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01870F3B-AAE9-452F-88C4-B8AA0363DDA7}" xr6:coauthVersionLast="47" xr6:coauthVersionMax="47" xr10:uidLastSave="{00000000-0000-0000-0000-000000000000}"/>
  <bookViews>
    <workbookView xWindow="-120" yWindow="-120" windowWidth="29040" windowHeight="15720" firstSheet="1" activeTab="6"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Model Construction" sheetId="24" r:id="rId7"/>
    <sheet name="Univariate" sheetId="25" r:id="rId8"/>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mu,(_xlpm.min_val+4*_xlpm.mode_val+_xlpm.max_val)/6,_xlpm.alpha_param,(_xlpm.mu-_xlpm.min_val)*(2*_xlpm.mode_val-_xlpm.min_val-_xlpm.max_val)/((_xlpm.mode_val-_xlpm.mu)*(_xlpm.max_val-_xlpm.min_val)+1E-30),_xlpm.beta_param,_xlpm.alpha_param*(_xlpm.max_val-_xlpm.mu)/(_xlpm.mu-_xlpm.min_val+1E-30),_xlpm.z_max,(_xlpm.maximum-_xlpm.min_val)/(_xlpm.max_val-_xlpm.min_val+1E-30),_xlpm.cdf_max,_xlfn.BETA.DIST(_xlpm.z_max,_xlpm.alpha_param,_xlpm.beta_param,TRUE),_xlpm.cdf_min,IF(_xlfn.ISOMITTED(_xlpm.minimum),0,_xlfn.LET(_xlpm.z_min,(_xlpm.minimum-_xlpm.min_val)/(_xlpm.max_val-_xlpm.min_val+1E-30),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_xlfn.LAMBDA(_xlpm.All_Xs,_xlop.Include,_xlfn.LET(_xlpm.n,COLUMNS(_xlpm.All_Xs),_xlpm.headers,TRANSPOSE(OFFSET(_xlpm.All_Xs,-1,0,1,_xlpm.n)),IF(_xlfn.ISOMITTED(_xlpm.Include),_xlpm.headers,_xlfn._xlws.FILTER(_xlpm.headers,_xlfn.TAKE(_xlpm.Include,_xlpm.n)))))</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6">_xlfn.LAMBDA(_xlfn.LET(_xlpm.n_c,COLUMNS('Model Construction'!Source_Data),_xlpm.rl,_xlfn.TAKE('Model Construction'!Spec_Role,_xlpm.n_c),_xlpm.inc,_xlfn.TAKE('Model Construction'!Spec_Include,_xlpm.n_c),_xlpm.typ,_xlfn.TAKE('Model Construction'!Spec_Type,_xlpm.n_c),_xlpm.refs,_xlfn.TAKE('Model Construction'!Spec_Reference,_xlpm.n_c),_xlpm.hdrs,_xlfn.TOROW('Model Construction'!Header_Names),_xlpm.built,_xlfn.REDUCE("",_xlfn.SEQUENCE(_xlpm.n_c),_xlfn.LAMBDA(_xlpm.acc,_xlpm.j,IF(OR(INDEX(_xlpm.rl,_xlpm.j)&lt;&gt;"Predictor",INDEX(_xlpm.inc,_xlpm.j)&lt;&gt;TRUE),_xlpm.acc,_xlfn.LET(_xlpm.h,INDEX(_xlpm.hdrs,1,_xlpm.j),IF(INDEX(_xlpm.typ,_xlpm.j)&lt;&gt;"Categorical",_xlfn.HSTACK(_xlpm.acc,_xlpm.h),_xlfn.LET(_xlpm.col,INDEX('Model Construction'!Source_Data,0,_xlpm.j),_xlpm.d,INDEX(_xlpm.refs,_xlpm.j),_xlpm.r,IF(LEN(_xlpm.d&amp;"")=0,"",_xlpm.d),_xlpm.lv,Dummy_Levels(_xlpm.col,_xlpm.r,'Model Construction'!Sample_Include()),IF(ISNA(_xlpm.lv),_xlpm.acc,_xlfn.HSTACK(_xlpm.acc,_xlpm.h&amp;":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ata_identifiers" localSheetId="5">LifeExpectancyData[Country]</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6">LifeExpectancyData[#Headers]</definedName>
    <definedName name="Ind_Var_Include" localSheetId="5">Regression!$B$3:$B$16000</definedName>
    <definedName name="Intercept_Only_DF" localSheetId="5">_xlfn.LAMBDA(Regression!Intercept_Only_N()-1)</definedName>
    <definedName name="Intercept_Only_N" localSheetId="5">_xlfn.LAMBDA(COUNTIF(Regression!Regression_Sample_Include,TRUE))</definedName>
    <definedName name="Intercept_Only_Point" localSheetId="5">_xlfn.LAMBDA(AVERAGEIF(Regression!Regression_Sample_Include,TRUE,Regression!y))</definedName>
    <definedName name="Intercept_Only_S" localSheetId="5">_xlfn.LAMBDA(_xlfn.STDEV.S(_xlfn._xlws.FILTER(Regression!y,Regression!Regression_Sample_Include)))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OFFSET(Regression!$Y$2,1,0,MAX(IFERROR(Regression!$M$8,1),1),1)</definedName>
    <definedName name="RegChartCookDist" localSheetId="5">OFFSET(Regression!$AE$2,1,0,MAX(IFERROR(Regression!$M$8,1),1),1)</definedName>
    <definedName name="RegChartFitY" localSheetId="5">OFFSET(Regression!$Z$2,1,0,MAX(IFERROR(Regression!$M$8,1),1),1)</definedName>
    <definedName name="RegChartLeverage" localSheetId="5">OFFSET(Regression!$AC$2,1,0,MAX(IFERROR(Regression!$M$8,1),1),1)</definedName>
    <definedName name="RegChartPRESSResid" localSheetId="5">OFFSET(Regression!$AI$2,1,0,MAX(IFERROR(Regression!$M$8,1),1),1)</definedName>
    <definedName name="RegChartQQX" localSheetId="5">OFFSET(Regression!$AF$2,1,0,MAX(IFERROR(Regression!$M$8,1),1),1)</definedName>
    <definedName name="RegChartQQY" localSheetId="5">OFFSET(Regression!$AG$2,1,0,MAX(IFERROR(Regression!$M$8,1),1),1)</definedName>
    <definedName name="RegChartResid" localSheetId="5">OFFSET(Regression!$AA$2,1,0,MAX(IFERROR(Regression!$M$8,1),1),1)</definedName>
    <definedName name="RegChartScaleLoc" localSheetId="5">OFFSET(Regression!$AH$2,1,0,MAX(IFERROR(Regression!$M$8,1),1),1)</definedName>
    <definedName name="RegChartStudResid" localSheetId="5">OFFSET(Regression!$AD$2,1,0,MAX(IFERROR(Regression!$M$8,1),1),1)</definedName>
    <definedName name="Regression_Degrees_Of_Freedom" comment="Degrees of freedom for regression = number of predictors k (= COLUMNS(X_s)). Used as the numerator df in the F-test.">_xlfn.LAMBDA(_xlpm.X_s,COLUMNS(_xlpm.X_s))</definedName>
    <definedName name="Regression_Sample_Include" localSheetId="5">LifeExpectancyData[Full_Data]</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6">_xlfn.LAMBDA(_xlfn.LET(_xlpm.n_c,COLUMNS('Model Construction'!Source_Data),_xlpm.rl,_xlfn.TAKE('Model Construction'!Spec_Role,_xlpm.n_c),INDEX('Model Construction'!Source_Data,0,_xlfn.XMATCH("Response",_xlpm.rl))))</definedName>
    <definedName name="Row_Labels" localSheetId="6">_xlfn.LAMBDA(_xlfn.LET(_xlpm.n_c,COLUMNS('Model Construction'!Source_Data),_xlpm.rl,_xlfn.TAKE('Model Construction'!Spec_Role,_xlpm.n_c),_xlpm.ids,IFERROR(TRANSPOSE(_xlfn._xlws.FILTER(TRANSPOSE('Model Construction'!Source_Data),_xlpm.rl="Identifier")),NA()),IF(SUM(--(_xlpm.rl="Identifier"))=0,"Obs. "&amp;_xlfn.SEQUENCE(ROWS('Model Construction'!Source_Data)),_xlfn.BYROW(_xlpm.ids,_xlfn.LAMBDA(_xlpm.r,_xlfn.TEXTJOIN("|",FALSE,_xlpm.r))))))</definedName>
    <definedName name="Sample_Include" localSheetId="6">_xlfn.LAMBDA(_xlfn.LET(_xlpm.n_c,COLUMNS('Model Construction'!Source_Data),_xlpm.rl,_xlfn.TAKE('Model Construction'!Spec_Role,_xlpm.n_c),_xlpm.inc,_xlfn.TAKE('Model Construction'!Spec_Include,_xlpm.n_c),_xlpm.typ,_xlfn.TAKE('Model Construction'!Spec_Type,_xlpm.n_c),_xlpm.seed,_xlfn.SEQUENCE(ROWS('Model Construction'!Source_Data),1,1,0),_xlpm.prod,_xlfn.REDUCE(_xlpm.seed,_xlfn.SEQUENCE(_xlpm.n_c),_xlfn.LAMBDA(_xlpm.acc,_xlpm.j,_xlfn.LET(_xlpm.col,INDEX('Model Construction'!Source_Data,0,_xlpm.j),IF(INDEX(_xlpm.rl,_xlpm.j)="Filter",_xlpm.acc*--(IFERROR(N(_xlpm.col+0)=1,FALSE)),IF(OR(INDEX(_xlpm.rl,_xlpm.j)="Response",AND(INDEX(_xlpm.rl,_xlpm.j)="Predictor",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6">LifeExpectancyData[#Data]</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Include" localSheetId="6">'Model Construction'!$C$3:$C$16000</definedName>
    <definedName name="Spec_Order" localSheetId="6">'Model Construction'!$F$3:$F$16000</definedName>
    <definedName name="Spec_Reference" localSheetId="6">'Model Construction'!$E$3:$E$16000</definedName>
    <definedName name="Spec_Role" localSheetId="6">'Model Construction'!$B$3:$B$16000</definedName>
    <definedName name="Spec_Transform" localSheetId="6">'Model Construction'!$G$3:$G$16000</definedName>
    <definedName name="Spec_Type" localSheetId="6">'Model Construction'!$D$3:$D$16000</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7">Univariate!$BF$58:$BY$77</definedName>
    <definedName name="UV_BETA_S2" localSheetId="7">Univariate!$CB$58:$CU$77</definedName>
    <definedName name="UV_Data" localSheetId="7">_xlfn.ANCHORARRAY(Univariate!$A$4)</definedName>
    <definedName name="UV_FD_Beta_CDF" localSheetId="7">OFFSET(Univariate!$BB$4,1,0,MAX(IFERROR(Number_Of_Histogram_Bins(Univariate!UV_Data,Univariate!$AU$2,Univariate!UV_Include),1),1),1)</definedName>
    <definedName name="UV_FD_BetaPERT_CDF" localSheetId="7">OFFSET(Univariate!$BC$4,1,0,MAX(IFERROR(Number_Of_Histogram_Bins(Univariate!UV_Data,Univariate!$AU$2,Univariate!UV_Include),1),1),1)</definedName>
    <definedName name="UV_FD_Counts" localSheetId="7">OFFSET(Univariate!$AU$4,1,0,MAX(IFERROR(Number_Of_Histogram_Bins(Univariate!UV_Data,Univariate!$AU$2,Univariate!UV_Include),1),1),1)</definedName>
    <definedName name="UV_FD_Edges">OFFSET(#REF!,1,0,MAX(IFERROR(num_histogram_bins([0]!UV_Data,#REF!,[0]!UV_Include),1),1),1)</definedName>
    <definedName name="UV_FD_Exponential_CDF" localSheetId="7">OFFSET(Univariate!$AX$4,1,0,MAX(IFERROR(Number_Of_Histogram_Bins(Univariate!UV_Data,Univariate!$AU$2,Univariate!UV_Include),1),1),1)</definedName>
    <definedName name="UV_FD_Gamma_CDF" localSheetId="7">OFFSET(Univariate!$AZ$4,1,0,MAX(IFERROR(Number_Of_Histogram_Bins(Univariate!UV_Data,Univariate!$AU$2,Univariate!UV_Include),1),1),1)</definedName>
    <definedName name="UV_FD_Lognormal_CDF" localSheetId="7">OFFSET(Univariate!$AW$4,1,0,MAX(IFERROR(Number_Of_Histogram_Bins(Univariate!UV_Data,Univariate!$AU$2,Univariate!UV_Include),1),1),1)</definedName>
    <definedName name="UV_FD_Lower_Edges" localSheetId="7">OFFSET(Univariate!$AS$4,1,0,MAX(IFERROR(Number_Of_Histogram_Bins(Univariate!UV_Data,Univariate!$AU$2,Univariate!UV_Include),1),1),1)</definedName>
    <definedName name="UV_FD_Normal_CDF" localSheetId="7">OFFSET(Univariate!$AV$4,1,0,MAX(IFERROR(Number_Of_Histogram_Bins(Univariate!UV_Data,Univariate!$AU$2,Univariate!UV_Include),1),1),1)</definedName>
    <definedName name="UV_FD_Triangular_CDF" localSheetId="7">OFFSET(Univariate!$BA$4,1,0,MAX(IFERROR(Number_Of_Histogram_Bins(Univariate!UV_Data,Univariate!$AU$2,Univariate!UV_Include),1),1),1)</definedName>
    <definedName name="UV_FD_Upper_Edges" localSheetId="7">OFFSET(Univariate!$AT$4,1,0,MAX(IFERROR(Number_Of_Histogram_Bins(Univariate!UV_Data,Univariate!$AU$2,Univariate!UV_Include),1),1),1)</definedName>
    <definedName name="UV_FD_Weibull_CDF" localSheetId="7">OFFSET(Univariate!$AY$4,1,0,MAX(IFERROR(Number_Of_Histogram_Bins(Univariate!UV_Data,Univariate!$AU$2,Univariate!UV_Include),1),1),1)</definedName>
    <definedName name="UV_GAMMA_S1" localSheetId="7">Univariate!$BF$32:$BY$51</definedName>
    <definedName name="UV_GAMMA_S2" localSheetId="7">Univariate!$CB$32:$CU$51</definedName>
    <definedName name="UV_Include" localSheetId="7">_xlfn.ANCHORARRAY(Univariate!$B$4)</definedName>
    <definedName name="UV_n" localSheetId="7">IFERROR(COUNT(_xlfn._xlws.FILTER(_xlfn.ANCHORARRAY(Univariate!$A$4),Univariate!UV_Include)),0)</definedName>
    <definedName name="UV_Scott_Beta_CDF" localSheetId="7">OFFSET(Univariate!$AP$4,1,0,MAX(IFERROR(Number_Of_Histogram_Bins(Univariate!UV_Data,Univariate!$AI$2,Univariate!UV_Include),1),1),1)</definedName>
    <definedName name="UV_Scott_BetaPERT_CDF" localSheetId="7">OFFSET(Univariate!$AQ$4,1,0,MAX(IFERROR(Number_Of_Histogram_Bins(Univariate!UV_Data,Univariate!$AI$2,Univariate!UV_Include),1),1),1)</definedName>
    <definedName name="UV_Scott_Counts" localSheetId="7">OFFSET(Univariate!$AI$4,1,0,MAX(IFERROR(Number_Of_Histogram_Bins(Univariate!UV_Data,Univariate!$AI$2,Univariate!UV_Include),1),1),1)</definedName>
    <definedName name="UV_Scott_Edges">OFFSET(#REF!,1,0,MAX(IFERROR(num_histogram_bins(Univariate!UV_Data,#REF!,Univariate!UV_Include),1),1),1)</definedName>
    <definedName name="UV_Scott_Exponential_CDF" localSheetId="7">OFFSET(Univariate!$AL$4,1,0,MAX(IFERROR(Number_Of_Histogram_Bins(Univariate!UV_Data,Univariate!$AI$2,Univariate!UV_Include),1),1),1)</definedName>
    <definedName name="UV_Scott_Gamma_CDF" localSheetId="7">OFFSET(Univariate!$AN$4,1,0,MAX(IFERROR(Number_Of_Histogram_Bins(Univariate!UV_Data,Univariate!$AI$2,Univariate!UV_Include),1),1),1)</definedName>
    <definedName name="UV_Scott_Lognormal_CDF" localSheetId="7">OFFSET(Univariate!$AK$4,1,0,MAX(IFERROR(Number_Of_Histogram_Bins(Univariate!UV_Data,Univariate!$AI$2,Univariate!UV_Include),1),1),1)</definedName>
    <definedName name="UV_Scott_Lower_Edges" localSheetId="7">OFFSET(Univariate!$AG$4,1,0,MAX(IFERROR(Number_Of_Histogram_Bins(Univariate!UV_Data,Univariate!$AI$2,Univariate!UV_Include),1),1),1)</definedName>
    <definedName name="UV_Scott_Normal_CDF" localSheetId="7">OFFSET(Univariate!$AJ$4,1,0,MAX(IFERROR(Number_Of_Histogram_Bins(Univariate!UV_Data,Univariate!$AI$2,Univariate!UV_Include),1),1),1)</definedName>
    <definedName name="UV_Scott_Triangular_CDF" localSheetId="7">OFFSET(Univariate!$AO$4,1,0,MAX(IFERROR(Number_Of_Histogram_Bins(Univariate!UV_Data,Univariate!$AI$2,Univariate!UV_Include),1),1),1)</definedName>
    <definedName name="UV_Scott_Upper_Edges" localSheetId="7">OFFSET(Univariate!$AH$4,1,0,MAX(IFERROR(Number_Of_Histogram_Bins(Univariate!UV_Data,Univariate!$AI$2,Univariate!UV_Include),1),1),1)</definedName>
    <definedName name="UV_Scott_Weibull_CDF" localSheetId="7">OFFSET(Univariate!$AM$4,1,0,MAX(IFERROR(Number_Of_Histogram_Bins(Univariate!UV_Data,Univariate!$AI$2,Univariate!UV_Include),1),1),1)</definedName>
    <definedName name="UV_Sturges_Beta_CDF" localSheetId="7">OFFSET(Univariate!$AD$4,1,0,MAX(IFERROR(Number_Of_Histogram_Bins(Univariate!UV_Data,Univariate!$W$2,Univariate!UV_Include),1),1),1)</definedName>
    <definedName name="UV_Sturges_BetaPERT_CDF" localSheetId="7">OFFSET(Univariate!$AE$4,1,0,MAX(IFERROR(Number_Of_Histogram_Bins(Univariate!UV_Data,Univariate!$W$2,Univariate!UV_Include),1),1),1)</definedName>
    <definedName name="UV_Sturges_Counts" localSheetId="7">OFFSET(Univariate!$W$4,1,0,MAX(IFERROR(Number_Of_Histogram_Bins(Univariate!UV_Data,Univariate!$W$2,Univariate!UV_Include),1),1),1)</definedName>
    <definedName name="UV_Sturges_Edges">OFFSET(#REF!,1,0,MAX(IFERROR(num_histogram_bins(Univariate!UV_Data,#REF!,Univariate!UV_Include),1),1),1)</definedName>
    <definedName name="UV_Sturges_Exponential_CDF" localSheetId="7">OFFSET(Univariate!$Z$4,1,0,MAX(IFERROR(Number_Of_Histogram_Bins(Univariate!UV_Data,Univariate!$W$2,Univariate!UV_Include),1),1),1)</definedName>
    <definedName name="UV_Sturges_Gamma_CDF" localSheetId="7">OFFSET(Univariate!$AB$4,1,0,MAX(IFERROR(Number_Of_Histogram_Bins(Univariate!UV_Data,Univariate!$W$2,Univariate!UV_Include),1),1),1)</definedName>
    <definedName name="UV_Sturges_Lognormal_CDF" localSheetId="7">OFFSET(Univariate!$Y$4,1,0,MAX(IFERROR(Number_Of_Histogram_Bins(Univariate!UV_Data,Univariate!$W$2,Univariate!UV_Include),1),1),1)</definedName>
    <definedName name="UV_Sturges_Lower_Edges" localSheetId="7">OFFSET(Univariate!$U$4,1,0,MAX(IFERROR(Number_Of_Histogram_Bins(Univariate!UV_Data,Univariate!$W$2,Univariate!UV_Include),1),1),1)</definedName>
    <definedName name="UV_Sturges_Normal_CDF" localSheetId="7">OFFSET(Univariate!$X$4,1,0,MAX(IFERROR(Number_Of_Histogram_Bins(Univariate!UV_Data,Univariate!$W$2,Univariate!UV_Include),1),1),1)</definedName>
    <definedName name="UV_Sturges_Triangular_CDF" localSheetId="7">OFFSET(Univariate!$AC$4,1,0,MAX(IFERROR(Number_Of_Histogram_Bins(Univariate!UV_Data,Univariate!$W$2,Univariate!UV_Include),1),1),1)</definedName>
    <definedName name="UV_Sturges_Upper_Edges" localSheetId="7">OFFSET(Univariate!$V$4,1,0,MAX(IFERROR(Number_Of_Histogram_Bins(Univariate!UV_Data,Univariate!$W$2,Univariate!UV_Include),1),1),1)</definedName>
    <definedName name="UV_Sturges_Weibull_CDF" localSheetId="7">OFFSET(Univariate!$AA$4,1,0,MAX(IFERROR(Number_Of_Histogram_Bins(Univariate!UV_Data,Univariate!$W$2,Univariate!UV_Include),1),1),1)</definedName>
    <definedName name="UV_WB_S1" localSheetId="7">Univariate!$BF$6:$BY$25</definedName>
    <definedName name="UV_WB_S2" localSheetId="7">Univariate!$CB$6:$CU$25</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6">_xlfn.LAMBDA(_xlfn.LET(_xlpm.n_c,COLUMNS('Model Construction'!Source_Data),_xlpm.rl,_xlfn.TAKE('Model Construction'!Spec_Role,_xlpm.n_c),_xlpm.inc,_xlfn.TAKE('Model Construction'!Spec_Include,_xlpm.n_c),_xlpm.typ,_xlfn.TAKE('Model Construction'!Spec_Type,_xlpm.n_c),_xlpm.refs,_xlfn.TAKE('Model Construction'!Spec_Reference,_xlpm.n_c),_xlpm.seed,_xlfn.SEQUENCE(ROWS('Model Construction'!Source_Data),1,0,0),_xlpm.built,_xlfn.REDUCE(_xlpm.seed,_xlfn.SEQUENCE(_xlpm.n_c),_xlfn.LAMBDA(_xlpm.acc,_xlpm.j,IF(OR(INDEX(_xlpm.rl,_xlpm.j)&lt;&gt;"Predictor",INDEX(_xlpm.inc,_xlpm.j)&lt;&gt;TRUE),_xlpm.acc,_xlfn.LET(_xlpm.col,INDEX('Model Construction'!Source_Data,0,_xlpm.j),IF(INDEX(_xlpm.typ,_xlpm.j)&lt;&gt;"Categorical",_xlfn.HSTACK(_xlpm.acc,_xlpm.col),_xlfn.LET(_xlpm.d,INDEX(_xlpm.refs,_xlpm.j),_xlpm.r,IF(LEN(_xlpm.d&amp;"")=0,"",_xlpm.d),_xlpm.lv,Dummy_Levels(_xlpm.col,_xlpm.r,'Model Construction'!Sample_Include()),IF(ISNA(_xlpm.lv),_xlpm.acc,_xlfn.HSTACK(_xlpm.acc,--(_xlpm.col=_xlpm.lv))))))))),_xlfn.DROP(_xlpm.built,,1)))</definedName>
    <definedName name="x_s" localSheetId="5">_xlfn.LAMBDA(TRANSPOSE(_xlfn._xlws.FILTER(TRANSPOSE(Regression!All_Xs),_xlfn.TAKE(Regression!Ind_Var_Include,COLUMNS(Regression!All_Xs)))))</definedName>
    <definedName name="y" localSheetId="5">LifeExpectancyData[Life expectancy]</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_xlfn.LAMBDA(COUNTIF(_xlfn.TAKE(Regression!Ind_Var_Include,COLUMNS(Regression!All_Xs)),TRUE)=0)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L56" i="25" l="1"/>
  <c r="BE58" i="25" s="1" a="1"/>
  <c r="CA55" i="25" a="1"/>
  <c r="BL55" i="25"/>
  <c r="BF57" i="25" s="1" a="1"/>
  <c r="BE55" i="25" a="1"/>
  <c r="G54" i="25"/>
  <c r="G34" i="25"/>
  <c r="BL30" i="25"/>
  <c r="BE32" i="25" s="1" a="1"/>
  <c r="CA29" i="25" a="1"/>
  <c r="BL29" i="25"/>
  <c r="BF31" i="25" s="1" a="1"/>
  <c r="BE29" i="25" a="1"/>
  <c r="G14" i="25"/>
  <c r="B4" i="25" a="1"/>
  <c r="A4" i="25" a="1"/>
  <c r="CA3" i="25" a="1"/>
  <c r="BL3" i="25"/>
  <c r="BF5" i="25" s="1" a="1"/>
  <c r="BE3" i="25" a="1"/>
  <c r="AU3" i="25" a="1"/>
  <c r="AI3" i="25" a="1"/>
  <c r="W3" i="25" a="1"/>
  <c r="H25" i="24" a="1"/>
  <c r="H24" i="24" a="1"/>
  <c r="H23" i="24" a="1"/>
  <c r="H22" i="24" a="1"/>
  <c r="H21" i="24" a="1"/>
  <c r="H20" i="24" a="1"/>
  <c r="H19" i="24" a="1"/>
  <c r="H18" i="24" a="1"/>
  <c r="H17" i="24" a="1"/>
  <c r="H16" i="24" a="1"/>
  <c r="H15" i="24" a="1"/>
  <c r="H14" i="24" a="1"/>
  <c r="H13" i="24" a="1"/>
  <c r="H12" i="24" a="1"/>
  <c r="H11" i="24" a="1"/>
  <c r="H10" i="24" a="1"/>
  <c r="H9" i="24" a="1"/>
  <c r="H8" i="24" a="1"/>
  <c r="H7" i="24" a="1"/>
  <c r="H6" i="24" a="1"/>
  <c r="H5" i="24" a="1"/>
  <c r="H4" i="24" a="1"/>
  <c r="Q3" i="24" a="1"/>
  <c r="P3" i="24" a="1"/>
  <c r="N3" i="24" a="1"/>
  <c r="M3" i="24" a="1"/>
  <c r="K3" i="24" a="1"/>
  <c r="J3" i="24" a="1"/>
  <c r="H3" i="24" a="1"/>
  <c r="A3" i="24" a="1"/>
  <c r="Q2" i="24" a="1"/>
  <c r="N2" i="24" a="1"/>
  <c r="U1" i="24"/>
  <c r="S1" i="24" a="1"/>
  <c r="Q1" i="24" a="1"/>
  <c r="N1" i="24"/>
  <c r="K1" i="24"/>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21" i="7" a="1"/>
  <c r="M15" i="7" a="1"/>
  <c r="U13" i="7" a="1"/>
  <c r="V12" i="7"/>
  <c r="J3" i="7" a="1"/>
  <c r="I3" i="7" a="1"/>
  <c r="D3" i="7" a="1"/>
  <c r="A3" i="7" a="1"/>
  <c r="X2" i="7" a="1"/>
  <c r="Q2" i="7" a="1"/>
  <c r="CA57" i="25" l="1" a="1"/>
  <c r="BE57" i="25" a="1"/>
  <c r="CA31" i="25" a="1"/>
  <c r="BE31" i="25" a="1"/>
  <c r="E15" i="25" a="1"/>
  <c r="E14" i="25"/>
  <c r="E13" i="25" a="1"/>
  <c r="M12" i="25"/>
  <c r="K12" i="25"/>
  <c r="I12" i="25"/>
  <c r="E12" i="25" a="1"/>
  <c r="E11" i="25"/>
  <c r="S10" i="25" a="1"/>
  <c r="R10" i="25" a="1"/>
  <c r="N10" i="25" a="1"/>
  <c r="M10" i="25"/>
  <c r="K10" i="25"/>
  <c r="I10" i="25"/>
  <c r="E10" i="25"/>
  <c r="E9" i="25"/>
  <c r="E8" i="25"/>
  <c r="I7" i="25"/>
  <c r="E7" i="25"/>
  <c r="S6" i="25" a="1"/>
  <c r="R6" i="25" a="1"/>
  <c r="K6" i="25" a="1"/>
  <c r="I6" i="25" a="1"/>
  <c r="N6" i="25" s="1" a="1"/>
  <c r="E6" i="25"/>
  <c r="CA5" i="25" a="1"/>
  <c r="E4" i="25"/>
  <c r="BE5" i="25" a="1"/>
  <c r="AU5" i="25" a="1"/>
  <c r="AT5" i="25" a="1"/>
  <c r="AS5" i="25" a="1"/>
  <c r="AI5" i="25" a="1"/>
  <c r="AH5" i="25" a="1"/>
  <c r="AG5" i="25" a="1"/>
  <c r="W5" i="25" a="1"/>
  <c r="V5" i="25" a="1"/>
  <c r="U5" i="25" a="1"/>
  <c r="K5" i="25"/>
  <c r="I5" i="25"/>
  <c r="E5" i="25"/>
  <c r="BK4" i="25"/>
  <c r="BL4" i="25" s="1"/>
  <c r="BE6" i="25" s="1" a="1"/>
  <c r="BM3" i="25" s="1" a="1"/>
  <c r="V18" i="7" a="1"/>
  <c r="N17" i="7" a="1"/>
  <c r="N16" i="7" a="1"/>
  <c r="V14" i="7" a="1"/>
  <c r="V13" i="7" a="1"/>
  <c r="P10" i="7" a="1"/>
  <c r="M21" i="7" a="1"/>
  <c r="AI3" i="7" a="1"/>
  <c r="Y3" i="7" a="1"/>
  <c r="N21" i="7" a="1"/>
  <c r="P15" i="7" a="1"/>
  <c r="M6" i="7" a="1"/>
  <c r="O21" i="7" a="1"/>
  <c r="AH3" i="7" a="1"/>
  <c r="H3" i="7" a="1"/>
  <c r="P21" i="7" a="1"/>
  <c r="M7" i="7" a="1"/>
  <c r="AF3" i="7" a="1"/>
  <c r="AE3" i="7" a="1"/>
  <c r="F3" i="7" a="1"/>
  <c r="V20" i="7" a="1"/>
  <c r="O16" i="7" a="1"/>
  <c r="N15" i="7" a="1"/>
  <c r="P5" i="7" a="1"/>
  <c r="Z3" i="7" a="1"/>
  <c r="V19" i="7" a="1"/>
  <c r="M17" i="7" a="1"/>
  <c r="M16" i="7" a="1"/>
  <c r="P9" i="7" a="1"/>
  <c r="M5" i="7" a="1"/>
  <c r="AC3" i="7" a="1"/>
  <c r="V17" i="7" a="1"/>
  <c r="V16" i="7" a="1"/>
  <c r="V15" i="7" a="1"/>
  <c r="Q15" i="7" a="1"/>
  <c r="P6" i="7" a="1"/>
  <c r="AD3" i="7" a="1"/>
  <c r="Q21" i="7" a="1"/>
  <c r="M8" i="7" a="1"/>
  <c r="X3" i="7" s="1" a="1"/>
  <c r="P7" i="7" a="1"/>
  <c r="AG3" i="7" a="1"/>
  <c r="G3" i="7" a="1"/>
  <c r="R21" i="7" a="1"/>
  <c r="O15" i="7" a="1"/>
  <c r="P4" i="7" a="1"/>
  <c r="AB3" i="7" a="1"/>
  <c r="E3" i="7" a="1"/>
  <c r="S21" i="7" a="1"/>
  <c r="P8" i="7" a="1"/>
  <c r="M4" i="7" a="1"/>
  <c r="AA3" i="7" a="1"/>
  <c r="V25" i="7" a="1"/>
  <c r="V24" i="7" a="1"/>
  <c r="V30" i="7" a="1"/>
  <c r="V22" i="7" a="1"/>
  <c r="V21" i="7" a="1"/>
  <c r="V29" i="7" a="1"/>
  <c r="V28" i="7" a="1"/>
  <c r="V27" i="7" a="1"/>
  <c r="V26" i="7" a="1"/>
  <c r="V23" i="7" a="1"/>
  <c r="BM29" i="25" a="1"/>
  <c r="BM55" i="25" a="1"/>
  <c r="CG3" i="25" l="1"/>
  <c r="CF4" i="25"/>
  <c r="CG4" i="25"/>
  <c r="CF3" i="25"/>
  <c r="AV5" i="25" a="1"/>
  <c r="AW5" i="25" a="1"/>
  <c r="AX5" i="25" a="1"/>
  <c r="BA5" i="25" a="1"/>
  <c r="BC5" i="25" a="1"/>
  <c r="AJ5" i="25" a="1"/>
  <c r="AK5" i="25" a="1"/>
  <c r="AL5" i="25" a="1"/>
  <c r="AO5" i="25" a="1"/>
  <c r="AQ5" i="25" a="1"/>
  <c r="X5" i="25" a="1"/>
  <c r="Y5" i="25" a="1"/>
  <c r="Z5" i="25" a="1"/>
  <c r="AC5" i="25" a="1"/>
  <c r="AE5" i="25" a="1"/>
  <c r="CG30" i="25"/>
  <c r="CF30" i="25"/>
  <c r="CG29" i="25"/>
  <c r="CF29" i="25"/>
  <c r="CG56" i="25"/>
  <c r="CF56" i="25"/>
  <c r="CG55" i="25"/>
  <c r="CF55" i="25"/>
  <c r="V3" i="7" a="1"/>
  <c r="S12" i="25" a="1"/>
  <c r="R12" i="25" a="1"/>
  <c r="N12" i="25" a="1"/>
  <c r="P10" i="25" a="1"/>
  <c r="Q10" i="25" a="1"/>
  <c r="S7" i="25" a="1"/>
  <c r="R7" i="25" a="1"/>
  <c r="N7" i="25" a="1"/>
  <c r="Q6" i="25" a="1"/>
  <c r="P6" i="25" a="1"/>
  <c r="S5" i="25" a="1"/>
  <c r="R5" i="25" a="1"/>
  <c r="N5" i="25" a="1"/>
  <c r="CH4" i="25" l="1"/>
  <c r="CA6" i="25" s="1" a="1"/>
  <c r="CI3" i="25" s="1" a="1"/>
  <c r="CH3" i="25"/>
  <c r="CB5" i="25" s="1" a="1"/>
  <c r="CH29" i="25"/>
  <c r="CB31" i="25" s="1" a="1"/>
  <c r="CI29" i="25" s="1" a="1"/>
  <c r="Q12" i="25" a="1"/>
  <c r="P12" i="25" a="1"/>
  <c r="Q7" i="25" a="1"/>
  <c r="P7" i="25" a="1"/>
  <c r="Q5" i="25" a="1"/>
  <c r="P5" i="25" a="1"/>
  <c r="CH30" i="25"/>
  <c r="CA32" i="25" s="1" a="1"/>
  <c r="CH56" i="25"/>
  <c r="CA58" i="25" s="1" a="1"/>
  <c r="CH55" i="25"/>
  <c r="CB57" i="25" s="1" a="1"/>
  <c r="CI55" i="25" s="1" a="1"/>
  <c r="K8" i="25" l="1"/>
  <c r="I8" i="25"/>
  <c r="N8" i="25" a="1"/>
  <c r="R8" i="25" a="1"/>
  <c r="S8" i="25" a="1"/>
  <c r="K9" i="25"/>
  <c r="I9" i="25"/>
  <c r="K11" i="25"/>
  <c r="I11" i="25"/>
  <c r="N9" i="25" l="1" a="1"/>
  <c r="AA5" i="25" a="1"/>
  <c r="AM5" i="25" a="1"/>
  <c r="AY5" i="25" a="1"/>
  <c r="Q8" i="25" a="1"/>
  <c r="P8" i="25" a="1"/>
  <c r="AB5" i="25" a="1"/>
  <c r="AN5" i="25" a="1"/>
  <c r="AZ5" i="25" a="1"/>
  <c r="R9" i="25" a="1"/>
  <c r="S9" i="25" a="1"/>
  <c r="AD5" i="25" a="1"/>
  <c r="AP5" i="25" a="1"/>
  <c r="BB5" i="25" a="1"/>
  <c r="N11" i="25" a="1"/>
  <c r="R11" i="25" a="1"/>
  <c r="S11" i="25" a="1"/>
  <c r="Q9" i="25" l="1" a="1"/>
  <c r="P9" i="25" a="1"/>
  <c r="Q11" i="25" a="1"/>
  <c r="P11" i="25"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4DF4153C-0217-46B2-973A-731C9EAD3B0E}">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11ACD04D-48FB-48C6-B72F-C50DD993287C}">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93BE8718-6980-4281-9FA8-1A47C0BFF480}">
      <text>
        <r>
          <rPr>
            <b/>
            <sz val="9"/>
            <color indexed="81"/>
            <rFont val="Tahoma"/>
            <family val="2"/>
          </rPr>
          <t>Shows whether the data have a longer tail on one side. Positive means a longer right tail; negative means a longer left tail.</t>
        </r>
      </text>
    </comment>
    <comment ref="H2" authorId="0" shapeId="0" xr:uid="{A5DE3502-1CE9-43E2-83FA-F6AE8AAFFE4F}">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863C5EC1-9B73-4E01-8EE2-DB7EAC960559}">
      <text>
        <r>
          <rPr>
            <b/>
            <sz val="9"/>
            <color indexed="81"/>
            <rFont val="Tahoma"/>
            <family val="2"/>
          </rPr>
          <t>A measure of collinearity with the other predictors. A value of 1 means no overlap; above 5 warrants review, above 10 indicates a problem.</t>
        </r>
      </text>
    </comment>
    <comment ref="J2" authorId="0" shapeId="0" xr:uid="{6FAD7D9D-CA0E-408D-A544-5EC138C90BA9}">
      <text>
        <r>
          <rPr>
            <b/>
            <sz val="9"/>
            <color indexed="81"/>
            <rFont val="Tahoma"/>
            <family val="2"/>
          </rPr>
          <t>The fraction of a predictor's variation not explained by the other predictors. Values below 0.2 warrant review; below 0.1 indicate strong collinearity.</t>
        </r>
      </text>
    </comment>
    <comment ref="Y2" authorId="0" shapeId="0" xr:uid="{A52FDAD5-8DFA-4129-AD13-6ABFAC5EF7C1}">
      <text>
        <r>
          <rPr>
            <b/>
            <sz val="9"/>
            <color indexed="81"/>
            <rFont val="Tahoma"/>
            <family val="2"/>
          </rPr>
          <t>The actual observed outcome values.</t>
        </r>
      </text>
    </comment>
    <comment ref="Z2" authorId="0" shapeId="0" xr:uid="{EAD97A31-11AC-431C-B61E-5DA6C3BC5368}">
      <text>
        <r>
          <rPr>
            <b/>
            <sz val="9"/>
            <color indexed="81"/>
            <rFont val="Tahoma"/>
            <family val="2"/>
          </rPr>
          <t>The fitted outcome values produced by the model.</t>
        </r>
      </text>
    </comment>
    <comment ref="AA2" authorId="0" shapeId="0" xr:uid="{3C9C81D8-6E93-4C13-96AE-9C3637B6F366}">
      <text>
        <r>
          <rPr>
            <b/>
            <sz val="9"/>
            <color indexed="81"/>
            <rFont val="Tahoma"/>
            <family val="2"/>
          </rPr>
          <t>Actual Y minus predicted Y. Positive means the row came in above the model's prediction; negative means below.</t>
        </r>
      </text>
    </comment>
    <comment ref="AB2" authorId="0" shapeId="0" xr:uid="{42E12F44-AE22-43DA-A93E-752E7FC6474C}">
      <text>
        <r>
          <rPr>
            <b/>
            <sz val="9"/>
            <color indexed="81"/>
            <rFont val="Tahoma"/>
            <family val="2"/>
          </rPr>
          <t>The prediction error for a row when that row is left out of the fitting step.</t>
        </r>
      </text>
    </comment>
    <comment ref="AC2" authorId="0" shapeId="0" xr:uid="{DA963310-AC83-449B-92AB-D1D3B668ADEF}">
      <text>
        <r>
          <rPr>
            <b/>
            <sz val="9"/>
            <color indexed="81"/>
            <rFont val="Tahoma"/>
            <family val="2"/>
          </rPr>
          <t>Leverage. It shows how unusual a row's predictor values are relative to the rest of the data.</t>
        </r>
      </text>
    </comment>
    <comment ref="AD2" authorId="0" shapeId="0" xr:uid="{527FAF7A-4050-4E9B-8788-FC86FD8CFB75}">
      <text>
        <r>
          <rPr>
            <b/>
            <sz val="9"/>
            <color indexed="81"/>
            <rFont val="Tahoma"/>
            <family val="2"/>
          </rPr>
          <t>Residuals scaled to account for overall error size and leverage, making outliers easier to compare fairly.</t>
        </r>
      </text>
    </comment>
    <comment ref="AE2" authorId="0" shapeId="0" xr:uid="{E0D8D7DF-8F67-4275-8FD8-6BB4FC585613}">
      <text>
        <r>
          <rPr>
            <b/>
            <sz val="9"/>
            <color indexed="81"/>
            <rFont val="Tahoma"/>
            <family val="2"/>
          </rPr>
          <t>How much a single row can pull the fitted coefficients and predictions around.</t>
        </r>
      </text>
    </comment>
    <comment ref="AF2" authorId="0" shapeId="0" xr:uid="{A7244E39-8E05-4EFF-A1F5-927FE218EF5F}">
      <text>
        <r>
          <rPr>
            <b/>
            <sz val="9"/>
            <color indexed="81"/>
            <rFont val="Tahoma"/>
            <family val="2"/>
          </rPr>
          <t>Expected bell-curve quantiles used for the Q-Q comparison.</t>
        </r>
      </text>
    </comment>
    <comment ref="AG2" authorId="0" shapeId="0" xr:uid="{DCC4A10D-B5D8-4B0D-92BA-B1E55AF2271A}">
      <text>
        <r>
          <rPr>
            <b/>
            <sz val="9"/>
            <color indexed="81"/>
            <rFont val="Tahoma"/>
            <family val="2"/>
          </rPr>
          <t>Studentized residuals sorted from smallest to largest for the Q-Q plot.</t>
        </r>
      </text>
    </comment>
    <comment ref="AH2" authorId="0" shapeId="0" xr:uid="{CF98C56B-6FAC-4189-A94D-FBECADCCADFA}">
      <text>
        <r>
          <rPr>
            <b/>
            <sz val="9"/>
            <color indexed="81"/>
            <rFont val="Tahoma"/>
            <family val="2"/>
          </rPr>
          <t>The square root of the absolute studentized residual. A flat pattern suggests stable error spread.</t>
        </r>
      </text>
    </comment>
    <comment ref="AI2" authorId="0" shapeId="0" xr:uid="{8EDE8A52-8898-4E72-AA15-52159B1C9BAF}">
      <text>
        <r>
          <rPr>
            <b/>
            <sz val="9"/>
            <color indexed="81"/>
            <rFont val="Tahoma"/>
            <family val="2"/>
          </rPr>
          <t>A leverage-adjusted residual used to show how much a row affects out-of-sample prediction error.</t>
        </r>
      </text>
    </comment>
    <comment ref="U3" authorId="0" shapeId="0" xr:uid="{400DCA2F-1D0A-4F0A-A22C-500AFEBC92D6}">
      <text>
        <r>
          <rPr>
            <b/>
            <sz val="9"/>
            <color indexed="81"/>
            <rFont val="Tahoma"/>
            <family val="2"/>
          </rPr>
          <t>The model's single best predicted Y value for the inputs you entered.</t>
        </r>
      </text>
    </comment>
    <comment ref="L4" authorId="0" shapeId="0" xr:uid="{ACCE67BF-2EFE-4E7F-A9BF-F6F40C0D132A}">
      <text>
        <r>
          <rPr>
            <b/>
            <sz val="9"/>
            <color indexed="81"/>
            <rFont val="Tahoma"/>
            <family val="2"/>
          </rPr>
          <t>How closely the model's predicted Y values track the actual Y values overall.</t>
        </r>
      </text>
    </comment>
    <comment ref="O4" authorId="0" shapeId="0" xr:uid="{6AC674E9-726E-4123-A632-80AC07732927}">
      <text>
        <r>
          <rPr>
            <b/>
            <sz val="9"/>
            <color indexed="81"/>
            <rFont val="Tahoma"/>
            <family val="2"/>
          </rPr>
          <t>A leave-one-out prediction error score. Lower is better because it means the model predicts unseen rows more accurately.</t>
        </r>
      </text>
    </comment>
    <comment ref="U4" authorId="0" shapeId="0" xr:uid="{7CF90538-5F13-4950-B194-2C7B6C5B222E}">
      <text>
        <r>
          <rPr>
            <b/>
            <sz val="9"/>
            <color indexed="81"/>
            <rFont val="Tahoma"/>
            <family val="2"/>
          </rPr>
          <t>The standard error for a new prediction. It reflects both model uncertainty and ordinary row-to-row noise.</t>
        </r>
      </text>
    </comment>
    <comment ref="L5" authorId="0" shapeId="0" xr:uid="{C9E24967-876F-4416-B90D-3A8CD0B55CB3}">
      <text>
        <r>
          <rPr>
            <b/>
            <sz val="9"/>
            <color indexed="81"/>
            <rFont val="Tahoma"/>
            <family val="2"/>
          </rPr>
          <t>The share of the outcome's variation explained by the model.</t>
        </r>
      </text>
    </comment>
    <comment ref="O5" authorId="0" shapeId="0" xr:uid="{0FAFD62F-61B3-4095-A73E-24FC130FCA9D}">
      <text>
        <r>
          <rPr>
            <b/>
            <sz val="9"/>
            <color indexed="81"/>
            <rFont val="Tahoma"/>
            <family val="2"/>
          </rPr>
          <t>An out-of-sample version of R Square based on leave-one-out prediction. Negative values mean the model predicts worse than just using the average Y.</t>
        </r>
      </text>
    </comment>
    <comment ref="U5" authorId="0" shapeId="0" xr:uid="{C0F60B5B-7F4F-4315-92EF-BEB745D621B5}">
      <text>
        <r>
          <rPr>
            <b/>
            <sz val="9"/>
            <color indexed="81"/>
            <rFont val="Tahoma"/>
            <family val="2"/>
          </rPr>
          <t>The t-distribution cutoff at the chosen confidence level. Multiply by SE Prediction to get the prediction interval half-width.</t>
        </r>
      </text>
    </comment>
    <comment ref="L6" authorId="0" shapeId="0" xr:uid="{08C319EF-4998-4558-9B93-94F2B91F5995}">
      <text>
        <r>
          <rPr>
            <b/>
            <sz val="9"/>
            <color indexed="81"/>
            <rFont val="Tahoma"/>
            <family val="2"/>
          </rPr>
          <t>R Square with a penalty for adding predictors that do not help enough.</t>
        </r>
      </text>
    </comment>
    <comment ref="O6" authorId="0" shapeId="0" xr:uid="{6D93D09B-2EC2-4517-A7E9-453E4F6EA079}">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256D9798-3FF6-4435-8BFF-832C822FFEE8}">
      <text>
        <r>
          <rPr>
            <b/>
            <sz val="9"/>
            <color indexed="81"/>
            <rFont val="Tahoma"/>
            <family val="2"/>
          </rPr>
          <t>The lower bound of the 95% confidence interval.</t>
        </r>
      </text>
    </comment>
    <comment ref="L7" authorId="0" shapeId="0" xr:uid="{934CC027-34C8-4D3D-9DFC-0E24DE93D28E}">
      <text>
        <r>
          <rPr>
            <b/>
            <sz val="9"/>
            <color indexed="81"/>
            <rFont val="Tahoma"/>
            <family val="2"/>
          </rPr>
          <t>The typical size of the model's prediction errors, measured in the same units as Y.</t>
        </r>
      </text>
    </comment>
    <comment ref="O7" authorId="0" shapeId="0" xr:uid="{2A1CDB64-85EB-45E5-A29B-40A4D92C3C92}">
      <text>
        <r>
          <rPr>
            <b/>
            <sz val="9"/>
            <color indexed="81"/>
            <rFont val="Tahoma"/>
            <family val="2"/>
          </rPr>
          <t>A model-comparison score that balances fit against complexity. Lower is better when comparing models on the same data.</t>
        </r>
      </text>
    </comment>
    <comment ref="U7" authorId="0" shapeId="0" xr:uid="{1B2EA9DF-6090-41BE-8C7A-C2C68C7289B9}">
      <text>
        <r>
          <rPr>
            <b/>
            <sz val="9"/>
            <color indexed="81"/>
            <rFont val="Tahoma"/>
            <family val="2"/>
          </rPr>
          <t>The upper bound of the 95% confidence interval.</t>
        </r>
      </text>
    </comment>
    <comment ref="L8" authorId="0" shapeId="0" xr:uid="{C6CD48F2-9E80-4879-A3A3-7BDE15717FF7}">
      <text>
        <r>
          <rPr>
            <b/>
            <sz val="9"/>
            <color indexed="81"/>
            <rFont val="Tahoma"/>
            <family val="2"/>
          </rPr>
          <t>The number of rows actually used in the regression after filtering.</t>
        </r>
      </text>
    </comment>
    <comment ref="O8" authorId="0" shapeId="0" xr:uid="{2FD84E3C-1E6D-465F-A48D-3E6582B06BB1}">
      <text>
        <r>
          <rPr>
            <b/>
            <sz val="9"/>
            <color indexed="81"/>
            <rFont val="Tahoma"/>
            <family val="2"/>
          </rPr>
          <t>Another model-comparison score like AIC, but it penalizes extra predictors more strongly.</t>
        </r>
      </text>
    </comment>
    <comment ref="U8" authorId="0" shapeId="0" xr:uid="{03E568F2-0996-4038-91F4-7D70D6A54861}">
      <text>
        <r>
          <rPr>
            <b/>
            <sz val="9"/>
            <color indexed="81"/>
            <rFont val="Tahoma"/>
            <family val="2"/>
          </rPr>
          <t>The probability level associated with the interval. With alpha 0.05, this is 95%.</t>
        </r>
      </text>
    </comment>
    <comment ref="O9" authorId="0" shapeId="0" xr:uid="{0A287339-F739-423E-9E9F-4E08B1F8C7F3}">
      <text>
        <r>
          <rPr>
            <b/>
            <sz val="9"/>
            <color indexed="81"/>
            <rFont val="Tahoma"/>
            <family val="2"/>
          </rPr>
          <t>AIC with an extra correction for small samples.</t>
        </r>
      </text>
    </comment>
    <comment ref="O10" authorId="0" shapeId="0" xr:uid="{7A9F8641-4298-4458-9F46-4133F6018F3C}">
      <text>
        <r>
          <rPr>
            <b/>
            <sz val="9"/>
            <color indexed="81"/>
            <rFont val="Tahoma"/>
            <family val="2"/>
          </rPr>
          <t>A numeric check of how close the residuals are to a normal bell shape. Values closer to 1 are better.</t>
        </r>
      </text>
    </comment>
    <comment ref="L12" authorId="0" shapeId="0" xr:uid="{356ECF91-058D-4143-9621-B9746B3E2A20}">
      <text>
        <r>
          <rPr>
            <b/>
            <sz val="9"/>
            <color indexed="81"/>
            <rFont val="Tahoma"/>
            <family val="2"/>
          </rPr>
          <t>The cutoff for statistical significance. At 0.05, results with p-values below 0.05 are treated as statistically significant.</t>
        </r>
      </text>
    </comment>
    <comment ref="M14" authorId="0" shapeId="0" xr:uid="{B8EBC7E6-A5F1-4018-BDEF-F7A1D5D3E0ED}">
      <text>
        <r>
          <rPr>
            <b/>
            <sz val="9"/>
            <color indexed="81"/>
            <rFont val="Tahoma"/>
            <family val="2"/>
          </rPr>
          <t>The number of independent data points available to estimate each part of the model — total rows minus one for each estimated parameter.</t>
        </r>
      </text>
    </comment>
    <comment ref="N14" authorId="0" shapeId="0" xr:uid="{CB631F0E-F2D4-42B1-BADF-31245E702822}">
      <text>
        <r>
          <rPr>
            <b/>
            <sz val="9"/>
            <color indexed="81"/>
            <rFont val="Tahoma"/>
            <family val="2"/>
          </rPr>
          <t>The total variation attributed to that source — regression, residual, or total. The raw material from which MS and F are calculated.</t>
        </r>
      </text>
    </comment>
    <comment ref="O14" authorId="0" shapeId="0" xr:uid="{27A361C0-2AA6-4923-BDD2-D9ADDADB50B6}">
      <text>
        <r>
          <rPr>
            <b/>
            <sz val="9"/>
            <color indexed="81"/>
            <rFont val="Tahoma"/>
            <family val="2"/>
          </rPr>
          <t>Sum of squares averaged over its degrees of freedom — a per-unit measure of variation for that source.</t>
        </r>
      </text>
    </comment>
    <comment ref="P14" authorId="0" shapeId="0" xr:uid="{ACEA0768-A00A-4E26-9397-323FC24756ED}">
      <text>
        <r>
          <rPr>
            <b/>
            <sz val="9"/>
            <color indexed="81"/>
            <rFont val="Tahoma"/>
            <family val="2"/>
          </rPr>
          <t>The model-vs-noise ratio used in the overall regression significance test.</t>
        </r>
      </text>
    </comment>
    <comment ref="Q14" authorId="0" shapeId="0" xr:uid="{E7734DD0-C3E1-4EAD-8B8A-04A681F90F86}">
      <text>
        <r>
          <rPr>
            <b/>
            <sz val="9"/>
            <color indexed="81"/>
            <rFont val="Tahoma"/>
            <family val="2"/>
          </rPr>
          <t>The p-value for the overall F test. Small values mean the model as a whole is unlikely to be pure noise.</t>
        </r>
      </text>
    </comment>
    <comment ref="L15" authorId="0" shapeId="0" xr:uid="{CF58441A-E78D-45C9-867B-3425F8D07E9A}">
      <text>
        <r>
          <rPr>
            <b/>
            <sz val="9"/>
            <color indexed="81"/>
            <rFont val="Tahoma"/>
            <family val="2"/>
          </rPr>
          <t>The variation explained by the predictors taken together.</t>
        </r>
      </text>
    </comment>
    <comment ref="L16" authorId="0" shapeId="0" xr:uid="{C6AD4590-9906-4258-92F4-5DF6F04A5ABE}">
      <text>
        <r>
          <rPr>
            <b/>
            <sz val="9"/>
            <color indexed="81"/>
            <rFont val="Tahoma"/>
            <family val="2"/>
          </rPr>
          <t>The variation the model does not explain.</t>
        </r>
      </text>
    </comment>
    <comment ref="L17" authorId="0" shapeId="0" xr:uid="{13AAFB4F-0628-4209-89D5-E51C99591D3D}">
      <text>
        <r>
          <rPr>
            <b/>
            <sz val="9"/>
            <color indexed="81"/>
            <rFont val="Tahoma"/>
            <family val="2"/>
          </rPr>
          <t>All variation in the outcome before splitting it into explained and unexplained parts.</t>
        </r>
      </text>
    </comment>
    <comment ref="M20" authorId="0" shapeId="0" xr:uid="{ACA2612D-BAB4-4C84-BF23-C2A92B050ED9}">
      <text>
        <r>
          <rPr>
            <b/>
            <sz val="9"/>
            <color indexed="81"/>
            <rFont val="Tahoma"/>
            <family val="2"/>
          </rPr>
          <t>The fitted weights used to turn predictor values into predictions.</t>
        </r>
      </text>
    </comment>
    <comment ref="N20" authorId="0" shapeId="0" xr:uid="{D0503CAD-80FD-44D0-9E9A-6D08B9F364E3}">
      <text>
        <r>
          <rPr>
            <b/>
            <sz val="9"/>
            <color indexed="81"/>
            <rFont val="Tahoma"/>
            <family val="2"/>
          </rPr>
          <t>How uncertain each coefficient estimate is.</t>
        </r>
      </text>
    </comment>
    <comment ref="O20" authorId="0" shapeId="0" xr:uid="{E2BF5C69-9C93-433A-A52D-66F0CE7C5DFD}">
      <text>
        <r>
          <rPr>
            <b/>
            <sz val="9"/>
            <color indexed="81"/>
            <rFont val="Tahoma"/>
            <family val="2"/>
          </rPr>
          <t>How many standard errors the coefficient is away from zero.</t>
        </r>
      </text>
    </comment>
    <comment ref="P20" authorId="0" shapeId="0" xr:uid="{1F6EAA76-63F5-481D-991E-C05F14033DDE}">
      <text>
        <r>
          <rPr>
            <b/>
            <sz val="9"/>
            <color indexed="81"/>
            <rFont val="Tahoma"/>
            <family val="2"/>
          </rPr>
          <t>How surprising this coefficient would be if its true effect were zero. Smaller values mean stronger evidence of a real effect.</t>
        </r>
      </text>
    </comment>
    <comment ref="Q20" authorId="0" shapeId="0" xr:uid="{A667B067-FA67-4D7B-917C-2B74C41C7C12}">
      <text>
        <r>
          <rPr>
            <b/>
            <sz val="9"/>
            <color indexed="81"/>
            <rFont val="Tahoma"/>
            <family val="2"/>
          </rPr>
          <t>The lower bound of the 95% confidence interval.</t>
        </r>
      </text>
    </comment>
    <comment ref="R20" authorId="0" shapeId="0" xr:uid="{67AF3EB0-D6A4-41DF-91A6-5F154D99D3DF}">
      <text>
        <r>
          <rPr>
            <b/>
            <sz val="9"/>
            <color indexed="81"/>
            <rFont val="Tahoma"/>
            <family val="2"/>
          </rPr>
          <t>The upper bound of the 95% confidence interval.</t>
        </r>
      </text>
    </comment>
    <comment ref="S20" authorId="0" shapeId="0" xr:uid="{F130D260-F992-4CCD-8A4C-48887C3B2C16}">
      <text>
        <r>
          <rPr>
            <b/>
            <sz val="9"/>
            <color indexed="81"/>
            <rFont val="Tahoma"/>
            <family val="2"/>
          </rPr>
          <t>The coefficient after standardizing units, so predictors can be compared on the same scale.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F3" authorId="0" shapeId="0" xr:uid="{461B5C31-98A3-4E7B-8928-AAB38A3F26B1}">
      <text>
        <r>
          <rPr>
            <b/>
            <sz val="9"/>
            <color indexed="81"/>
            <rFont val="Tahoma"/>
            <family val="2"/>
          </rPr>
          <t>Reserved for a future release — not yet used by any formula.</t>
        </r>
      </text>
    </comment>
    <comment ref="G3" authorId="0" shapeId="0" xr:uid="{39FA4272-3B81-44BD-9821-24CC00EEFA2F}">
      <text>
        <r>
          <rPr>
            <b/>
            <sz val="9"/>
            <color indexed="81"/>
            <rFont val="Tahoma"/>
            <family val="2"/>
          </rPr>
          <t>Reserved for a future release — not yet used by any formula.</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<sst xmlns="http://schemas.openxmlformats.org/spreadsheetml/2006/main" count="6933" uniqueCount="997">
  <si>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</si>
  <si>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</si>
  <si>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</si>
  <si>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</si>
  <si>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</si>
  <si>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</si>
  <si>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</si>
  <si>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</si>
  <si>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</si>
  <si>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</si>
  <si>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</si>
  <si>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</si>
  <si>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</si>
  <si>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</si>
  <si>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</si>
  <si>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</si>
  <si>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</si>
  <si>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</si>
  <si>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</si>
  <si>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</si>
  <si>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</si>
  <si>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</si>
  <si>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</si>
  <si>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</si>
  <si>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</si>
  <si>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</si>
  <si>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</si>
  <si>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</si>
  <si>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</si>
  <si>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</si>
  <si>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</si>
  <si>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</si>
  <si>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</si>
  <si>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</si>
  <si>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</si>
  <si>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</si>
  <si>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</si>
  <si>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</si>
  <si>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</si>
  <si>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</si>
  <si>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</si>
  <si>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</si>
  <si>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</si>
  <si>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</si>
  <si>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</si>
  <si>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</si>
  <si>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</si>
  <si>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</si>
  <si>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</si>
  <si>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</si>
  <si>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</si>
  <si>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</si>
  <si>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</si>
  <si>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</si>
  <si>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</si>
  <si>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</si>
  <si>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</si>
  <si>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</si>
  <si>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</si>
  <si>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</si>
  <si>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</si>
  <si>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</si>
  <si>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</si>
  <si>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</si>
  <si>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</si>
  <si>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</si>
  <si>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</si>
  <si>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</si>
  <si>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</si>
  <si>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</si>
  <si>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</si>
  <si>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</si>
  <si>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</si>
  <si>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</si>
  <si>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</si>
  <si>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</si>
  <si>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</si>
  <si>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</si>
  <si>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</si>
  <si>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</si>
  <si>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</si>
  <si>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</si>
  <si>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</si>
  <si>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</si>
  <si>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</si>
  <si>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</si>
  <si>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</si>
  <si>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</si>
  <si>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</si>
  <si>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</si>
  <si>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</si>
  <si>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</si>
  <si>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</si>
  <si>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</si>
  <si>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</si>
  <si>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</si>
  <si>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</si>
  <si>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</si>
  <si>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</si>
  <si>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</si>
  <si>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</si>
  <si>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</si>
  <si>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</si>
  <si>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</si>
  <si>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</si>
  <si>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</si>
  <si>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</si>
  <si>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</si>
  <si>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</si>
  <si>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</si>
  <si>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</si>
  <si>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</si>
  <si>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</si>
  <si>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</si>
  <si>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</si>
  <si>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</si>
  <si>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</si>
  <si>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</si>
  <si>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</si>
  <si>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</si>
  <si>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</si>
  <si>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</si>
  <si>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</si>
  <si>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</si>
  <si>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</si>
  <si>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</si>
  <si>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</si>
  <si>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</si>
  <si>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</si>
  <si>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</si>
  <si>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</si>
  <si>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</si>
  <si>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</si>
  <si>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</si>
  <si>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</si>
  <si>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</si>
  <si>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</si>
  <si>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</si>
  <si>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</si>
  <si>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</si>
  <si>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</si>
  <si>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</si>
  <si>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</si>
  <si>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</si>
  <si>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</si>
  <si>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</si>
  <si>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</si>
  <si>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</si>
  <si>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</si>
  <si>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</si>
  <si>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</si>
  <si>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</si>
  <si>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</si>
  <si>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</si>
  <si>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</si>
  <si>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</si>
  <si>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</si>
  <si>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</si>
  <si>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</si>
  <si>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</si>
  <si>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</si>
  <si>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</si>
  <si>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</si>
  <si>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</si>
  <si>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</si>
  <si>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</si>
  <si>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</si>
  <si>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</si>
  <si>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</si>
  <si>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</si>
  <si>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</si>
  <si>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</si>
  <si>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</si>
  <si>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</si>
  <si>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</si>
  <si>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</si>
  <si>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</si>
  <si>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</si>
  <si>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</si>
  <si>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</si>
  <si>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</si>
  <si>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</si>
  <si>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</si>
  <si>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</si>
  <si>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</si>
  <si>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</si>
  <si>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</si>
  <si>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</si>
  <si>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</si>
  <si>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</si>
  <si>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</si>
  <si>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</si>
  <si>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</si>
  <si>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</si>
  <si>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</si>
  <si>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</si>
  <si>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</si>
  <si>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</si>
  <si>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</si>
  <si>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</si>
  <si>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</si>
  <si>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</si>
  <si>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</si>
  <si>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</si>
  <si>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</si>
  <si>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</si>
  <si>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</si>
  <si>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</si>
  <si>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</si>
  <si>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</si>
  <si>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</si>
  <si>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</si>
  <si>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</si>
  <si>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</si>
  <si>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</si>
  <si>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</si>
  <si>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</si>
  <si>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</si>
  <si>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</si>
  <si>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</si>
  <si>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</si>
  <si>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</si>
  <si>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</si>
  <si>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</si>
  <si>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</si>
  <si>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</si>
  <si>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</si>
  <si>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</si>
  <si>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</si>
  <si>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</si>
  <si>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</si>
  <si>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</si>
  <si>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</si>
  <si>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</si>
  <si>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</si>
  <si>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</si>
  <si>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</si>
  <si>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</si>
  <si>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</si>
  <si>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</si>
  <si>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</si>
  <si>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</si>
  <si>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</si>
  <si>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</si>
  <si>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</si>
  <si>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</si>
  <si>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</si>
  <si>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</si>
  <si>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</si>
  <si>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</si>
  <si>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</si>
  <si>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</si>
  <si>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</si>
  <si>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</si>
  <si>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</si>
  <si>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</si>
  <si>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</si>
  <si>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</si>
  <si>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</si>
  <si>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</si>
  <si>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</si>
  <si>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</si>
  <si>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</si>
  <si>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</si>
  <si>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</si>
  <si>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</si>
  <si>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</si>
  <si>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</si>
  <si>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</si>
  <si>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</si>
  <si>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</si>
  <si>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</si>
  <si>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</si>
  <si>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</si>
  <si>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</si>
  <si>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</si>
  <si>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</si>
  <si>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</si>
  <si>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</si>
  <si>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</si>
  <si>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</si>
  <si>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</si>
  <si>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</si>
  <si>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</si>
  <si>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</si>
  <si>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</si>
  <si>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</si>
  <si>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</si>
  <si>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</si>
  <si>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</si>
  <si>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</si>
  <si>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</si>
  <si>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</si>
  <si>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</si>
  <si>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</si>
  <si>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</si>
  <si>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</si>
  <si>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</si>
  <si>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</si>
  <si>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</si>
  <si>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</si>
  <si>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</si>
  <si>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</si>
  <si>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</si>
  <si>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</si>
  <si>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</si>
  <si>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</si>
  <si>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</si>
  <si>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</si>
  <si>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</si>
  <si>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</si>
  <si>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</si>
  <si>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</si>
  <si>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</si>
  <si>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</si>
  <si>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</si>
  <si>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</si>
  <si>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</si>
  <si>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</si>
  <si>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</si>
  <si>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</si>
  <si>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</si>
  <si>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</si>
  <si>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</si>
  <si>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</si>
  <si>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</si>
  <si>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</si>
  <si>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</si>
  <si>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</si>
  <si>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</si>
  <si>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</si>
  <si>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</si>
  <si>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</si>
  <si>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</si>
  <si>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</si>
  <si>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</si>
  <si>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</si>
  <si>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</si>
  <si>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</si>
  <si>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</si>
  <si>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</si>
  <si>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</si>
  <si>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</si>
  <si>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</si>
  <si>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</si>
  <si>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</si>
  <si>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</si>
  <si>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</si>
  <si>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</si>
  <si>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</si>
  <si>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</si>
  <si>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</si>
  <si>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</si>
  <si>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</si>
  <si>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</si>
  <si>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</si>
  <si>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</si>
  <si>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</si>
  <si>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</si>
  <si>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</si>
  <si>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</si>
  <si>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</si>
  <si>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</si>
  <si>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</si>
  <si>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</si>
  <si>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</si>
  <si>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</si>
  <si>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</si>
  <si>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</si>
  <si>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</si>
  <si>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</si>
  <si>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</si>
  <si>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</si>
  <si>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</si>
  <si>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</si>
  <si>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</si>
  <si>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</si>
  <si>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</si>
  <si>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</si>
  <si>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</si>
  <si>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</si>
  <si>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</si>
  <si>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</si>
  <si>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</si>
  <si>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</si>
  <si>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</si>
  <si>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</si>
  <si>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</si>
  <si>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</si>
  <si>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</si>
  <si>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</si>
  <si>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</si>
  <si>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</si>
  <si>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</si>
  <si>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</si>
  <si>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</si>
  <si>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</si>
  <si>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</si>
  <si>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</si>
  <si>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</si>
  <si>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</si>
  <si>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</si>
  <si>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</si>
  <si>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</si>
  <si>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</si>
  <si>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</si>
  <si>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</si>
  <si>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</si>
  <si>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</si>
  <si>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</si>
  <si>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</si>
  <si>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</si>
  <si>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</si>
  <si>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</si>
  <si>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</si>
  <si>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</si>
  <si>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</si>
  <si>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</si>
  <si>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</si>
  <si>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</si>
  <si>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</si>
  <si>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</si>
  <si>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</si>
  <si>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</si>
  <si>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</si>
  <si>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</si>
  <si>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</si>
  <si>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</si>
  <si>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</si>
  <si>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</si>
  <si>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</si>
  <si>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</si>
  <si>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</si>
  <si>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</si>
  <si>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</si>
  <si>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</si>
  <si>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</si>
  <si>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</si>
  <si>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</si>
  <si>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</si>
  <si>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</si>
  <si>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</si>
  <si>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</si>
  <si>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</si>
  <si>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</si>
  <si>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</si>
  <si>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</si>
  <si>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</si>
  <si>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</si>
  <si>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</si>
  <si>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</si>
  <si>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</si>
  <si>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</si>
  <si>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</si>
  <si>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</si>
  <si>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</si>
  <si>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</si>
  <si>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</si>
  <si>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</si>
  <si>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</si>
  <si>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</si>
  <si>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</si>
  <si>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</si>
  <si>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</si>
  <si>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</si>
  <si>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</si>
  <si>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</si>
  <si>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</si>
  <si>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</si>
  <si>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</si>
  <si>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</si>
  <si>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</si>
  <si>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</si>
  <si>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</si>
  <si>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</si>
  <si>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</si>
  <si>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</si>
  <si>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</si>
  <si>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</si>
  <si>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</si>
  <si>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</si>
  <si>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</si>
  <si>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</si>
  <si>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</si>
  <si>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</si>
  <si>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</si>
  <si>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</si>
  <si>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</si>
  <si>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</si>
  <si>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</si>
  <si>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</si>
  <si>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</si>
  <si>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</si>
  <si>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</si>
  <si>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</si>
  <si>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</si>
  <si>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</si>
  <si>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</si>
  <si>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</si>
  <si>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</si>
  <si>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</si>
  <si>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</si>
  <si>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</si>
  <si>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</si>
  <si>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</si>
  <si>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</si>
  <si>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</si>
  <si>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</si>
  <si>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</si>
  <si>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</si>
  <si>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</si>
  <si>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</si>
  <si>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</si>
  <si>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</si>
  <si>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</si>
  <si>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</si>
  <si>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</si>
  <si>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</si>
  <si>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</si>
  <si>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</si>
  <si>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</si>
  <si>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</si>
  <si>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</si>
  <si>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</si>
  <si>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</si>
  <si>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</si>
  <si>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</si>
  <si>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</si>
  <si>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</si>
  <si>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</si>
  <si>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</si>
  <si>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</si>
  <si>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</si>
  <si>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</si>
  <si>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</si>
  <si>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</si>
  <si>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</si>
  <si>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</si>
  <si>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</si>
  <si>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</si>
  <si>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</si>
  <si>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</si>
  <si>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</si>
  <si>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</si>
  <si>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</si>
  <si>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</si>
  <si>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</si>
  <si>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</si>
  <si>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</si>
  <si>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</si>
  <si>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</si>
  <si>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</si>
  <si>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</si>
  <si>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</si>
  <si>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</si>
  <si>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</si>
  <si>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</si>
  <si>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</si>
  <si>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</si>
  <si>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</si>
  <si>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</si>
  <si>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</si>
  <si>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</si>
  <si>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</si>
  <si>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</si>
  <si>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</si>
  <si>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</si>
  <si>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</si>
  <si>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</si>
  <si>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</si>
  <si>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</si>
  <si>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</si>
  <si>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</si>
  <si>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</si>
  <si>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</si>
  <si>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</si>
  <si>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</si>
  <si>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</si>
  <si>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</si>
  <si>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</si>
  <si>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</si>
  <si>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</si>
  <si>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</si>
  <si>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</si>
  <si>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</si>
  <si>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</si>
  <si>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</si>
  <si>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</si>
  <si>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</si>
  <si>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</si>
  <si>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</si>
  <si>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</si>
  <si>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</si>
  <si>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</si>
  <si>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</si>
  <si>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</si>
  <si>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</si>
  <si>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</si>
  <si>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</si>
  <si>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</si>
  <si>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</si>
  <si>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</si>
  <si>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</si>
  <si>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</si>
  <si>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</si>
  <si>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</si>
  <si>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</si>
  <si>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</si>
  <si>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</si>
  <si>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</si>
  <si>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</si>
  <si>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</si>
  <si>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</si>
  <si>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</si>
  <si>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</si>
  <si>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</si>
  <si>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</si>
  <si>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</si>
  <si>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</si>
  <si>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</si>
  <si>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</si>
  <si>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</si>
  <si>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</si>
  <si>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</si>
  <si>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</si>
  <si>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</si>
  <si>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</si>
  <si>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</si>
  <si>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</si>
  <si>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</si>
  <si>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</si>
  <si>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</si>
  <si>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</si>
  <si>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</si>
  <si>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</si>
  <si>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</si>
  <si>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</si>
  <si>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</si>
  <si>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</si>
  <si>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</si>
  <si>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</si>
  <si>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</si>
  <si>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</si>
  <si>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</si>
  <si>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</si>
  <si>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</si>
  <si>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</si>
  <si>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</si>
  <si>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</si>
  <si>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</si>
  <si>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</si>
  <si>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</si>
  <si>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</si>
  <si>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</si>
  <si>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</si>
  <si>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</si>
  <si>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</si>
  <si>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</si>
  <si>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</si>
  <si>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</si>
  <si>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</si>
  <si>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</si>
  <si>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</si>
  <si>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</si>
  <si>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</si>
  <si>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</si>
  <si>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</si>
  <si>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</si>
  <si>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</si>
  <si>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</si>
  <si>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</si>
  <si>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</si>
  <si>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</si>
  <si>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</si>
  <si>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</si>
  <si>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</si>
  <si>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</si>
  <si>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</si>
  <si>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</si>
  <si>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</si>
  <si>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</si>
  <si>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</si>
  <si>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</si>
  <si>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</si>
  <si>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</si>
  <si>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</si>
  <si>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</si>
  <si>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</si>
  <si>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</si>
  <si>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</si>
  <si>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</si>
  <si>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</si>
  <si>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</si>
  <si>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</si>
  <si>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</si>
  <si>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</si>
  <si>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</si>
  <si>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</si>
  <si>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</si>
  <si>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</si>
  <si>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</si>
  <si>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</si>
  <si>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</si>
  <si>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</si>
  <si>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</si>
  <si>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</si>
  <si>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</si>
  <si>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</si>
  <si>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</si>
  <si>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</si>
  <si>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</si>
  <si>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</si>
  <si>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</si>
  <si>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</si>
  <si>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</si>
  <si>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</si>
  <si>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</si>
  <si>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</si>
  <si>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</si>
  <si>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</si>
  <si>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</si>
  <si>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</si>
  <si>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</si>
  <si>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</si>
  <si>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</si>
  <si>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</si>
  <si>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</si>
  <si>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</si>
  <si>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</si>
  <si>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</si>
  <si>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</si>
  <si>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</si>
  <si>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</si>
  <si>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</si>
  <si>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</si>
  <si>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</si>
  <si>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</si>
  <si>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</si>
  <si>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</si>
  <si>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</si>
  <si>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</si>
  <si>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</si>
  <si>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</si>
  <si>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</si>
  <si>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</si>
  <si>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</si>
  <si>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</si>
  <si>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</si>
  <si>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</si>
  <si>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</si>
  <si>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</si>
  <si>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</si>
  <si>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</si>
  <si>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</si>
  <si>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</si>
  <si>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</si>
  <si>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</si>
  <si>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</si>
  <si>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</si>
  <si>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</si>
  <si>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</si>
  <si>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</si>
  <si>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</si>
  <si>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</si>
  <si>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</si>
  <si>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</si>
  <si>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</si>
  <si>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</si>
  <si>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</si>
  <si>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</si>
  <si>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</si>
  <si>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</si>
  <si>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</si>
  <si>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</si>
  <si>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</si>
  <si>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Rows/Columns</t>
  </si>
  <si>
    <t>Gamma</t>
  </si>
  <si>
    <t>rate</t>
  </si>
  <si>
    <t>Beta</t>
  </si>
  <si>
    <t>alpha</t>
  </si>
  <si>
    <t>beta</t>
  </si>
  <si>
    <t>Weibull Grid-Search MLE  —  Stage 1  (Shape (k) × Scale (λ))</t>
  </si>
  <si>
    <t>Gamma Grid-Search MLE  —  Stage 1  (Shape (α) × Rate (β))</t>
  </si>
  <si>
    <t>Shape (α)</t>
  </si>
  <si>
    <t>Rate (β)</t>
  </si>
  <si>
    <t>Gamma Grid-Search MLE  —  Stage 2  (refined)</t>
  </si>
  <si>
    <t>Beta Grid-Search MLE  —  Stage 1  (Alpha (α) × Beta (β))</t>
  </si>
  <si>
    <t>Alpha (α)</t>
  </si>
  <si>
    <t>Beta (β)</t>
  </si>
  <si>
    <t>Beta Grid-Search MLE  —  Stage 2  (refined)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</si>
  <si>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</si>
  <si>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</si>
  <si>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</si>
  <si>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</si>
  <si>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</si>
  <si>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</si>
  <si>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</si>
  <si>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</si>
  <si>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</si>
  <si>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</si>
  <si>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</si>
  <si>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</si>
  <si>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</si>
  <si>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</si>
  <si>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</si>
  <si>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</si>
  <si>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</si>
  <si>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</si>
  <si>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</si>
  <si>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</si>
  <si>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</si>
  <si>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</si>
  <si>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</si>
  <si>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</si>
  <si>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</si>
  <si>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</si>
  <si>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</si>
  <si>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</si>
  <si>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</si>
  <si>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</si>
  <si>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</si>
  <si>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</si>
  <si>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</si>
  <si>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</si>
  <si>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</si>
  <si>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</si>
  <si>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</si>
  <si>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</si>
  <si>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</si>
  <si>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</si>
  <si>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</si>
  <si>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</si>
  <si>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</si>
  <si>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</si>
  <si>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</si>
  <si>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</si>
  <si>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</si>
  <si>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mu, (min_val + 4 * mode_val + max_val) / 6,
    alpha_param, (mu - min_val) * (2 * mode_val - min_val - max_val) / ((mode_val - mu) * (max_val - min_val) + 1E-30),
    beta_param, alpha_param * (max_val - mu) / (mu - min_val + 1E-30),
    z_max, (maximum - min_val) / (max_val - min_val + 1E-30),
    cdf_max, BETA.DIST(z_max, alpha_param, beta_param, TRUE),
    cdf_min, IF(ISOMITTED(minimum), 0,
      LET(z_min, (minimum - min_val) / (max_val - min_val + 1E-30),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</si>
  <si>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</si>
  <si>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</si>
  <si>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</si>
  <si>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PERT reparameterisation computes α₁ and α₂ from the PERT mean μ = (min + 4·mode + max) / 6, then evaluates BETA.DIST on the [0,1]-rescaled value.
Epsilon guards (1E-30) prevent division by zero for degenerate parameters.</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</si>
  <si>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</si>
  <si>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</si>
  <si>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</si>
  <si>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</si>
  <si>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</si>
  <si>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A-D</t>
  </si>
  <si>
    <t>K-S</t>
  </si>
  <si>
    <t>Lower Edges</t>
  </si>
  <si>
    <t>Upper Edges</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</si>
  <si>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</si>
  <si>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</si>
  <si>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</si>
  <si>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</si>
  <si>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</si>
  <si>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</si>
  <si>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</si>
  <si>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</si>
  <si>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</si>
  <si>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</si>
  <si>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</si>
  <si>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</si>
  <si>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</si>
  <si>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</si>
  <si>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</si>
  <si>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</si>
  <si>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</si>
  <si>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</si>
  <si>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</si>
  <si>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</si>
  <si>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</si>
  <si>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</si>
  <si>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Optional — row identifiers:</t>
  </si>
  <si>
    <t>Update data_identifiers (the "Refers To" field) to a single column in the same table containing a label for each row (e.g., a name, ID, or date). It must span exactly the same rows as All_Xs. These labels appear in the Residual Output section so you can trace flagged observations back to the records they came from. If left unset or the FILTER fails, rows are labeled generically as "Observation 1", "Observation 2", etc.</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</si>
  <si>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</si>
  <si>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</si>
  <si>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</si>
  <si>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</si>
  <si>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</si>
  <si>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</si>
  <si>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</si>
  <si>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</si>
  <si>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</si>
  <si>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</si>
  <si>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</si>
  <si>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</si>
  <si>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</si>
  <si>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</si>
  <si>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</si>
  <si>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</si>
  <si>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</si>
  <si>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</si>
  <si>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</si>
  <si>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</si>
  <si>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</si>
  <si>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</si>
  <si>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</si>
  <si>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</si>
  <si>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</si>
  <si>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</si>
  <si>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</si>
  <si>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</si>
  <si>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</si>
  <si>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</si>
  <si>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</si>
  <si>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</si>
  <si>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</si>
  <si>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</si>
  <si>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</si>
  <si>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</si>
  <si>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</si>
  <si>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</si>
  <si>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</si>
  <si>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</si>
  <si>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</si>
  <si>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</si>
  <si>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</si>
  <si>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</si>
  <si>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</si>
  <si>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</si>
  <si>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</si>
  <si>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</si>
  <si>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</si>
  <si>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</si>
  <si>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</si>
  <si>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</si>
  <si>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</si>
  <si>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</si>
  <si>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</si>
  <si>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</si>
  <si>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</si>
  <si>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</si>
  <si>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</si>
  <si>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</si>
  <si>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</si>
  <si>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</si>
  <si>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</si>
  <si>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</si>
  <si>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</si>
  <si>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</si>
  <si>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</si>
  <si>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</si>
  <si>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</si>
  <si>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</si>
  <si>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</si>
  <si>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</si>
  <si>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</si>
  <si>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</si>
  <si>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</si>
  <si>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</si>
  <si>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</si>
  <si>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</si>
  <si>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</si>
  <si>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</si>
  <si>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</si>
  <si>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</si>
  <si>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</si>
  <si>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</si>
  <si>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</si>
  <si>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</si>
  <si>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</si>
  <si>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</si>
  <si>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</si>
  <si>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</si>
  <si>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</si>
  <si>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</si>
  <si>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</si>
  <si>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</si>
  <si>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</si>
  <si>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</si>
  <si>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</si>
  <si>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2.1.0</t>
  </si>
  <si>
    <t>Post-v2 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v3.0 milestone.</t>
  </si>
  <si>
    <t>Model Construction</t>
  </si>
  <si>
    <t>Variable</t>
  </si>
  <si>
    <t>Role</t>
  </si>
  <si>
    <t>Type</t>
  </si>
  <si>
    <t>Reference Level</t>
  </si>
  <si>
    <t>Order</t>
  </si>
  <si>
    <t>Transform</t>
  </si>
  <si>
    <t>Levels</t>
  </si>
  <si>
    <t>Identifier</t>
  </si>
  <si>
    <t>Continuous</t>
  </si>
  <si>
    <t>None</t>
  </si>
  <si>
    <t>Categorical</t>
  </si>
  <si>
    <t>Response</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</si>
  <si>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</si>
  <si>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</si>
  <si>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3.0.0</t>
  </si>
  <si>
    <t>Specification-Driven Regression release. Adds the Model Construction sheet: a declarative variable-specification block (Role, Include, Type, Reference Level, with reserved Order and Transform columns) spanning every column of the source table, sheet-scoped constructor names (Source_Data as the dataset-retarget point, Sample_Include, Response_Column, Row_Labels, X_s, and its structural twin Constructed_Column_Names), and filtered display zones with a row-1 audit strip (k, rows, response, responses, included rows). Categorical predictors are reference-dropped via the rebuilt Dummy_Levels/Dummy_Code, which now signal failure with a real #N/A error instead of text; degenerate or invalid-reference categoricals contribute zero columns and are flagged red rather than erroring the sheet. The QC build gains a Model Construction analyzer asserting the default-spec audit values, the X_s/Constructed_Column_Names twin widths, the full-height row-mask contract, and a stratified-Filter degeneracy case.</t>
  </si>
  <si>
    <t>Row Labels</t>
  </si>
  <si>
    <t>Included</t>
  </si>
  <si>
    <t>rows</t>
  </si>
  <si>
    <t>response</t>
  </si>
  <si>
    <t>responses</t>
  </si>
  <si>
    <t>included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</si>
</sst>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164" fontId="0" fillId="0" borderId="3" xfId="0" applyNumberFormat="1" applyBorder="1"/>
    <xf numFmtId="0" fontId="1" fillId="2" borderId="0" xfId="0" applyFont="1" applyFill="1" applyAlignment="1">
      <alignment wrapText="1"/>
    </xf>
    <xf numFmtId="0" fontId="1" fillId="2" borderId="8" xfId="0" applyFont="1" applyFill="1" applyBorder="1"/>
    <xf numFmtId="0" fontId="0" fillId="0" borderId="9" xfId="0" applyBorder="1"/>
    <xf numFmtId="0" fontId="0" fillId="0" borderId="10" xfId="0" applyBorder="1"/>
    <xf numFmtId="0" fontId="1" fillId="3" borderId="8" xfId="0" applyFont="1" applyFill="1" applyBorder="1"/>
    <xf numFmtId="0" fontId="1" fillId="3" borderId="9" xfId="0" applyFont="1" applyFill="1" applyBorder="1"/>
    <xf numFmtId="0" fontId="1" fillId="3" borderId="10" xfId="0" applyFon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2" borderId="0" xfId="0" applyFont="1" applyFill="1"/>
    <xf numFmtId="0" fontId="0" fillId="0" borderId="0" xfId="0"/>
  </cellXfs>
  <cellStyles count="1">
    <cellStyle name="Normal" xfId="0" builtinId="0"/>
  </cellStyles>
  <dxfs count="45">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FF7A-42D8-9EB8-50842C47C0DF}"/>
            </c:ext>
          </c:extLst>
        </c:ser>
        <c:dLbls>
          <c:showLegendKey val="0"/>
          <c:showVal val="0"/>
          <c:showCatName val="0"/>
          <c:showSerName val="0"/>
          <c:showPercent val="0"/>
          <c:showBubbleSize val="0"/>
        </c:dLbls>
        <c:axId val="1810883568"/>
        <c:axId val="1801577200"/>
      </c:scatterChart>
      <c:valAx>
        <c:axId val="1810883568"/>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801577200"/>
        <c:crosses val="autoZero"/>
        <c:crossBetween val="midCat"/>
      </c:valAx>
      <c:valAx>
        <c:axId val="1801577200"/>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81088356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3BD7-4574-9D2A-578DB1F40E8B}"/>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yVal>
          <c:smooth val="0"/>
          <c:extLst>
            <c:ext xmlns:c16="http://schemas.microsoft.com/office/drawing/2014/chart" uri="{C3380CC4-5D6E-409C-BE32-E72D297353CC}">
              <c16:uniqueId val="{00000002-3BD7-4574-9D2A-578DB1F40E8B}"/>
            </c:ext>
          </c:extLst>
        </c:ser>
        <c:dLbls>
          <c:showLegendKey val="0"/>
          <c:showVal val="0"/>
          <c:showCatName val="0"/>
          <c:showSerName val="0"/>
          <c:showPercent val="0"/>
          <c:showBubbleSize val="0"/>
        </c:dLbls>
        <c:axId val="1810886352"/>
        <c:axId val="1801570000"/>
      </c:scatterChart>
      <c:valAx>
        <c:axId val="1810886352"/>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801570000"/>
        <c:crosses val="autoZero"/>
        <c:crossBetween val="midCat"/>
      </c:valAx>
      <c:valAx>
        <c:axId val="1801570000"/>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8108863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55B6-46F9-97F9-BA174166789E}"/>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yVal>
          <c:smooth val="0"/>
          <c:extLst>
            <c:ext xmlns:c16="http://schemas.microsoft.com/office/drawing/2014/chart" uri="{C3380CC4-5D6E-409C-BE32-E72D297353CC}">
              <c16:uniqueId val="{00000002-55B6-46F9-97F9-BA174166789E}"/>
            </c:ext>
          </c:extLst>
        </c:ser>
        <c:dLbls>
          <c:showLegendKey val="0"/>
          <c:showVal val="0"/>
          <c:showCatName val="0"/>
          <c:showSerName val="0"/>
          <c:showPercent val="0"/>
          <c:showBubbleSize val="0"/>
        </c:dLbls>
        <c:axId val="1810885888"/>
        <c:axId val="1801589680"/>
      </c:scatterChart>
      <c:valAx>
        <c:axId val="1810885888"/>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801589680"/>
        <c:crosses val="autoZero"/>
        <c:crossBetween val="midCat"/>
      </c:valAx>
      <c:valAx>
        <c:axId val="1801589680"/>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8108858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704A-4D99-A9FB-D7EF3B4EFE23}"/>
            </c:ext>
          </c:extLst>
        </c:ser>
        <c:dLbls>
          <c:showLegendKey val="0"/>
          <c:showVal val="0"/>
          <c:showCatName val="0"/>
          <c:showSerName val="0"/>
          <c:showPercent val="0"/>
          <c:showBubbleSize val="0"/>
        </c:dLbls>
        <c:axId val="1942913296"/>
        <c:axId val="1801619920"/>
      </c:scatterChart>
      <c:valAx>
        <c:axId val="1942913296"/>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801619920"/>
        <c:crosses val="autoZero"/>
        <c:crossBetween val="midCat"/>
      </c:valAx>
      <c:valAx>
        <c:axId val="1801619920"/>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9429132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B23A-41E1-9850-70A56F99DE6F}"/>
            </c:ext>
          </c:extLst>
        </c:ser>
        <c:dLbls>
          <c:showLegendKey val="0"/>
          <c:showVal val="0"/>
          <c:showCatName val="0"/>
          <c:showSerName val="0"/>
          <c:showPercent val="0"/>
          <c:showBubbleSize val="0"/>
        </c:dLbls>
        <c:gapWidth val="150"/>
        <c:axId val="1808788736"/>
        <c:axId val="1801630000"/>
      </c:barChart>
      <c:catAx>
        <c:axId val="180878873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801630000"/>
        <c:crosses val="autoZero"/>
        <c:auto val="1"/>
        <c:lblAlgn val="ctr"/>
        <c:lblOffset val="100"/>
        <c:noMultiLvlLbl val="0"/>
      </c:catAx>
      <c:valAx>
        <c:axId val="1801630000"/>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80878873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8835-44BB-A6D5-E544D9DC33AB}"/>
            </c:ext>
          </c:extLst>
        </c:ser>
        <c:dLbls>
          <c:showLegendKey val="0"/>
          <c:showVal val="0"/>
          <c:showCatName val="0"/>
          <c:showSerName val="0"/>
          <c:showPercent val="0"/>
          <c:showBubbleSize val="0"/>
        </c:dLbls>
        <c:axId val="1661963232"/>
        <c:axId val="1801630480"/>
      </c:scatterChart>
      <c:valAx>
        <c:axId val="1661963232"/>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801630480"/>
        <c:crosses val="autoZero"/>
        <c:crossBetween val="midCat"/>
      </c:valAx>
      <c:valAx>
        <c:axId val="1801630480"/>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6619632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CBEC-447C-BD74-C4F7C62360B9}"/>
            </c:ext>
          </c:extLst>
        </c:ser>
        <c:dLbls>
          <c:showLegendKey val="0"/>
          <c:showVal val="0"/>
          <c:showCatName val="0"/>
          <c:showSerName val="0"/>
          <c:showPercent val="0"/>
          <c:showBubbleSize val="0"/>
        </c:dLbls>
        <c:gapWidth val="150"/>
        <c:axId val="1661956736"/>
        <c:axId val="1801644880"/>
      </c:barChart>
      <c:catAx>
        <c:axId val="166195673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801644880"/>
        <c:crosses val="autoZero"/>
        <c:auto val="1"/>
        <c:lblAlgn val="ctr"/>
        <c:lblOffset val="100"/>
        <c:noMultiLvlLbl val="0"/>
      </c:catAx>
      <c:valAx>
        <c:axId val="1801644880"/>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66195673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DAE3-4990-B93A-33CDD0E04A2B}"/>
            </c:ext>
          </c:extLst>
        </c:ser>
        <c:dLbls>
          <c:showLegendKey val="0"/>
          <c:showVal val="0"/>
          <c:showCatName val="0"/>
          <c:showSerName val="0"/>
          <c:showPercent val="0"/>
          <c:showBubbleSize val="0"/>
        </c:dLbls>
        <c:gapWidth val="0"/>
        <c:axId val="1808790128"/>
        <c:axId val="1801660720"/>
      </c:barChart>
      <c:catAx>
        <c:axId val="1808790128"/>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801660720"/>
        <c:crosses val="autoZero"/>
        <c:auto val="1"/>
        <c:lblAlgn val="ctr"/>
        <c:lblOffset val="100"/>
        <c:noMultiLvlLbl val="0"/>
      </c:catAx>
      <c:valAx>
        <c:axId val="180166072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80879012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A444-44EB-BA31-BC2229D9B5A7}"/>
            </c:ext>
          </c:extLst>
        </c:ser>
        <c:dLbls>
          <c:showLegendKey val="0"/>
          <c:showVal val="0"/>
          <c:showCatName val="0"/>
          <c:showSerName val="0"/>
          <c:showPercent val="0"/>
          <c:showBubbleSize val="0"/>
        </c:dLbls>
        <c:gapWidth val="0"/>
        <c:axId val="1808789200"/>
        <c:axId val="1801549360"/>
      </c:barChart>
      <c:catAx>
        <c:axId val="180878920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801549360"/>
        <c:crosses val="autoZero"/>
        <c:auto val="1"/>
        <c:lblAlgn val="ctr"/>
        <c:lblOffset val="100"/>
        <c:noMultiLvlLbl val="0"/>
      </c:catAx>
      <c:valAx>
        <c:axId val="180154936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80878920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AA07-496F-BBCF-8BCDC273B8F0}"/>
            </c:ext>
          </c:extLst>
        </c:ser>
        <c:dLbls>
          <c:showLegendKey val="0"/>
          <c:showVal val="0"/>
          <c:showCatName val="0"/>
          <c:showSerName val="0"/>
          <c:showPercent val="0"/>
          <c:showBubbleSize val="0"/>
        </c:dLbls>
        <c:gapWidth val="0"/>
        <c:axId val="1942914688"/>
        <c:axId val="1801561360"/>
      </c:barChart>
      <c:catAx>
        <c:axId val="1942914688"/>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801561360"/>
        <c:crosses val="autoZero"/>
        <c:auto val="1"/>
        <c:lblAlgn val="ctr"/>
        <c:lblOffset val="100"/>
        <c:noMultiLvlLbl val="0"/>
      </c:catAx>
      <c:valAx>
        <c:axId val="180156136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94291468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35</xdr:col>
      <xdr:colOff>0</xdr:colOff>
      <xdr:row>2</xdr:row>
      <xdr:rowOff>0</xdr:rowOff>
    </xdr:from>
    <xdr:to>
      <xdr:col>41</xdr:col>
      <xdr:colOff>279400</xdr:colOff>
      <xdr:row>22</xdr:row>
      <xdr:rowOff>127000</xdr:rowOff>
    </xdr:to>
    <xdr:graphicFrame macro="">
      <xdr:nvGraphicFramePr>
        <xdr:cNvPr id="9" name="Chart 8">
          <a:extLst>
            <a:ext uri="{FF2B5EF4-FFF2-40B4-BE49-F238E27FC236}">
              <a16:creationId xmlns:a16="http://schemas.microsoft.com/office/drawing/2014/main" id="{2DABE757-2C40-A9D9-06A0-EBD2C8F1CA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41</xdr:col>
      <xdr:colOff>406400</xdr:colOff>
      <xdr:row>2</xdr:row>
      <xdr:rowOff>0</xdr:rowOff>
    </xdr:from>
    <xdr:to>
      <xdr:col>48</xdr:col>
      <xdr:colOff>76200</xdr:colOff>
      <xdr:row>22</xdr:row>
      <xdr:rowOff>127000</xdr:rowOff>
    </xdr:to>
    <xdr:graphicFrame macro="">
      <xdr:nvGraphicFramePr>
        <xdr:cNvPr id="10" name="Chart 9">
          <a:extLst>
            <a:ext uri="{FF2B5EF4-FFF2-40B4-BE49-F238E27FC236}">
              <a16:creationId xmlns:a16="http://schemas.microsoft.com/office/drawing/2014/main" id="{6198DBA6-FE42-91BB-7D76-3947BB40F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0</xdr:colOff>
      <xdr:row>23</xdr:row>
      <xdr:rowOff>63500</xdr:rowOff>
    </xdr:from>
    <xdr:to>
      <xdr:col>41</xdr:col>
      <xdr:colOff>279400</xdr:colOff>
      <xdr:row>44</xdr:row>
      <xdr:rowOff>0</xdr:rowOff>
    </xdr:to>
    <xdr:graphicFrame macro="">
      <xdr:nvGraphicFramePr>
        <xdr:cNvPr id="11" name="Chart 10">
          <a:extLst>
            <a:ext uri="{FF2B5EF4-FFF2-40B4-BE49-F238E27FC236}">
              <a16:creationId xmlns:a16="http://schemas.microsoft.com/office/drawing/2014/main" id="{814441D8-3086-ADBB-47D7-DACFE655B1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41</xdr:col>
      <xdr:colOff>406400</xdr:colOff>
      <xdr:row>23</xdr:row>
      <xdr:rowOff>63500</xdr:rowOff>
    </xdr:from>
    <xdr:to>
      <xdr:col>48</xdr:col>
      <xdr:colOff>76200</xdr:colOff>
      <xdr:row>44</xdr:row>
      <xdr:rowOff>0</xdr:rowOff>
    </xdr:to>
    <xdr:graphicFrame macro="">
      <xdr:nvGraphicFramePr>
        <xdr:cNvPr id="12" name="Chart 11">
          <a:extLst>
            <a:ext uri="{FF2B5EF4-FFF2-40B4-BE49-F238E27FC236}">
              <a16:creationId xmlns:a16="http://schemas.microsoft.com/office/drawing/2014/main" id="{88ABC4E1-E541-D625-F377-5E05F8F629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0</xdr:colOff>
      <xdr:row>44</xdr:row>
      <xdr:rowOff>127000</xdr:rowOff>
    </xdr:from>
    <xdr:to>
      <xdr:col>41</xdr:col>
      <xdr:colOff>279400</xdr:colOff>
      <xdr:row>65</xdr:row>
      <xdr:rowOff>63500</xdr:rowOff>
    </xdr:to>
    <xdr:graphicFrame macro="">
      <xdr:nvGraphicFramePr>
        <xdr:cNvPr id="13" name="Chart 12">
          <a:extLst>
            <a:ext uri="{FF2B5EF4-FFF2-40B4-BE49-F238E27FC236}">
              <a16:creationId xmlns:a16="http://schemas.microsoft.com/office/drawing/2014/main" id="{C3BF5C6E-8BD2-5074-BB44-9775154053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406400</xdr:colOff>
      <xdr:row>44</xdr:row>
      <xdr:rowOff>127000</xdr:rowOff>
    </xdr:from>
    <xdr:to>
      <xdr:col>48</xdr:col>
      <xdr:colOff>76200</xdr:colOff>
      <xdr:row>65</xdr:row>
      <xdr:rowOff>63500</xdr:rowOff>
    </xdr:to>
    <xdr:graphicFrame macro="">
      <xdr:nvGraphicFramePr>
        <xdr:cNvPr id="14" name="Chart 13">
          <a:extLst>
            <a:ext uri="{FF2B5EF4-FFF2-40B4-BE49-F238E27FC236}">
              <a16:creationId xmlns:a16="http://schemas.microsoft.com/office/drawing/2014/main" id="{83800146-6163-12D2-E0A4-E0A0226A7D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35</xdr:col>
      <xdr:colOff>0</xdr:colOff>
      <xdr:row>66</xdr:row>
      <xdr:rowOff>0</xdr:rowOff>
    </xdr:from>
    <xdr:to>
      <xdr:col>41</xdr:col>
      <xdr:colOff>279400</xdr:colOff>
      <xdr:row>86</xdr:row>
      <xdr:rowOff>127000</xdr:rowOff>
    </xdr:to>
    <xdr:graphicFrame macro="">
      <xdr:nvGraphicFramePr>
        <xdr:cNvPr id="15" name="Chart 14">
          <a:extLst>
            <a:ext uri="{FF2B5EF4-FFF2-40B4-BE49-F238E27FC236}">
              <a16:creationId xmlns:a16="http://schemas.microsoft.com/office/drawing/2014/main" id="{5D4AE6F1-F6D2-07C0-A8BE-C82A91F0EA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42C46E48-6F12-7955-2D7D-14AA88FABA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F9532292-7526-575F-E5F4-53605DCB9C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8EDE980D-5972-FAAB-B2C0-6E81140B00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00CDE9-4855-4BE4-BC6E-3089E29D073B}" name="LAMBDAFunctionsCatalog" displayName="LAMBDAFunctionsCatalog" ref="A1:F97" totalsRowShown="0" headerRowDxfId="44" dataDxfId="43">
  <autoFilter ref="A1:F97" xr:uid="{3900CDE9-4855-4BE4-BC6E-3089E29D073B}"/>
  <tableColumns count="6">
    <tableColumn id="1" xr3:uid="{13B54E25-2F91-4495-9508-DF13B9C047F5}" name="Function Name" dataDxfId="42"/>
    <tableColumn id="2" xr3:uid="{3781DE00-7B90-4F6E-915F-42ABB10394B3}" name="Definition" dataDxfId="41"/>
    <tableColumn id="3" xr3:uid="{265D801C-65EB-45E4-B990-B9B2829BA1DB}" name="Arguments" dataDxfId="40"/>
    <tableColumn id="4" xr3:uid="{B66E6FA9-F072-4283-A6D7-BFFB04B2F075}" name="Yields" dataDxfId="39"/>
    <tableColumn id="5" xr3:uid="{8F26C2C4-F7DD-48FE-A3BD-8097F7A914A4}" name="Plain-Language Summary" dataDxfId="38"/>
    <tableColumn id="6" xr3:uid="{C87DC7C4-E20F-444E-A8F3-5DBCB682044A}" name="Description" dataDxfId="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3330972-48E0-4833-A298-BF3C36C3A87B}" name="LifeExpectancyData" displayName="LifeExpectancyData" ref="A1:W2939" totalsRowShown="0">
  <autoFilter ref="A1:W2939" xr:uid="{13330972-48E0-4833-A298-BF3C36C3A87B}"/>
  <tableColumns count="23">
    <tableColumn id="1" xr3:uid="{FA0AF714-765E-4958-90E9-4CCD7DE6942D}" name="Country"/>
    <tableColumn id="2" xr3:uid="{EECBBD11-B338-49CA-A5A3-1C720DA082BB}" name="Year"/>
    <tableColumn id="3" xr3:uid="{BD9B4F4C-4BCA-4357-A941-3D3160BAA6AD}" name="Status"/>
    <tableColumn id="4" xr3:uid="{34E0DC68-A206-4ECD-9469-E4AE330AC89F}" name="Life expectancy"/>
    <tableColumn id="5" xr3:uid="{57A6D688-FFEB-4F2A-95F2-A01B4639EE57}" name="Adult Mortality"/>
    <tableColumn id="6" xr3:uid="{D690E0BA-4751-4736-ACBF-4E92285F229F}" name="infant deaths"/>
    <tableColumn id="7" xr3:uid="{402EB55F-40FF-46DE-90DE-F355623D75E9}" name="Alcohol"/>
    <tableColumn id="8" xr3:uid="{1F8D13CE-B2B5-4D2D-B196-852017B81BD6}" name="percentage expenditure"/>
    <tableColumn id="9" xr3:uid="{6BF8450D-261C-4DAB-922B-FB6924DD8C3F}" name="Hepatitis B"/>
    <tableColumn id="10" xr3:uid="{C72A97B7-C89B-47C6-BA92-57CCD674D623}" name="Measles"/>
    <tableColumn id="11" xr3:uid="{8EF206A6-7ED2-48A6-91C5-F27F099608B5}" name="BMI"/>
    <tableColumn id="12" xr3:uid="{DE3B7E37-87F2-49A4-AA91-16D8EF9E6339}" name="under-five deaths"/>
    <tableColumn id="13" xr3:uid="{2DB12456-9018-4123-B9DD-7A71A52D72E0}" name="Polio"/>
    <tableColumn id="14" xr3:uid="{873CB3B8-DD2B-4F01-8054-D5B2397F04B2}" name="Total expenditure"/>
    <tableColumn id="15" xr3:uid="{ACD17900-D6FC-43D5-9BC2-80E8BB86C8F6}" name="Diphtheria"/>
    <tableColumn id="16" xr3:uid="{E9A4B35C-7C7A-4022-B1D1-7D805E1136EA}" name="HIV/AIDS"/>
    <tableColumn id="17" xr3:uid="{ED1A38A1-5156-4E47-BCA0-8C73C12B809F}" name="GDP"/>
    <tableColumn id="18" xr3:uid="{85FA48AD-797F-46C3-8053-D102DEF24912}" name="Population"/>
    <tableColumn id="19" xr3:uid="{A31AE67E-0908-4258-ADC7-295C4FCBEC49}" name="thinness 1-19 years"/>
    <tableColumn id="20" xr3:uid="{2081B655-B8B3-4F1E-A08C-5C54A5CDCEC3}" name="thinness 5-9 years"/>
    <tableColumn id="21" xr3:uid="{22FF820C-0310-41A3-A8DB-FEC29BC62F7F}" name="Income composition of resources"/>
    <tableColumn id="22" xr3:uid="{E1BAB5CC-48BB-4EC4-AB18-376F99D467F4}" name="Schooling"/>
    <tableColumn id="23" xr3:uid="{0AED946F-0CCB-4FEA-8641-E4C6D94EF922}"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97"/>
  <sheetViews>
    <sheetView workbookViewId="0">
      <pane ySplit="1" topLeftCell="A2" activePane="bottomLeft" state="frozenSplit"/>
      <selection pane="bottomLeft" activeCell="B4" sqref="B4"/>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876</v>
      </c>
      <c r="B3" s="1" t="s">
        <v>12</v>
      </c>
      <c r="C3" s="2" t="s">
        <v>13</v>
      </c>
      <c r="D3" s="2" t="s">
        <v>14</v>
      </c>
      <c r="E3" s="2" t="s">
        <v>15</v>
      </c>
      <c r="F3" s="2" t="s">
        <v>16</v>
      </c>
    </row>
    <row r="4" spans="1:6" ht="105" x14ac:dyDescent="0.25">
      <c r="A4" s="2" t="s">
        <v>877</v>
      </c>
      <c r="B4" s="1" t="s">
        <v>17</v>
      </c>
      <c r="C4" s="2" t="s">
        <v>18</v>
      </c>
      <c r="D4" s="2" t="s">
        <v>19</v>
      </c>
      <c r="E4" s="2" t="s">
        <v>20</v>
      </c>
      <c r="F4" s="2" t="s">
        <v>21</v>
      </c>
    </row>
    <row r="5" spans="1:6" ht="120" x14ac:dyDescent="0.25">
      <c r="A5" s="2" t="s">
        <v>878</v>
      </c>
      <c r="B5" s="1" t="s">
        <v>22</v>
      </c>
      <c r="C5" s="2" t="s">
        <v>23</v>
      </c>
      <c r="D5" s="2" t="s">
        <v>24</v>
      </c>
      <c r="E5" s="2" t="s">
        <v>25</v>
      </c>
      <c r="F5" s="2" t="s">
        <v>879</v>
      </c>
    </row>
    <row r="6" spans="1:6" ht="120" x14ac:dyDescent="0.25">
      <c r="A6" s="2" t="s">
        <v>880</v>
      </c>
      <c r="B6" s="1" t="s">
        <v>881</v>
      </c>
      <c r="C6" s="2" t="s">
        <v>23</v>
      </c>
      <c r="D6" s="2" t="s">
        <v>26</v>
      </c>
      <c r="E6" s="2" t="s">
        <v>27</v>
      </c>
      <c r="F6" s="2" t="s">
        <v>882</v>
      </c>
    </row>
    <row r="7" spans="1:6" ht="120" x14ac:dyDescent="0.25">
      <c r="A7" s="2" t="s">
        <v>28</v>
      </c>
      <c r="B7" s="1" t="s">
        <v>883</v>
      </c>
      <c r="C7" s="2" t="s">
        <v>23</v>
      </c>
      <c r="D7" s="2" t="s">
        <v>29</v>
      </c>
      <c r="E7" s="2" t="s">
        <v>30</v>
      </c>
      <c r="F7" s="2" t="s">
        <v>884</v>
      </c>
    </row>
    <row r="8" spans="1:6" ht="165" x14ac:dyDescent="0.25">
      <c r="A8" s="2" t="s">
        <v>885</v>
      </c>
      <c r="B8" s="1" t="s">
        <v>886</v>
      </c>
      <c r="C8" s="2" t="s">
        <v>23</v>
      </c>
      <c r="D8" s="2" t="s">
        <v>31</v>
      </c>
      <c r="E8" s="2" t="s">
        <v>32</v>
      </c>
      <c r="F8" s="2" t="s">
        <v>887</v>
      </c>
    </row>
    <row r="9" spans="1:6" ht="120" x14ac:dyDescent="0.25">
      <c r="A9" s="2" t="s">
        <v>33</v>
      </c>
      <c r="B9" s="1" t="s">
        <v>34</v>
      </c>
      <c r="C9" s="2" t="s">
        <v>18</v>
      </c>
      <c r="D9" s="2" t="s">
        <v>35</v>
      </c>
      <c r="E9" s="2" t="s">
        <v>36</v>
      </c>
      <c r="F9" s="2" t="s">
        <v>37</v>
      </c>
    </row>
    <row r="10" spans="1:6" ht="120" x14ac:dyDescent="0.25">
      <c r="A10" s="2" t="s">
        <v>38</v>
      </c>
      <c r="B10" s="1" t="s">
        <v>888</v>
      </c>
      <c r="C10" s="2" t="s">
        <v>23</v>
      </c>
      <c r="D10" s="2" t="s">
        <v>39</v>
      </c>
      <c r="E10" s="2" t="s">
        <v>40</v>
      </c>
      <c r="F10" s="2" t="s">
        <v>889</v>
      </c>
    </row>
    <row r="11" spans="1:6" ht="120" x14ac:dyDescent="0.25">
      <c r="A11" s="2" t="s">
        <v>41</v>
      </c>
      <c r="B11" s="1" t="s">
        <v>890</v>
      </c>
      <c r="C11" s="2" t="s">
        <v>23</v>
      </c>
      <c r="D11" s="2" t="s">
        <v>42</v>
      </c>
      <c r="E11" s="2" t="s">
        <v>43</v>
      </c>
      <c r="F11" s="2" t="s">
        <v>891</v>
      </c>
    </row>
    <row r="12" spans="1:6" ht="120" x14ac:dyDescent="0.25">
      <c r="A12" s="2" t="s">
        <v>44</v>
      </c>
      <c r="B12" s="1" t="s">
        <v>892</v>
      </c>
      <c r="C12" s="2" t="s">
        <v>23</v>
      </c>
      <c r="D12" s="2" t="s">
        <v>45</v>
      </c>
      <c r="E12" s="2" t="s">
        <v>46</v>
      </c>
      <c r="F12" s="2" t="s">
        <v>47</v>
      </c>
    </row>
    <row r="13" spans="1:6" ht="120" x14ac:dyDescent="0.25">
      <c r="A13" s="2" t="s">
        <v>48</v>
      </c>
      <c r="B13" s="1" t="s">
        <v>893</v>
      </c>
      <c r="C13" s="2" t="s">
        <v>23</v>
      </c>
      <c r="D13" s="2" t="s">
        <v>49</v>
      </c>
      <c r="E13" s="2" t="s">
        <v>50</v>
      </c>
      <c r="F13" s="2" t="s">
        <v>51</v>
      </c>
    </row>
    <row r="14" spans="1:6" ht="120" x14ac:dyDescent="0.25">
      <c r="A14" s="2" t="s">
        <v>52</v>
      </c>
      <c r="B14" s="1" t="s">
        <v>894</v>
      </c>
      <c r="C14" s="2" t="s">
        <v>23</v>
      </c>
      <c r="D14" s="2" t="s">
        <v>53</v>
      </c>
      <c r="E14" s="2" t="s">
        <v>54</v>
      </c>
      <c r="F14" s="2" t="s">
        <v>895</v>
      </c>
    </row>
    <row r="15" spans="1:6" ht="120" x14ac:dyDescent="0.25">
      <c r="A15" s="2" t="s">
        <v>55</v>
      </c>
      <c r="B15" s="1" t="s">
        <v>950</v>
      </c>
      <c r="C15" s="2" t="s">
        <v>23</v>
      </c>
      <c r="D15" s="2" t="s">
        <v>56</v>
      </c>
      <c r="E15" s="2" t="s">
        <v>57</v>
      </c>
      <c r="F15" s="2" t="s">
        <v>957</v>
      </c>
    </row>
    <row r="16" spans="1:6" ht="135" x14ac:dyDescent="0.25">
      <c r="A16" s="2" t="s">
        <v>58</v>
      </c>
      <c r="B16" s="1" t="s">
        <v>896</v>
      </c>
      <c r="C16" s="2" t="s">
        <v>23</v>
      </c>
      <c r="D16" s="2" t="s">
        <v>59</v>
      </c>
      <c r="E16" s="2" t="s">
        <v>60</v>
      </c>
      <c r="F16" s="2" t="s">
        <v>61</v>
      </c>
    </row>
    <row r="17" spans="1:6" ht="135" x14ac:dyDescent="0.25">
      <c r="A17" s="2" t="s">
        <v>62</v>
      </c>
      <c r="B17" s="1" t="s">
        <v>897</v>
      </c>
      <c r="C17" s="2" t="s">
        <v>23</v>
      </c>
      <c r="D17" s="2" t="s">
        <v>63</v>
      </c>
      <c r="E17" s="2" t="s">
        <v>64</v>
      </c>
      <c r="F17" s="2" t="s">
        <v>65</v>
      </c>
    </row>
    <row r="18" spans="1:6" ht="150" x14ac:dyDescent="0.25">
      <c r="A18" s="2" t="s">
        <v>66</v>
      </c>
      <c r="B18" s="1" t="s">
        <v>898</v>
      </c>
      <c r="C18" s="2" t="s">
        <v>23</v>
      </c>
      <c r="D18" s="2" t="s">
        <v>67</v>
      </c>
      <c r="E18" s="2" t="s">
        <v>68</v>
      </c>
      <c r="F18" s="2" t="s">
        <v>69</v>
      </c>
    </row>
    <row r="19" spans="1:6" ht="135" x14ac:dyDescent="0.25">
      <c r="A19" s="2" t="s">
        <v>70</v>
      </c>
      <c r="B19" s="1" t="s">
        <v>71</v>
      </c>
      <c r="C19" s="2" t="s">
        <v>23</v>
      </c>
      <c r="D19" s="2" t="s">
        <v>72</v>
      </c>
      <c r="E19" s="2" t="s">
        <v>73</v>
      </c>
      <c r="F19" s="2" t="s">
        <v>74</v>
      </c>
    </row>
    <row r="20" spans="1:6" ht="135" x14ac:dyDescent="0.25">
      <c r="A20" s="2" t="s">
        <v>75</v>
      </c>
      <c r="B20" s="1" t="s">
        <v>76</v>
      </c>
      <c r="C20" s="2" t="s">
        <v>23</v>
      </c>
      <c r="D20" s="2" t="s">
        <v>77</v>
      </c>
      <c r="E20" s="2" t="s">
        <v>78</v>
      </c>
      <c r="F20" s="2" t="s">
        <v>79</v>
      </c>
    </row>
    <row r="21" spans="1:6" ht="165" x14ac:dyDescent="0.25">
      <c r="A21" s="2" t="s">
        <v>80</v>
      </c>
      <c r="B21" s="1" t="s">
        <v>81</v>
      </c>
      <c r="C21" s="2" t="s">
        <v>23</v>
      </c>
      <c r="D21" s="2" t="s">
        <v>82</v>
      </c>
      <c r="E21" s="2" t="s">
        <v>83</v>
      </c>
      <c r="F21" s="2" t="s">
        <v>84</v>
      </c>
    </row>
    <row r="22" spans="1:6" ht="180" x14ac:dyDescent="0.25">
      <c r="A22" s="2" t="s">
        <v>85</v>
      </c>
      <c r="B22" s="1" t="s">
        <v>86</v>
      </c>
      <c r="C22" s="2" t="s">
        <v>23</v>
      </c>
      <c r="D22" s="2" t="s">
        <v>87</v>
      </c>
      <c r="E22" s="2" t="s">
        <v>88</v>
      </c>
      <c r="F22" s="2" t="s">
        <v>89</v>
      </c>
    </row>
    <row r="23" spans="1:6" ht="120" x14ac:dyDescent="0.25">
      <c r="A23" s="2" t="s">
        <v>899</v>
      </c>
      <c r="B23" s="1" t="s">
        <v>90</v>
      </c>
      <c r="C23" s="2" t="s">
        <v>23</v>
      </c>
      <c r="D23" s="2" t="s">
        <v>91</v>
      </c>
      <c r="E23" s="2" t="s">
        <v>92</v>
      </c>
      <c r="F23" s="2" t="s">
        <v>93</v>
      </c>
    </row>
    <row r="24" spans="1:6" ht="120" x14ac:dyDescent="0.25">
      <c r="A24" s="2" t="s">
        <v>94</v>
      </c>
      <c r="B24" s="1" t="s">
        <v>900</v>
      </c>
      <c r="C24" s="2" t="s">
        <v>23</v>
      </c>
      <c r="D24" s="2" t="s">
        <v>95</v>
      </c>
      <c r="E24" s="2" t="s">
        <v>96</v>
      </c>
      <c r="F24" s="2" t="s">
        <v>901</v>
      </c>
    </row>
    <row r="25" spans="1:6" ht="150" x14ac:dyDescent="0.25">
      <c r="A25" s="2" t="s">
        <v>902</v>
      </c>
      <c r="B25" s="1" t="s">
        <v>903</v>
      </c>
      <c r="C25" s="2" t="s">
        <v>97</v>
      </c>
      <c r="D25" s="2" t="s">
        <v>98</v>
      </c>
      <c r="E25" s="2" t="s">
        <v>99</v>
      </c>
      <c r="F25" s="2" t="s">
        <v>904</v>
      </c>
    </row>
    <row r="26" spans="1:6" ht="150" x14ac:dyDescent="0.25">
      <c r="A26" s="2" t="s">
        <v>905</v>
      </c>
      <c r="B26" s="1" t="s">
        <v>906</v>
      </c>
      <c r="C26" s="2" t="s">
        <v>97</v>
      </c>
      <c r="D26" s="2" t="s">
        <v>100</v>
      </c>
      <c r="E26" s="2" t="s">
        <v>101</v>
      </c>
      <c r="F26" s="2" t="s">
        <v>907</v>
      </c>
    </row>
    <row r="27" spans="1:6" ht="120" x14ac:dyDescent="0.25">
      <c r="A27" s="2" t="s">
        <v>908</v>
      </c>
      <c r="B27" s="1" t="s">
        <v>909</v>
      </c>
      <c r="C27" s="2" t="s">
        <v>23</v>
      </c>
      <c r="D27" s="2" t="s">
        <v>102</v>
      </c>
      <c r="E27" s="2" t="s">
        <v>103</v>
      </c>
      <c r="F27" s="2" t="s">
        <v>910</v>
      </c>
    </row>
    <row r="28" spans="1:6" ht="120" x14ac:dyDescent="0.25">
      <c r="A28" s="2" t="s">
        <v>104</v>
      </c>
      <c r="B28" s="1" t="s">
        <v>911</v>
      </c>
      <c r="C28" s="2" t="s">
        <v>23</v>
      </c>
      <c r="D28" s="2" t="s">
        <v>105</v>
      </c>
      <c r="E28" s="2" t="s">
        <v>106</v>
      </c>
      <c r="F28" s="2" t="s">
        <v>912</v>
      </c>
    </row>
    <row r="29" spans="1:6" ht="180" x14ac:dyDescent="0.25">
      <c r="A29" s="2" t="s">
        <v>107</v>
      </c>
      <c r="B29" s="1" t="s">
        <v>108</v>
      </c>
      <c r="C29" s="2" t="s">
        <v>23</v>
      </c>
      <c r="D29" s="2" t="s">
        <v>109</v>
      </c>
      <c r="E29" s="2" t="s">
        <v>110</v>
      </c>
      <c r="F29" s="2" t="s">
        <v>111</v>
      </c>
    </row>
    <row r="30" spans="1:6" ht="300" x14ac:dyDescent="0.25">
      <c r="A30" s="2" t="s">
        <v>112</v>
      </c>
      <c r="B30" s="1" t="s">
        <v>913</v>
      </c>
      <c r="C30" s="2" t="s">
        <v>113</v>
      </c>
      <c r="D30" s="2" t="s">
        <v>114</v>
      </c>
      <c r="E30" s="2" t="s">
        <v>115</v>
      </c>
      <c r="F30" s="2" t="s">
        <v>116</v>
      </c>
    </row>
    <row r="31" spans="1:6" ht="120" x14ac:dyDescent="0.25">
      <c r="A31" s="2" t="s">
        <v>117</v>
      </c>
      <c r="B31" s="1" t="s">
        <v>118</v>
      </c>
      <c r="C31" s="2" t="s">
        <v>119</v>
      </c>
      <c r="D31" s="2" t="s">
        <v>120</v>
      </c>
      <c r="E31" s="2" t="s">
        <v>121</v>
      </c>
      <c r="F31" s="2" t="s">
        <v>122</v>
      </c>
    </row>
    <row r="32" spans="1:6" ht="405" x14ac:dyDescent="0.25">
      <c r="A32" s="2" t="s">
        <v>123</v>
      </c>
      <c r="B32" s="1" t="s">
        <v>914</v>
      </c>
      <c r="C32" s="2" t="s">
        <v>124</v>
      </c>
      <c r="D32" s="2" t="s">
        <v>125</v>
      </c>
      <c r="E32" s="2" t="s">
        <v>126</v>
      </c>
      <c r="F32" s="2" t="s">
        <v>127</v>
      </c>
    </row>
    <row r="33" spans="1:6" ht="60" x14ac:dyDescent="0.25">
      <c r="A33" s="2" t="s">
        <v>915</v>
      </c>
      <c r="B33" s="1" t="s">
        <v>128</v>
      </c>
      <c r="C33" s="2" t="s">
        <v>8</v>
      </c>
      <c r="D33" s="2" t="s">
        <v>129</v>
      </c>
      <c r="E33" s="2" t="s">
        <v>130</v>
      </c>
      <c r="F33" s="2" t="s">
        <v>131</v>
      </c>
    </row>
    <row r="34" spans="1:6" ht="90" x14ac:dyDescent="0.25">
      <c r="A34" s="2" t="s">
        <v>132</v>
      </c>
      <c r="B34" s="1" t="s">
        <v>133</v>
      </c>
      <c r="C34" s="2" t="s">
        <v>8</v>
      </c>
      <c r="D34" s="2" t="s">
        <v>134</v>
      </c>
      <c r="E34" s="2" t="s">
        <v>135</v>
      </c>
      <c r="F34" s="2" t="s">
        <v>136</v>
      </c>
    </row>
    <row r="35" spans="1:6" ht="60" x14ac:dyDescent="0.25">
      <c r="A35" s="2" t="s">
        <v>137</v>
      </c>
      <c r="B35" s="1" t="s">
        <v>138</v>
      </c>
      <c r="C35" s="2" t="s">
        <v>8</v>
      </c>
      <c r="D35" s="2" t="s">
        <v>139</v>
      </c>
      <c r="E35" s="2" t="s">
        <v>140</v>
      </c>
      <c r="F35" s="2" t="s">
        <v>141</v>
      </c>
    </row>
    <row r="36" spans="1:6" ht="90" x14ac:dyDescent="0.25">
      <c r="A36" s="2" t="s">
        <v>916</v>
      </c>
      <c r="B36" s="1" t="s">
        <v>142</v>
      </c>
      <c r="C36" s="2" t="s">
        <v>8</v>
      </c>
      <c r="D36" s="2" t="s">
        <v>143</v>
      </c>
      <c r="E36" s="2" t="s">
        <v>144</v>
      </c>
      <c r="F36" s="2" t="s">
        <v>145</v>
      </c>
    </row>
    <row r="37" spans="1:6" ht="120" x14ac:dyDescent="0.25">
      <c r="A37" s="2" t="s">
        <v>146</v>
      </c>
      <c r="B37" s="1" t="s">
        <v>147</v>
      </c>
      <c r="C37" s="2" t="s">
        <v>8</v>
      </c>
      <c r="D37" s="2" t="s">
        <v>148</v>
      </c>
      <c r="E37" s="2" t="s">
        <v>149</v>
      </c>
      <c r="F37" s="2" t="s">
        <v>150</v>
      </c>
    </row>
    <row r="38" spans="1:6" ht="165" x14ac:dyDescent="0.25">
      <c r="A38" s="2" t="s">
        <v>151</v>
      </c>
      <c r="B38" s="1" t="s">
        <v>152</v>
      </c>
      <c r="C38" s="2" t="s">
        <v>153</v>
      </c>
      <c r="D38" s="2" t="s">
        <v>154</v>
      </c>
      <c r="E38" s="2" t="s">
        <v>155</v>
      </c>
      <c r="F38" s="2" t="s">
        <v>156</v>
      </c>
    </row>
    <row r="39" spans="1:6" ht="105" x14ac:dyDescent="0.25">
      <c r="A39" s="2" t="s">
        <v>157</v>
      </c>
      <c r="B39" s="1" t="s">
        <v>158</v>
      </c>
      <c r="C39" s="2" t="s">
        <v>159</v>
      </c>
      <c r="D39" s="2" t="s">
        <v>160</v>
      </c>
      <c r="E39" s="2" t="s">
        <v>161</v>
      </c>
      <c r="F39" s="2" t="s">
        <v>917</v>
      </c>
    </row>
    <row r="40" spans="1:6" ht="135" x14ac:dyDescent="0.25">
      <c r="A40" s="2" t="s">
        <v>162</v>
      </c>
      <c r="B40" s="1" t="s">
        <v>163</v>
      </c>
      <c r="C40" s="2" t="s">
        <v>23</v>
      </c>
      <c r="D40" s="2" t="s">
        <v>164</v>
      </c>
      <c r="E40" s="2" t="s">
        <v>165</v>
      </c>
      <c r="F40" s="2" t="s">
        <v>166</v>
      </c>
    </row>
    <row r="41" spans="1:6" ht="120" x14ac:dyDescent="0.25">
      <c r="A41" s="2" t="s">
        <v>167</v>
      </c>
      <c r="B41" s="1" t="s">
        <v>168</v>
      </c>
      <c r="C41" s="2" t="s">
        <v>23</v>
      </c>
      <c r="D41" s="2" t="s">
        <v>169</v>
      </c>
      <c r="E41" s="2" t="s">
        <v>170</v>
      </c>
      <c r="F41" s="2" t="s">
        <v>171</v>
      </c>
    </row>
    <row r="42" spans="1:6" ht="120" x14ac:dyDescent="0.25">
      <c r="A42" s="2" t="s">
        <v>172</v>
      </c>
      <c r="B42" s="1" t="s">
        <v>173</v>
      </c>
      <c r="C42" s="2" t="s">
        <v>23</v>
      </c>
      <c r="D42" s="2" t="s">
        <v>174</v>
      </c>
      <c r="E42" s="2" t="s">
        <v>175</v>
      </c>
      <c r="F42" s="2" t="s">
        <v>176</v>
      </c>
    </row>
    <row r="43" spans="1:6" ht="105" x14ac:dyDescent="0.25">
      <c r="A43" s="2" t="s">
        <v>918</v>
      </c>
      <c r="B43" s="1" t="s">
        <v>177</v>
      </c>
      <c r="C43" s="2" t="s">
        <v>178</v>
      </c>
      <c r="D43" s="2" t="s">
        <v>179</v>
      </c>
      <c r="E43" s="2" t="s">
        <v>180</v>
      </c>
      <c r="F43" s="2" t="s">
        <v>919</v>
      </c>
    </row>
    <row r="44" spans="1:6" ht="210" x14ac:dyDescent="0.25">
      <c r="A44" s="2" t="s">
        <v>920</v>
      </c>
      <c r="B44" s="1" t="s">
        <v>181</v>
      </c>
      <c r="C44" s="2" t="s">
        <v>182</v>
      </c>
      <c r="D44" s="2" t="s">
        <v>183</v>
      </c>
      <c r="E44" s="2" t="s">
        <v>184</v>
      </c>
      <c r="F44" s="2" t="s">
        <v>185</v>
      </c>
    </row>
    <row r="45" spans="1:6" ht="195" x14ac:dyDescent="0.25">
      <c r="A45" s="2" t="s">
        <v>921</v>
      </c>
      <c r="B45" s="1" t="s">
        <v>922</v>
      </c>
      <c r="C45" s="2" t="s">
        <v>186</v>
      </c>
      <c r="D45" s="2" t="s">
        <v>187</v>
      </c>
      <c r="E45" s="2" t="s">
        <v>188</v>
      </c>
      <c r="F45" s="2" t="s">
        <v>923</v>
      </c>
    </row>
    <row r="46" spans="1:6" ht="150" x14ac:dyDescent="0.25">
      <c r="A46" s="2" t="s">
        <v>924</v>
      </c>
      <c r="B46" s="1" t="s">
        <v>925</v>
      </c>
      <c r="C46" s="2" t="s">
        <v>23</v>
      </c>
      <c r="D46" s="2" t="s">
        <v>189</v>
      </c>
      <c r="E46" s="2" t="s">
        <v>190</v>
      </c>
      <c r="F46" s="2" t="s">
        <v>951</v>
      </c>
    </row>
    <row r="47" spans="1:6" ht="135" x14ac:dyDescent="0.25">
      <c r="A47" s="2" t="s">
        <v>952</v>
      </c>
      <c r="B47" s="1" t="s">
        <v>953</v>
      </c>
      <c r="C47" s="2" t="s">
        <v>23</v>
      </c>
      <c r="D47" s="2" t="s">
        <v>954</v>
      </c>
      <c r="E47" s="2" t="s">
        <v>955</v>
      </c>
      <c r="F47" s="2" t="s">
        <v>956</v>
      </c>
    </row>
    <row r="48" spans="1:6" ht="150" x14ac:dyDescent="0.25">
      <c r="A48" s="2" t="s">
        <v>926</v>
      </c>
      <c r="B48" s="1" t="s">
        <v>191</v>
      </c>
      <c r="C48" s="2" t="s">
        <v>153</v>
      </c>
      <c r="D48" s="2" t="s">
        <v>192</v>
      </c>
      <c r="E48" s="2" t="s">
        <v>193</v>
      </c>
      <c r="F48" s="2" t="s">
        <v>927</v>
      </c>
    </row>
    <row r="49" spans="1:6" ht="135" x14ac:dyDescent="0.25">
      <c r="A49" s="2" t="s">
        <v>194</v>
      </c>
      <c r="B49" s="1" t="s">
        <v>928</v>
      </c>
      <c r="C49" s="2" t="s">
        <v>23</v>
      </c>
      <c r="D49" s="2" t="s">
        <v>195</v>
      </c>
      <c r="E49" s="2" t="s">
        <v>196</v>
      </c>
      <c r="F49" s="2" t="s">
        <v>197</v>
      </c>
    </row>
    <row r="50" spans="1:6" ht="120" x14ac:dyDescent="0.25">
      <c r="A50" s="2" t="s">
        <v>198</v>
      </c>
      <c r="B50" s="1" t="s">
        <v>199</v>
      </c>
      <c r="C50" s="2" t="s">
        <v>23</v>
      </c>
      <c r="D50" s="2" t="s">
        <v>200</v>
      </c>
      <c r="E50" s="2" t="s">
        <v>201</v>
      </c>
      <c r="F50" s="2" t="s">
        <v>202</v>
      </c>
    </row>
    <row r="51" spans="1:6" ht="135" x14ac:dyDescent="0.25">
      <c r="A51" s="2" t="s">
        <v>203</v>
      </c>
      <c r="B51" s="1" t="s">
        <v>929</v>
      </c>
      <c r="C51" s="2" t="s">
        <v>23</v>
      </c>
      <c r="D51" s="2" t="s">
        <v>204</v>
      </c>
      <c r="E51" s="2" t="s">
        <v>205</v>
      </c>
      <c r="F51" s="2" t="s">
        <v>206</v>
      </c>
    </row>
    <row r="52" spans="1:6" ht="120" x14ac:dyDescent="0.25">
      <c r="A52" s="2" t="s">
        <v>207</v>
      </c>
      <c r="B52" s="1" t="s">
        <v>208</v>
      </c>
      <c r="C52" s="2" t="s">
        <v>23</v>
      </c>
      <c r="D52" s="2" t="s">
        <v>209</v>
      </c>
      <c r="E52" s="2" t="s">
        <v>210</v>
      </c>
      <c r="F52" s="2" t="s">
        <v>211</v>
      </c>
    </row>
    <row r="53" spans="1:6" ht="135" x14ac:dyDescent="0.25">
      <c r="A53" s="2" t="s">
        <v>930</v>
      </c>
      <c r="B53" s="1" t="s">
        <v>212</v>
      </c>
      <c r="C53" s="2" t="s">
        <v>213</v>
      </c>
      <c r="D53" s="2" t="s">
        <v>214</v>
      </c>
      <c r="E53" s="2" t="s">
        <v>215</v>
      </c>
      <c r="F53" s="2" t="s">
        <v>931</v>
      </c>
    </row>
    <row r="54" spans="1:6" ht="150" x14ac:dyDescent="0.25">
      <c r="A54" s="2" t="s">
        <v>216</v>
      </c>
      <c r="B54" s="1" t="s">
        <v>217</v>
      </c>
      <c r="C54" s="2" t="s">
        <v>932</v>
      </c>
      <c r="D54" s="2" t="s">
        <v>218</v>
      </c>
      <c r="E54" s="2" t="s">
        <v>219</v>
      </c>
      <c r="F54" s="2" t="s">
        <v>933</v>
      </c>
    </row>
    <row r="55" spans="1:6" ht="210" x14ac:dyDescent="0.25">
      <c r="A55" s="2" t="s">
        <v>220</v>
      </c>
      <c r="B55" s="1" t="s">
        <v>221</v>
      </c>
      <c r="C55" s="2" t="s">
        <v>222</v>
      </c>
      <c r="D55" s="2" t="s">
        <v>223</v>
      </c>
      <c r="E55" s="2" t="s">
        <v>224</v>
      </c>
      <c r="F55" s="2" t="s">
        <v>225</v>
      </c>
    </row>
    <row r="56" spans="1:6" ht="150" x14ac:dyDescent="0.25">
      <c r="A56" s="2" t="s">
        <v>226</v>
      </c>
      <c r="B56" s="1" t="s">
        <v>227</v>
      </c>
      <c r="C56" s="2" t="s">
        <v>228</v>
      </c>
      <c r="D56" s="2" t="s">
        <v>229</v>
      </c>
      <c r="E56" s="2" t="s">
        <v>230</v>
      </c>
      <c r="F56" s="2" t="s">
        <v>231</v>
      </c>
    </row>
    <row r="57" spans="1:6" ht="315" x14ac:dyDescent="0.25">
      <c r="A57" s="2" t="s">
        <v>232</v>
      </c>
      <c r="B57" s="1" t="s">
        <v>233</v>
      </c>
      <c r="C57" s="2" t="s">
        <v>234</v>
      </c>
      <c r="D57" s="2" t="s">
        <v>235</v>
      </c>
      <c r="E57" s="2" t="s">
        <v>236</v>
      </c>
      <c r="F57" s="2" t="s">
        <v>237</v>
      </c>
    </row>
    <row r="58" spans="1:6" ht="135" x14ac:dyDescent="0.25">
      <c r="A58" s="2" t="s">
        <v>238</v>
      </c>
      <c r="B58" s="1" t="s">
        <v>239</v>
      </c>
      <c r="C58" s="2" t="s">
        <v>240</v>
      </c>
      <c r="D58" s="2" t="s">
        <v>241</v>
      </c>
      <c r="E58" s="2" t="s">
        <v>242</v>
      </c>
      <c r="F58" s="2" t="s">
        <v>243</v>
      </c>
    </row>
    <row r="59" spans="1:6" ht="150" x14ac:dyDescent="0.25">
      <c r="A59" s="2" t="s">
        <v>244</v>
      </c>
      <c r="B59" s="1" t="s">
        <v>245</v>
      </c>
      <c r="C59" s="2" t="s">
        <v>240</v>
      </c>
      <c r="D59" s="2" t="s">
        <v>246</v>
      </c>
      <c r="E59" s="2" t="s">
        <v>247</v>
      </c>
      <c r="F59" s="2" t="s">
        <v>248</v>
      </c>
    </row>
    <row r="60" spans="1:6" ht="180" x14ac:dyDescent="0.25">
      <c r="A60" s="2" t="s">
        <v>934</v>
      </c>
      <c r="B60" s="1" t="s">
        <v>935</v>
      </c>
      <c r="C60" s="2" t="s">
        <v>23</v>
      </c>
      <c r="D60" s="2" t="s">
        <v>249</v>
      </c>
      <c r="E60" s="2" t="s">
        <v>250</v>
      </c>
      <c r="F60" s="2" t="s">
        <v>936</v>
      </c>
    </row>
    <row r="61" spans="1:6" ht="150" x14ac:dyDescent="0.25">
      <c r="A61" s="2" t="s">
        <v>937</v>
      </c>
      <c r="B61" s="1" t="s">
        <v>938</v>
      </c>
      <c r="C61" s="2" t="s">
        <v>23</v>
      </c>
      <c r="D61" s="2" t="s">
        <v>251</v>
      </c>
      <c r="E61" s="2" t="s">
        <v>252</v>
      </c>
      <c r="F61" s="2" t="s">
        <v>939</v>
      </c>
    </row>
    <row r="62" spans="1:6" ht="150" x14ac:dyDescent="0.25">
      <c r="A62" s="2" t="s">
        <v>253</v>
      </c>
      <c r="B62" s="1" t="s">
        <v>254</v>
      </c>
      <c r="C62" s="2" t="s">
        <v>255</v>
      </c>
      <c r="D62" s="2" t="s">
        <v>256</v>
      </c>
      <c r="E62" s="2" t="s">
        <v>257</v>
      </c>
      <c r="F62" s="2" t="s">
        <v>258</v>
      </c>
    </row>
    <row r="63" spans="1:6" ht="120" x14ac:dyDescent="0.25">
      <c r="A63" s="2" t="s">
        <v>259</v>
      </c>
      <c r="B63" s="1" t="s">
        <v>260</v>
      </c>
      <c r="C63" s="2" t="s">
        <v>261</v>
      </c>
      <c r="D63" s="2" t="s">
        <v>262</v>
      </c>
      <c r="E63" s="2" t="s">
        <v>263</v>
      </c>
      <c r="F63" s="2" t="s">
        <v>264</v>
      </c>
    </row>
    <row r="64" spans="1:6" ht="330" x14ac:dyDescent="0.25">
      <c r="A64" s="2" t="s">
        <v>940</v>
      </c>
      <c r="B64" s="1" t="s">
        <v>265</v>
      </c>
      <c r="C64" s="2" t="s">
        <v>266</v>
      </c>
      <c r="D64" s="2" t="s">
        <v>267</v>
      </c>
      <c r="E64" s="2" t="s">
        <v>268</v>
      </c>
      <c r="F64" s="2" t="s">
        <v>941</v>
      </c>
    </row>
    <row r="65" spans="1:6" ht="120" x14ac:dyDescent="0.25">
      <c r="A65" s="2" t="s">
        <v>269</v>
      </c>
      <c r="B65" s="1" t="s">
        <v>270</v>
      </c>
      <c r="C65" s="2" t="s">
        <v>271</v>
      </c>
      <c r="D65" s="2" t="s">
        <v>272</v>
      </c>
      <c r="E65" s="2" t="s">
        <v>273</v>
      </c>
      <c r="F65" s="2" t="s">
        <v>274</v>
      </c>
    </row>
    <row r="66" spans="1:6" ht="150" x14ac:dyDescent="0.25">
      <c r="A66" s="2" t="s">
        <v>275</v>
      </c>
      <c r="B66" s="1" t="s">
        <v>276</v>
      </c>
      <c r="C66" s="2" t="s">
        <v>271</v>
      </c>
      <c r="D66" s="2" t="s">
        <v>277</v>
      </c>
      <c r="E66" s="2" t="s">
        <v>278</v>
      </c>
      <c r="F66" s="2" t="s">
        <v>279</v>
      </c>
    </row>
    <row r="67" spans="1:6" ht="150" x14ac:dyDescent="0.25">
      <c r="A67" s="2" t="s">
        <v>942</v>
      </c>
      <c r="B67" s="1" t="s">
        <v>280</v>
      </c>
      <c r="C67" s="2" t="s">
        <v>271</v>
      </c>
      <c r="D67" s="2" t="s">
        <v>281</v>
      </c>
      <c r="E67" s="2" t="s">
        <v>282</v>
      </c>
      <c r="F67" s="2" t="s">
        <v>943</v>
      </c>
    </row>
    <row r="68" spans="1:6" ht="330" x14ac:dyDescent="0.25">
      <c r="A68" s="2" t="s">
        <v>944</v>
      </c>
      <c r="B68" s="1" t="s">
        <v>283</v>
      </c>
      <c r="C68" s="2" t="s">
        <v>284</v>
      </c>
      <c r="D68" s="2" t="s">
        <v>285</v>
      </c>
      <c r="E68" s="2" t="s">
        <v>286</v>
      </c>
      <c r="F68" s="2" t="s">
        <v>945</v>
      </c>
    </row>
    <row r="69" spans="1:6" ht="165" x14ac:dyDescent="0.25">
      <c r="A69" s="2" t="s">
        <v>287</v>
      </c>
      <c r="B69" s="1" t="s">
        <v>987</v>
      </c>
      <c r="C69" s="2" t="s">
        <v>284</v>
      </c>
      <c r="D69" s="2" t="s">
        <v>851</v>
      </c>
      <c r="E69" s="2" t="s">
        <v>852</v>
      </c>
      <c r="F69" s="2" t="s">
        <v>988</v>
      </c>
    </row>
    <row r="70" spans="1:6" ht="105" x14ac:dyDescent="0.25">
      <c r="A70" s="2" t="s">
        <v>853</v>
      </c>
      <c r="B70" s="1" t="s">
        <v>854</v>
      </c>
      <c r="C70" s="2" t="s">
        <v>284</v>
      </c>
      <c r="D70" s="2" t="s">
        <v>855</v>
      </c>
      <c r="E70" s="2" t="s">
        <v>856</v>
      </c>
      <c r="F70" s="2" t="s">
        <v>857</v>
      </c>
    </row>
    <row r="71" spans="1:6" ht="105" x14ac:dyDescent="0.25">
      <c r="A71" s="2" t="s">
        <v>288</v>
      </c>
      <c r="B71" s="1" t="s">
        <v>858</v>
      </c>
      <c r="C71" s="2" t="s">
        <v>284</v>
      </c>
      <c r="D71" s="2" t="s">
        <v>859</v>
      </c>
      <c r="E71" s="2" t="s">
        <v>289</v>
      </c>
      <c r="F71" s="2" t="s">
        <v>860</v>
      </c>
    </row>
    <row r="72" spans="1:6" ht="90" x14ac:dyDescent="0.25">
      <c r="A72" s="2" t="s">
        <v>790</v>
      </c>
      <c r="B72" s="1" t="s">
        <v>861</v>
      </c>
      <c r="C72" s="2" t="s">
        <v>284</v>
      </c>
      <c r="D72" s="2" t="s">
        <v>862</v>
      </c>
      <c r="E72" s="2" t="s">
        <v>791</v>
      </c>
      <c r="F72" s="2" t="s">
        <v>863</v>
      </c>
    </row>
    <row r="73" spans="1:6" ht="105" x14ac:dyDescent="0.25">
      <c r="A73" s="2" t="s">
        <v>792</v>
      </c>
      <c r="B73" s="1" t="s">
        <v>864</v>
      </c>
      <c r="C73" s="2" t="s">
        <v>284</v>
      </c>
      <c r="D73" s="2" t="s">
        <v>865</v>
      </c>
      <c r="E73" s="2" t="s">
        <v>793</v>
      </c>
      <c r="F73" s="2" t="s">
        <v>866</v>
      </c>
    </row>
    <row r="74" spans="1:6" ht="120" x14ac:dyDescent="0.25">
      <c r="A74" s="2" t="s">
        <v>794</v>
      </c>
      <c r="B74" s="1" t="s">
        <v>795</v>
      </c>
      <c r="C74" s="2" t="s">
        <v>796</v>
      </c>
      <c r="D74" s="2" t="s">
        <v>797</v>
      </c>
      <c r="E74" s="2" t="s">
        <v>798</v>
      </c>
      <c r="F74" s="2" t="s">
        <v>799</v>
      </c>
    </row>
    <row r="75" spans="1:6" ht="120" x14ac:dyDescent="0.25">
      <c r="A75" s="2" t="s">
        <v>800</v>
      </c>
      <c r="B75" s="1" t="s">
        <v>801</v>
      </c>
      <c r="C75" s="2" t="s">
        <v>802</v>
      </c>
      <c r="D75" s="2" t="s">
        <v>803</v>
      </c>
      <c r="E75" s="2" t="s">
        <v>804</v>
      </c>
      <c r="F75" s="2" t="s">
        <v>805</v>
      </c>
    </row>
    <row r="76" spans="1:6" ht="105" x14ac:dyDescent="0.25">
      <c r="A76" s="2" t="s">
        <v>806</v>
      </c>
      <c r="B76" s="1" t="s">
        <v>807</v>
      </c>
      <c r="C76" s="2" t="s">
        <v>808</v>
      </c>
      <c r="D76" s="2" t="s">
        <v>809</v>
      </c>
      <c r="E76" s="2" t="s">
        <v>810</v>
      </c>
      <c r="F76" s="2" t="s">
        <v>811</v>
      </c>
    </row>
    <row r="77" spans="1:6" ht="135" x14ac:dyDescent="0.25">
      <c r="A77" s="2" t="s">
        <v>812</v>
      </c>
      <c r="B77" s="1" t="s">
        <v>813</v>
      </c>
      <c r="C77" s="2" t="s">
        <v>814</v>
      </c>
      <c r="D77" s="2" t="s">
        <v>815</v>
      </c>
      <c r="E77" s="2" t="s">
        <v>816</v>
      </c>
      <c r="F77" s="2" t="s">
        <v>817</v>
      </c>
    </row>
    <row r="78" spans="1:6" ht="135" x14ac:dyDescent="0.25">
      <c r="A78" s="2" t="s">
        <v>818</v>
      </c>
      <c r="B78" s="1" t="s">
        <v>819</v>
      </c>
      <c r="C78" s="2" t="s">
        <v>820</v>
      </c>
      <c r="D78" s="2" t="s">
        <v>821</v>
      </c>
      <c r="E78" s="2" t="s">
        <v>822</v>
      </c>
      <c r="F78" s="2" t="s">
        <v>823</v>
      </c>
    </row>
    <row r="79" spans="1:6" ht="195" x14ac:dyDescent="0.25">
      <c r="A79" s="2" t="s">
        <v>824</v>
      </c>
      <c r="B79" s="1" t="s">
        <v>825</v>
      </c>
      <c r="C79" s="2" t="s">
        <v>826</v>
      </c>
      <c r="D79" s="2" t="s">
        <v>827</v>
      </c>
      <c r="E79" s="2" t="s">
        <v>828</v>
      </c>
      <c r="F79" s="2" t="s">
        <v>829</v>
      </c>
    </row>
    <row r="80" spans="1:6" ht="255" x14ac:dyDescent="0.25">
      <c r="A80" s="2" t="s">
        <v>830</v>
      </c>
      <c r="B80" s="1" t="s">
        <v>831</v>
      </c>
      <c r="C80" s="2" t="s">
        <v>832</v>
      </c>
      <c r="D80" s="2" t="s">
        <v>833</v>
      </c>
      <c r="E80" s="2" t="s">
        <v>834</v>
      </c>
      <c r="F80" s="2" t="s">
        <v>835</v>
      </c>
    </row>
    <row r="81" spans="1:6" ht="195" x14ac:dyDescent="0.25">
      <c r="A81" s="2" t="s">
        <v>836</v>
      </c>
      <c r="B81" s="1" t="s">
        <v>837</v>
      </c>
      <c r="C81" s="2" t="s">
        <v>838</v>
      </c>
      <c r="D81" s="2" t="s">
        <v>839</v>
      </c>
      <c r="E81" s="2" t="s">
        <v>840</v>
      </c>
      <c r="F81" s="2" t="s">
        <v>841</v>
      </c>
    </row>
    <row r="82" spans="1:6" ht="240" x14ac:dyDescent="0.25">
      <c r="A82" s="2" t="s">
        <v>946</v>
      </c>
      <c r="B82" s="1" t="s">
        <v>290</v>
      </c>
      <c r="C82" s="2" t="s">
        <v>291</v>
      </c>
      <c r="D82" s="2" t="s">
        <v>292</v>
      </c>
      <c r="E82" s="2" t="s">
        <v>293</v>
      </c>
      <c r="F82" s="2" t="s">
        <v>947</v>
      </c>
    </row>
    <row r="83" spans="1:6" ht="180" x14ac:dyDescent="0.25">
      <c r="A83" s="2" t="s">
        <v>294</v>
      </c>
      <c r="B83" s="1" t="s">
        <v>948</v>
      </c>
      <c r="C83" s="2" t="s">
        <v>295</v>
      </c>
      <c r="D83" s="2" t="s">
        <v>296</v>
      </c>
      <c r="E83" s="2" t="s">
        <v>297</v>
      </c>
      <c r="F83" s="2" t="s">
        <v>949</v>
      </c>
    </row>
    <row r="84" spans="1:6" ht="150" x14ac:dyDescent="0.25">
      <c r="A84" s="2" t="s">
        <v>298</v>
      </c>
      <c r="B84" s="1" t="s">
        <v>299</v>
      </c>
      <c r="C84" s="2" t="s">
        <v>300</v>
      </c>
      <c r="D84" s="2" t="s">
        <v>301</v>
      </c>
      <c r="E84" s="2" t="s">
        <v>302</v>
      </c>
      <c r="F84" s="2" t="s">
        <v>303</v>
      </c>
    </row>
    <row r="85" spans="1:6" ht="135" x14ac:dyDescent="0.25">
      <c r="A85" s="2" t="s">
        <v>304</v>
      </c>
      <c r="B85" s="1" t="s">
        <v>305</v>
      </c>
      <c r="C85" s="2" t="s">
        <v>306</v>
      </c>
      <c r="D85" s="2" t="s">
        <v>307</v>
      </c>
      <c r="E85" s="2" t="s">
        <v>308</v>
      </c>
      <c r="F85" s="2" t="s">
        <v>309</v>
      </c>
    </row>
    <row r="86" spans="1:6" ht="120" x14ac:dyDescent="0.25">
      <c r="A86" s="2" t="s">
        <v>310</v>
      </c>
      <c r="B86" s="1" t="s">
        <v>311</v>
      </c>
      <c r="C86" s="2" t="s">
        <v>312</v>
      </c>
      <c r="D86" s="2" t="s">
        <v>313</v>
      </c>
      <c r="E86" s="2" t="s">
        <v>314</v>
      </c>
      <c r="F86" s="2" t="s">
        <v>315</v>
      </c>
    </row>
    <row r="87" spans="1:6" ht="120" x14ac:dyDescent="0.25">
      <c r="A87" s="2" t="s">
        <v>316</v>
      </c>
      <c r="B87" s="1" t="s">
        <v>317</v>
      </c>
      <c r="C87" s="2" t="s">
        <v>318</v>
      </c>
      <c r="D87" s="2" t="s">
        <v>319</v>
      </c>
      <c r="E87" s="2" t="s">
        <v>320</v>
      </c>
      <c r="F87" s="2" t="s">
        <v>321</v>
      </c>
    </row>
    <row r="88" spans="1:6" ht="120" x14ac:dyDescent="0.25">
      <c r="A88" s="2" t="s">
        <v>322</v>
      </c>
      <c r="B88" s="1" t="s">
        <v>323</v>
      </c>
      <c r="C88" s="2" t="s">
        <v>324</v>
      </c>
      <c r="D88" s="2" t="s">
        <v>325</v>
      </c>
      <c r="E88" s="2" t="s">
        <v>326</v>
      </c>
      <c r="F88" s="2" t="s">
        <v>327</v>
      </c>
    </row>
    <row r="89" spans="1:6" ht="180" x14ac:dyDescent="0.25">
      <c r="A89" s="2" t="s">
        <v>328</v>
      </c>
      <c r="B89" s="1" t="s">
        <v>329</v>
      </c>
      <c r="C89" s="2" t="s">
        <v>330</v>
      </c>
      <c r="D89" s="2" t="s">
        <v>331</v>
      </c>
      <c r="E89" s="2" t="s">
        <v>332</v>
      </c>
      <c r="F89" s="2" t="s">
        <v>333</v>
      </c>
    </row>
    <row r="90" spans="1:6" ht="135" x14ac:dyDescent="0.25">
      <c r="A90" s="2" t="s">
        <v>334</v>
      </c>
      <c r="B90" s="1" t="s">
        <v>335</v>
      </c>
      <c r="C90" s="2" t="s">
        <v>336</v>
      </c>
      <c r="D90" s="2" t="s">
        <v>337</v>
      </c>
      <c r="E90" s="2" t="s">
        <v>338</v>
      </c>
      <c r="F90" s="2" t="s">
        <v>339</v>
      </c>
    </row>
    <row r="91" spans="1:6" ht="180" x14ac:dyDescent="0.25">
      <c r="A91" s="2" t="s">
        <v>340</v>
      </c>
      <c r="B91" s="1" t="s">
        <v>341</v>
      </c>
      <c r="C91" s="2" t="s">
        <v>342</v>
      </c>
      <c r="D91" s="2" t="s">
        <v>343</v>
      </c>
      <c r="E91" s="2" t="s">
        <v>344</v>
      </c>
      <c r="F91" s="2" t="s">
        <v>345</v>
      </c>
    </row>
    <row r="92" spans="1:6" ht="150" x14ac:dyDescent="0.25">
      <c r="A92" s="2" t="s">
        <v>346</v>
      </c>
      <c r="B92" s="1" t="s">
        <v>347</v>
      </c>
      <c r="C92" s="2" t="s">
        <v>348</v>
      </c>
      <c r="D92" s="2" t="s">
        <v>349</v>
      </c>
      <c r="E92" s="2" t="s">
        <v>350</v>
      </c>
      <c r="F92" s="2" t="s">
        <v>351</v>
      </c>
    </row>
    <row r="93" spans="1:6" ht="135" x14ac:dyDescent="0.25">
      <c r="A93" s="2" t="s">
        <v>352</v>
      </c>
      <c r="B93" s="1" t="s">
        <v>353</v>
      </c>
      <c r="C93" s="2" t="s">
        <v>354</v>
      </c>
      <c r="D93" s="2" t="s">
        <v>355</v>
      </c>
      <c r="E93" s="2" t="s">
        <v>356</v>
      </c>
      <c r="F93" s="2" t="s">
        <v>357</v>
      </c>
    </row>
    <row r="94" spans="1:6" ht="240" x14ac:dyDescent="0.25">
      <c r="A94" s="2" t="s">
        <v>867</v>
      </c>
      <c r="B94" s="1" t="s">
        <v>842</v>
      </c>
      <c r="C94" s="2" t="s">
        <v>843</v>
      </c>
      <c r="D94" s="2" t="s">
        <v>844</v>
      </c>
      <c r="E94" s="2" t="s">
        <v>868</v>
      </c>
      <c r="F94" s="2" t="s">
        <v>869</v>
      </c>
    </row>
    <row r="95" spans="1:6" ht="225" x14ac:dyDescent="0.25">
      <c r="A95" s="2" t="s">
        <v>870</v>
      </c>
      <c r="B95" s="1" t="s">
        <v>845</v>
      </c>
      <c r="C95" s="2" t="s">
        <v>843</v>
      </c>
      <c r="D95" s="2" t="s">
        <v>846</v>
      </c>
      <c r="E95" s="2" t="s">
        <v>871</v>
      </c>
      <c r="F95" s="2" t="s">
        <v>872</v>
      </c>
    </row>
    <row r="96" spans="1:6" ht="409.5" x14ac:dyDescent="0.25">
      <c r="A96" s="2" t="s">
        <v>958</v>
      </c>
      <c r="B96" s="1" t="s">
        <v>959</v>
      </c>
      <c r="C96" s="2" t="s">
        <v>960</v>
      </c>
      <c r="D96" s="2" t="s">
        <v>961</v>
      </c>
      <c r="E96" s="2" t="s">
        <v>962</v>
      </c>
      <c r="F96" s="2" t="s">
        <v>963</v>
      </c>
    </row>
    <row r="97" spans="1:6" ht="390" x14ac:dyDescent="0.25">
      <c r="A97" s="2" t="s">
        <v>964</v>
      </c>
      <c r="B97" s="1" t="s">
        <v>965</v>
      </c>
      <c r="C97" s="2" t="s">
        <v>960</v>
      </c>
      <c r="D97" s="2" t="s">
        <v>966</v>
      </c>
      <c r="E97" s="2" t="s">
        <v>967</v>
      </c>
      <c r="F97" s="2" t="s">
        <v>968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6"/>
  <sheetViews>
    <sheetView workbookViewId="0"/>
  </sheetViews>
  <sheetFormatPr defaultRowHeight="15" x14ac:dyDescent="0.25"/>
  <cols>
    <col min="1" max="1" width="110.7109375" customWidth="1"/>
  </cols>
  <sheetData>
    <row r="1" spans="1:1" x14ac:dyDescent="0.25">
      <c r="A1" s="5" t="s">
        <v>622</v>
      </c>
    </row>
    <row r="2" spans="1:1" ht="45" x14ac:dyDescent="0.25">
      <c r="A2" s="2" t="s">
        <v>623</v>
      </c>
    </row>
    <row r="3" spans="1:1" ht="30" x14ac:dyDescent="0.25">
      <c r="A3" s="2" t="s">
        <v>624</v>
      </c>
    </row>
    <row r="4" spans="1:1" ht="30" x14ac:dyDescent="0.25">
      <c r="A4" s="2" t="s">
        <v>625</v>
      </c>
    </row>
    <row r="6" spans="1:1" x14ac:dyDescent="0.25">
      <c r="A6" s="5" t="s">
        <v>626</v>
      </c>
    </row>
    <row r="7" spans="1:1" ht="30" x14ac:dyDescent="0.25">
      <c r="A7" s="2" t="s">
        <v>627</v>
      </c>
    </row>
    <row r="8" spans="1:1" x14ac:dyDescent="0.25">
      <c r="A8" s="2" t="s">
        <v>628</v>
      </c>
    </row>
    <row r="9" spans="1:1" x14ac:dyDescent="0.25">
      <c r="A9" s="5" t="s">
        <v>629</v>
      </c>
    </row>
    <row r="10" spans="1:1" ht="120" x14ac:dyDescent="0.25">
      <c r="A10" s="2" t="s">
        <v>630</v>
      </c>
    </row>
    <row r="12" spans="1:1" x14ac:dyDescent="0.25">
      <c r="A12" s="5" t="s">
        <v>873</v>
      </c>
    </row>
    <row r="13" spans="1:1" ht="60" x14ac:dyDescent="0.25">
      <c r="A13" s="2" t="s">
        <v>874</v>
      </c>
    </row>
    <row r="15" spans="1:1" x14ac:dyDescent="0.25">
      <c r="A15" s="5" t="s">
        <v>631</v>
      </c>
    </row>
    <row r="16" spans="1:1" ht="105" x14ac:dyDescent="0.25">
      <c r="A16" s="2" t="s">
        <v>632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633</v>
      </c>
      <c r="B1" s="17"/>
      <c r="C1" s="17"/>
      <c r="D1" s="17"/>
    </row>
    <row r="2" spans="1:4" ht="90" x14ac:dyDescent="0.25">
      <c r="A2" s="2" t="s">
        <v>634</v>
      </c>
    </row>
    <row r="4" spans="1:4" x14ac:dyDescent="0.25">
      <c r="A4" s="7" t="s">
        <v>635</v>
      </c>
      <c r="B4" s="6"/>
      <c r="C4" s="6"/>
      <c r="D4" s="6"/>
    </row>
    <row r="5" spans="1:4" x14ac:dyDescent="0.25">
      <c r="A5" s="7" t="s">
        <v>636</v>
      </c>
      <c r="B5" s="7" t="s">
        <v>637</v>
      </c>
      <c r="C5" s="7" t="s">
        <v>638</v>
      </c>
      <c r="D5" s="7" t="s">
        <v>639</v>
      </c>
    </row>
    <row r="6" spans="1:4" ht="45" x14ac:dyDescent="0.25">
      <c r="A6" s="2" t="s">
        <v>640</v>
      </c>
      <c r="B6" s="2" t="s">
        <v>641</v>
      </c>
      <c r="C6" s="2" t="s">
        <v>167</v>
      </c>
      <c r="D6" s="2" t="s">
        <v>642</v>
      </c>
    </row>
    <row r="7" spans="1:4" ht="60" x14ac:dyDescent="0.25">
      <c r="A7" s="2" t="s">
        <v>643</v>
      </c>
      <c r="B7" s="2" t="s">
        <v>644</v>
      </c>
      <c r="C7" s="2" t="s">
        <v>645</v>
      </c>
      <c r="D7" s="2" t="s">
        <v>646</v>
      </c>
    </row>
    <row r="8" spans="1:4" ht="45" x14ac:dyDescent="0.25">
      <c r="A8" s="2" t="s">
        <v>647</v>
      </c>
      <c r="B8" s="2" t="s">
        <v>641</v>
      </c>
      <c r="C8" s="2" t="s">
        <v>648</v>
      </c>
      <c r="D8" s="2" t="s">
        <v>649</v>
      </c>
    </row>
    <row r="10" spans="1:4" x14ac:dyDescent="0.25">
      <c r="A10" s="7" t="s">
        <v>650</v>
      </c>
      <c r="B10" s="6"/>
      <c r="C10" s="6"/>
      <c r="D10" s="6"/>
    </row>
    <row r="11" spans="1:4" x14ac:dyDescent="0.25">
      <c r="A11" s="7" t="s">
        <v>636</v>
      </c>
      <c r="B11" s="7" t="s">
        <v>637</v>
      </c>
      <c r="C11" s="7" t="s">
        <v>638</v>
      </c>
      <c r="D11" s="7" t="s">
        <v>639</v>
      </c>
    </row>
    <row r="12" spans="1:4" ht="60" x14ac:dyDescent="0.25">
      <c r="A12" s="2" t="s">
        <v>651</v>
      </c>
      <c r="B12" s="2" t="s">
        <v>641</v>
      </c>
      <c r="C12" s="2" t="s">
        <v>652</v>
      </c>
      <c r="D12" s="2" t="s">
        <v>653</v>
      </c>
    </row>
    <row r="13" spans="1:4" ht="180" x14ac:dyDescent="0.25">
      <c r="A13" s="2" t="s">
        <v>654</v>
      </c>
      <c r="B13" s="2" t="s">
        <v>655</v>
      </c>
      <c r="C13" s="2" t="s">
        <v>654</v>
      </c>
      <c r="D13" s="2" t="s">
        <v>656</v>
      </c>
    </row>
    <row r="14" spans="1:4" ht="60" x14ac:dyDescent="0.25">
      <c r="A14" s="2" t="s">
        <v>657</v>
      </c>
      <c r="B14" s="2" t="s">
        <v>658</v>
      </c>
      <c r="C14" s="2" t="s">
        <v>659</v>
      </c>
      <c r="D14" s="2" t="s">
        <v>660</v>
      </c>
    </row>
    <row r="15" spans="1:4" ht="75" x14ac:dyDescent="0.25">
      <c r="A15" s="2" t="s">
        <v>661</v>
      </c>
      <c r="B15" s="2" t="s">
        <v>655</v>
      </c>
      <c r="C15" s="2" t="s">
        <v>662</v>
      </c>
      <c r="D15" s="2" t="s">
        <v>663</v>
      </c>
    </row>
    <row r="17" spans="1:4" x14ac:dyDescent="0.25">
      <c r="A17" s="7" t="s">
        <v>664</v>
      </c>
      <c r="B17" s="6"/>
      <c r="C17" s="6"/>
      <c r="D17" s="6"/>
    </row>
    <row r="18" spans="1:4" x14ac:dyDescent="0.25">
      <c r="A18" s="7" t="s">
        <v>665</v>
      </c>
      <c r="B18" s="7" t="s">
        <v>666</v>
      </c>
      <c r="C18" s="7" t="s">
        <v>667</v>
      </c>
      <c r="D18" s="7" t="s">
        <v>668</v>
      </c>
    </row>
    <row r="19" spans="1:4" ht="30" x14ac:dyDescent="0.25">
      <c r="A19" s="2" t="s">
        <v>669</v>
      </c>
      <c r="B19" s="2" t="s">
        <v>670</v>
      </c>
      <c r="C19" s="2" t="s">
        <v>671</v>
      </c>
      <c r="D19" s="2" t="s">
        <v>672</v>
      </c>
    </row>
    <row r="20" spans="1:4" ht="30" x14ac:dyDescent="0.25">
      <c r="A20" s="2" t="s">
        <v>117</v>
      </c>
      <c r="B20" s="2" t="s">
        <v>673</v>
      </c>
      <c r="C20" s="2" t="s">
        <v>674</v>
      </c>
      <c r="D20" s="2" t="s">
        <v>675</v>
      </c>
    </row>
    <row r="21" spans="1:4" x14ac:dyDescent="0.25">
      <c r="A21" s="2" t="s">
        <v>676</v>
      </c>
      <c r="B21" s="2" t="s">
        <v>677</v>
      </c>
      <c r="C21" s="2" t="s">
        <v>678</v>
      </c>
      <c r="D21" s="2" t="s">
        <v>679</v>
      </c>
    </row>
    <row r="22" spans="1:4" ht="30" x14ac:dyDescent="0.25">
      <c r="A22" s="2" t="s">
        <v>680</v>
      </c>
      <c r="B22" s="2" t="s">
        <v>681</v>
      </c>
      <c r="C22" s="2" t="s">
        <v>682</v>
      </c>
      <c r="D22" s="2" t="s">
        <v>683</v>
      </c>
    </row>
    <row r="23" spans="1:4" x14ac:dyDescent="0.25">
      <c r="A23" s="2" t="s">
        <v>684</v>
      </c>
      <c r="B23" s="2" t="s">
        <v>685</v>
      </c>
      <c r="C23" s="2" t="s">
        <v>678</v>
      </c>
      <c r="D23" s="2" t="s">
        <v>686</v>
      </c>
    </row>
    <row r="24" spans="1:4" x14ac:dyDescent="0.25">
      <c r="A24" s="2" t="s">
        <v>687</v>
      </c>
      <c r="B24" s="2" t="s">
        <v>688</v>
      </c>
      <c r="C24" s="2" t="s">
        <v>678</v>
      </c>
      <c r="D24" s="2" t="s">
        <v>689</v>
      </c>
    </row>
    <row r="25" spans="1:4" x14ac:dyDescent="0.25">
      <c r="A25" s="2" t="s">
        <v>658</v>
      </c>
      <c r="B25" s="2" t="s">
        <v>690</v>
      </c>
      <c r="C25" s="2" t="s">
        <v>678</v>
      </c>
      <c r="D25" s="2" t="s">
        <v>691</v>
      </c>
    </row>
    <row r="26" spans="1:4" ht="30" x14ac:dyDescent="0.25">
      <c r="A26" s="2" t="s">
        <v>659</v>
      </c>
      <c r="B26" s="2" t="s">
        <v>692</v>
      </c>
      <c r="C26" s="2" t="s">
        <v>693</v>
      </c>
      <c r="D26" s="2" t="s">
        <v>694</v>
      </c>
    </row>
    <row r="27" spans="1:4" x14ac:dyDescent="0.25">
      <c r="A27" s="2" t="s">
        <v>654</v>
      </c>
      <c r="B27" s="2" t="s">
        <v>695</v>
      </c>
      <c r="C27" s="2" t="s">
        <v>696</v>
      </c>
      <c r="D27" s="2" t="s">
        <v>697</v>
      </c>
    </row>
    <row r="28" spans="1:4" ht="30" x14ac:dyDescent="0.25">
      <c r="A28" s="2" t="s">
        <v>651</v>
      </c>
      <c r="B28" s="2" t="s">
        <v>698</v>
      </c>
      <c r="C28" s="2" t="s">
        <v>699</v>
      </c>
      <c r="D28" s="2" t="s">
        <v>700</v>
      </c>
    </row>
    <row r="29" spans="1:4" x14ac:dyDescent="0.25">
      <c r="A29" s="2" t="s">
        <v>701</v>
      </c>
      <c r="B29" s="2" t="s">
        <v>702</v>
      </c>
      <c r="C29" s="2" t="s">
        <v>703</v>
      </c>
      <c r="D29" s="2" t="s">
        <v>704</v>
      </c>
    </row>
    <row r="31" spans="1:4" x14ac:dyDescent="0.25">
      <c r="A31" s="7" t="s">
        <v>705</v>
      </c>
      <c r="B31" s="6"/>
      <c r="C31" s="6"/>
    </row>
    <row r="32" spans="1:4" x14ac:dyDescent="0.25">
      <c r="A32" s="7" t="s">
        <v>706</v>
      </c>
      <c r="B32" s="7" t="s">
        <v>707</v>
      </c>
      <c r="C32" s="7" t="s">
        <v>708</v>
      </c>
    </row>
    <row r="33" spans="1:3" ht="120" x14ac:dyDescent="0.25">
      <c r="A33" s="2" t="s">
        <v>709</v>
      </c>
      <c r="B33" s="2" t="s">
        <v>710</v>
      </c>
      <c r="C33" s="2" t="s">
        <v>711</v>
      </c>
    </row>
    <row r="34" spans="1:3" ht="105" x14ac:dyDescent="0.25">
      <c r="A34" s="2" t="s">
        <v>712</v>
      </c>
      <c r="B34" s="2" t="s">
        <v>713</v>
      </c>
      <c r="C34" s="2" t="s">
        <v>714</v>
      </c>
    </row>
    <row r="35" spans="1:3" ht="120" x14ac:dyDescent="0.25">
      <c r="A35" s="2" t="s">
        <v>715</v>
      </c>
      <c r="B35" s="2" t="s">
        <v>716</v>
      </c>
      <c r="C35" s="2" t="s">
        <v>717</v>
      </c>
    </row>
    <row r="36" spans="1:3" ht="240" x14ac:dyDescent="0.25">
      <c r="A36" s="2" t="s">
        <v>718</v>
      </c>
      <c r="B36" s="2" t="s">
        <v>719</v>
      </c>
      <c r="C36" s="2" t="s">
        <v>720</v>
      </c>
    </row>
    <row r="37" spans="1:3" ht="150" x14ac:dyDescent="0.25">
      <c r="A37" s="2" t="s">
        <v>721</v>
      </c>
      <c r="B37" s="2" t="s">
        <v>722</v>
      </c>
      <c r="C37" s="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6"/>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724</v>
      </c>
      <c r="B1" s="17"/>
      <c r="C1" s="17"/>
    </row>
    <row r="2" spans="1:3" x14ac:dyDescent="0.25">
      <c r="A2" s="7" t="s">
        <v>725</v>
      </c>
      <c r="B2" s="7" t="s">
        <v>726</v>
      </c>
      <c r="C2" s="7" t="s">
        <v>727</v>
      </c>
    </row>
    <row r="3" spans="1:3" ht="105" x14ac:dyDescent="0.25">
      <c r="A3" t="s">
        <v>728</v>
      </c>
      <c r="B3" s="24">
        <v>46189</v>
      </c>
      <c r="C3" s="2" t="s">
        <v>729</v>
      </c>
    </row>
    <row r="4" spans="1:3" ht="105" x14ac:dyDescent="0.25">
      <c r="A4" t="s">
        <v>970</v>
      </c>
      <c r="B4" s="24">
        <v>46202</v>
      </c>
      <c r="C4" s="2" t="s">
        <v>971</v>
      </c>
    </row>
    <row r="5" spans="1:3" ht="105" x14ac:dyDescent="0.25">
      <c r="A5" t="s">
        <v>972</v>
      </c>
      <c r="B5" s="24">
        <v>46206</v>
      </c>
      <c r="C5" s="2" t="s">
        <v>973</v>
      </c>
    </row>
    <row r="6" spans="1:3" ht="165" x14ac:dyDescent="0.25">
      <c r="A6" t="s">
        <v>989</v>
      </c>
      <c r="B6" s="24">
        <v>46207</v>
      </c>
      <c r="C6" s="2" t="s">
        <v>990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I1651"/>
  <sheetViews>
    <sheetView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6.7109375" customWidth="1"/>
    <col min="25" max="25" width="10.7109375" customWidth="1"/>
    <col min="26" max="26" width="9.7109375" style="8" customWidth="1"/>
    <col min="27" max="27" width="10.7109375" style="8" customWidth="1"/>
    <col min="28" max="29" width="9.7109375" style="8" customWidth="1"/>
    <col min="30" max="30" width="12.7109375" style="8" customWidth="1"/>
    <col min="31" max="31" width="9.7109375" style="8" customWidth="1"/>
    <col min="32" max="32" width="14.7109375" style="8" customWidth="1"/>
    <col min="33" max="33" width="17.7109375" style="8" customWidth="1"/>
    <col min="34" max="34" width="14.7109375" style="8" customWidth="1"/>
    <col min="35" max="35" width="15.7109375" style="8" customWidth="1"/>
  </cols>
  <sheetData>
    <row r="1" spans="1:35" x14ac:dyDescent="0.25">
      <c r="A1" s="5" t="s">
        <v>730</v>
      </c>
      <c r="B1" s="3" t="s">
        <v>731</v>
      </c>
      <c r="D1" s="5" t="s">
        <v>733</v>
      </c>
      <c r="L1" s="5" t="s">
        <v>736</v>
      </c>
      <c r="U1" s="51" t="s">
        <v>760</v>
      </c>
      <c r="V1" s="53"/>
      <c r="X1" s="5" t="s">
        <v>770</v>
      </c>
    </row>
    <row r="2" spans="1:35" ht="30" x14ac:dyDescent="0.25">
      <c r="A2" s="2" t="s">
        <v>732</v>
      </c>
      <c r="B2" s="32" t="b">
        <v>1</v>
      </c>
      <c r="C2" s="2"/>
      <c r="D2" s="33"/>
      <c r="E2" s="33" t="s">
        <v>734</v>
      </c>
      <c r="F2" s="33" t="s">
        <v>735</v>
      </c>
      <c r="G2" s="33" t="s">
        <v>238</v>
      </c>
      <c r="H2" s="33" t="s">
        <v>244</v>
      </c>
      <c r="I2" s="33" t="s">
        <v>112</v>
      </c>
      <c r="J2" s="33" t="s">
        <v>117</v>
      </c>
      <c r="K2" s="2"/>
      <c r="L2" s="2"/>
      <c r="M2" s="2"/>
      <c r="N2" s="2"/>
      <c r="O2" s="2"/>
      <c r="P2" s="50" t="s">
        <v>875</v>
      </c>
      <c r="Q2" s="50" t="str" cm="1">
        <f t="array" aca="1" ref="Q2" ca="1">OFFSET(y,-1,0,1,1)</f>
        <v>Life expectancy</v>
      </c>
      <c r="R2" s="2"/>
      <c r="S2" s="2"/>
      <c r="T2" s="2"/>
      <c r="U2" s="34" t="s">
        <v>761</v>
      </c>
      <c r="V2" s="35"/>
      <c r="W2" s="2"/>
      <c r="X2" s="33" t="str" cm="1">
        <f t="array" aca="1" ref="X2" ca="1">IFERROR(OFFSET(data_identifiers,-1,0,1,1),"Observation")</f>
        <v>Country</v>
      </c>
      <c r="Y2" s="33" t="s">
        <v>648</v>
      </c>
      <c r="Z2" s="36" t="s">
        <v>641</v>
      </c>
      <c r="AA2" s="36" t="s">
        <v>167</v>
      </c>
      <c r="AB2" s="36" t="s">
        <v>771</v>
      </c>
      <c r="AC2" s="36" t="s">
        <v>772</v>
      </c>
      <c r="AD2" s="36" t="s">
        <v>659</v>
      </c>
      <c r="AE2" s="36" t="s">
        <v>654</v>
      </c>
      <c r="AF2" s="36" t="s">
        <v>773</v>
      </c>
      <c r="AG2" s="36" t="s">
        <v>645</v>
      </c>
      <c r="AH2" s="36" t="s">
        <v>651</v>
      </c>
      <c r="AI2" s="36" t="s">
        <v>701</v>
      </c>
    </row>
    <row r="3" spans="1:35" x14ac:dyDescent="0.25">
      <c r="A3" t="str" cm="1">
        <f t="array" aca="1" ref="A3:A20" ca="1">Coefficient_Name_Col(All_Xs)</f>
        <v>Adult Mortality</v>
      </c>
      <c r="B3" s="20" t="b">
        <v>1</v>
      </c>
      <c r="D3" t="str" cm="1">
        <f t="array" aca="1" ref="D3:D20" ca="1">Coefficient_Name_Col(All_Xs,Ind_Var_Include)</f>
        <v>Adult Mortality</v>
      </c>
      <c r="E3" s="18" cm="1">
        <f t="array" ref="E3:E20">Pearson_R(x_s(),y,Regression_Sample_Include)</f>
        <v>-0.70252306230697348</v>
      </c>
      <c r="F3" s="18" cm="1">
        <f t="array" ref="F3:F20">Spearman_R(x_s(),y,Regression_Sample_Include)</f>
        <v>-0.65562080697254088</v>
      </c>
      <c r="G3" s="18" cm="1">
        <f t="array" ref="G3:G20">Skewness(x_s(),Regression_Sample_Include)</f>
        <v>1.2764291138226984</v>
      </c>
      <c r="H3" s="18" cm="1">
        <f t="array" ref="H3:H20">Kurtosis(x_s(),Regression_Sample_Include)</f>
        <v>2.4009445877439255</v>
      </c>
      <c r="I3" s="18" cm="1">
        <f t="array" ref="I3:I20">VIF(x_s(),Allow_Intercept,Regression_Sample_Include)</f>
        <v>1.7959837847979341</v>
      </c>
      <c r="J3" s="18" cm="1">
        <f t="array" ref="J3:J20">Tolerance(x_s(),Allow_Intercept,Regression_Sample_Include)</f>
        <v>0.55679790010604679</v>
      </c>
      <c r="L3" s="51" t="s">
        <v>737</v>
      </c>
      <c r="M3" s="53"/>
      <c r="O3" s="51" t="s">
        <v>742</v>
      </c>
      <c r="P3" s="53"/>
      <c r="U3" s="11" t="s">
        <v>762</v>
      </c>
      <c r="V3" s="14" cm="1">
        <f t="array" ref="V3:V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V$12,_xlfn._xlws.FILTER($V$13:$V$30,_xlfn.TAKE(Ind_Var_Include,COLUMNS(All_Xs)))),Prediction_Interval(x_s(),y,_xlpm.pred_input,Allow_Intercept,Regression_Sample_Include,alpha)))</f>
        <v>69.302304426925446</v>
      </c>
      <c r="X3" t="str" cm="1">
        <f t="array" ref="X3:X1651">IFERROR(_xlfn._xlws.FILTER(data_identifiers,Regression_Sample_Include),_xlfn.LAMBDA(_xlpm.obs,"Observation "&amp;_xlpm.obs)(_xlfn.SEQUENCE($M$8)))</f>
        <v>Afghanistan</v>
      </c>
      <c r="Y3" cm="1">
        <f t="array" ref="Y3:Y1651">Dependent_Variable(y,Regression_Sample_Include)</f>
        <v>65</v>
      </c>
      <c r="Z3" s="8" cm="1">
        <f t="array" ref="Z3:Z1651">Predictions(x_s(),y,Allow_Intercept,Regression_Sample_Include)</f>
        <v>63.208825243148453</v>
      </c>
      <c r="AA3" s="8" cm="1">
        <f t="array" ref="AA3:AA1651">Residuals(x_s(),y,Allow_Intercept,Regression_Sample_Include)</f>
        <v>1.7911747568515466</v>
      </c>
      <c r="AB3" s="8" cm="1">
        <f t="array" ref="AB3:AB1651">LOOCV_Residual(x_s(),y,Allow_Intercept,Regression_Sample_Include)</f>
        <v>1.8237306351892759</v>
      </c>
      <c r="AC3" s="8" cm="1">
        <f t="array" ref="AC3:AC1651">Hat_Diagonal(x_s(),Allow_Intercept,Regression_Sample_Include)</f>
        <v>1.7851253748528771E-2</v>
      </c>
      <c r="AD3" s="8" cm="1">
        <f t="array" ref="AD3:AD1651">Studentized_Residuals(x_s(),y,Allow_Intercept,Regression_Sample_Include)</f>
        <v>0.50263325470209952</v>
      </c>
      <c r="AE3" s="8" cm="1">
        <f t="array" ref="AE3:AE1651">Cooks_Distance(x_s(),y,Allow_Intercept,Regression_Sample_Include)</f>
        <v>2.4167976663689572E-4</v>
      </c>
      <c r="AF3" s="8" cm="1">
        <f t="array" ref="AF3:AF1651">_xlfn._xlws.SORT(Normal_Scores(y,Regression_Sample_Include))</f>
        <v>-3.4287229888501014</v>
      </c>
      <c r="AG3" s="8" cm="1">
        <f t="array" ref="AG3:AG1651">Studentized_Residuals_Ranked(x_s(),y,Allow_Intercept,Regression_Sample_Include)</f>
        <v>-4.7556630357299623</v>
      </c>
      <c r="AH3" s="8" cm="1">
        <f t="array" ref="AH3:AH1651">SQRT(ABS(Studentized_Residuals(x_s(),y,Allow_Intercept,Regression_Sample_Include)))</f>
        <v>0.70896632832744566</v>
      </c>
      <c r="AI3" s="8" cm="1">
        <f t="array" ref="AI3:AI1651">LOOCV_Residual(x_s(),y,Allow_Intercept,Regression_Sample_Include)</f>
        <v>1.8237306351892759</v>
      </c>
    </row>
    <row r="4" spans="1:35" x14ac:dyDescent="0.25">
      <c r="A4" t="str">
        <f ca="1"/>
        <v>infant deaths</v>
      </c>
      <c r="B4" s="20" t="b">
        <v>1</v>
      </c>
      <c r="D4" t="str">
        <f ca="1"/>
        <v>infant deaths</v>
      </c>
      <c r="E4" s="18">
        <v>-0.16907380399959634</v>
      </c>
      <c r="F4" s="18">
        <v>-0.52145512663077931</v>
      </c>
      <c r="G4" s="18">
        <v>8.4773694116605309</v>
      </c>
      <c r="H4" s="18">
        <v>85.319968793192416</v>
      </c>
      <c r="I4" s="18">
        <v>212.1776986884056</v>
      </c>
      <c r="J4" s="18">
        <v>4.7130306633618169E-3</v>
      </c>
      <c r="L4" s="11" t="s">
        <v>738</v>
      </c>
      <c r="M4" s="14" cm="1">
        <f t="array" ref="M4">Multiple_R(x_s(),y,Allow_Intercept,Regression_Sample_Include)</f>
        <v>0.91363980575441461</v>
      </c>
      <c r="O4" s="11" t="s">
        <v>55</v>
      </c>
      <c r="P4" s="14" cm="1">
        <f t="array" ref="P4">PRESS(x_s(),y,Allow_Intercept,Regression_Sample_Include)</f>
        <v>21644.337291621447</v>
      </c>
      <c r="U4" s="11" t="s">
        <v>763</v>
      </c>
      <c r="V4" s="14">
        <v>3.5969115011230923</v>
      </c>
      <c r="X4" t="str">
        <v>Afghanistan</v>
      </c>
      <c r="Y4">
        <v>59.9</v>
      </c>
      <c r="Z4" s="8">
        <v>63.3155128837898</v>
      </c>
      <c r="AA4" s="8">
        <v>-3.4155128837898019</v>
      </c>
      <c r="AB4" s="8">
        <v>-3.4499594048971489</v>
      </c>
      <c r="AC4" s="8">
        <v>9.9846163576449015E-3</v>
      </c>
      <c r="AD4" s="8">
        <v>-0.95463389033168689</v>
      </c>
      <c r="AE4" s="8">
        <v>4.8373725376668836E-4</v>
      </c>
      <c r="AF4" s="8">
        <v>-3.118249953252767</v>
      </c>
      <c r="AG4" s="8">
        <v>-3.6237753759145934</v>
      </c>
      <c r="AH4" s="8">
        <v>0.97705367832667556</v>
      </c>
      <c r="AI4" s="8">
        <v>-3.4499594048971489</v>
      </c>
    </row>
    <row r="5" spans="1:35" x14ac:dyDescent="0.25">
      <c r="A5" t="str">
        <f ca="1"/>
        <v>Alcohol</v>
      </c>
      <c r="B5" s="20" t="b">
        <v>1</v>
      </c>
      <c r="D5" t="str">
        <f ca="1"/>
        <v>Alcohol</v>
      </c>
      <c r="E5" s="18">
        <v>0.4027183217273525</v>
      </c>
      <c r="F5" s="18">
        <v>0.45156709663151606</v>
      </c>
      <c r="G5" s="18">
        <v>0.66251839935723011</v>
      </c>
      <c r="H5" s="18">
        <v>-0.59110044260500194</v>
      </c>
      <c r="I5" s="18">
        <v>1.9383807427033666</v>
      </c>
      <c r="J5" s="18">
        <v>0.5158945185378534</v>
      </c>
      <c r="L5" s="11" t="s">
        <v>739</v>
      </c>
      <c r="M5" s="14" cm="1">
        <f t="array" ref="M5">R_Squared(x_s(),y,Allow_Intercept,Regression_Sample_Include)</f>
        <v>0.83473769465896452</v>
      </c>
      <c r="O5" s="11" t="s">
        <v>676</v>
      </c>
      <c r="P5" s="14" cm="1">
        <f t="array" ref="P5">1-PRESS(x_s(),y,Allow_Intercept,Regression_Sample_Include)/SS_Total(y,Allow_Intercept,Regression_Sample_Include)</f>
        <v>0.830279509231025</v>
      </c>
      <c r="U5" s="11" t="s">
        <v>764</v>
      </c>
      <c r="V5" s="14">
        <v>1.9614204285810608</v>
      </c>
      <c r="X5" t="str">
        <v>Afghanistan</v>
      </c>
      <c r="Y5">
        <v>59.9</v>
      </c>
      <c r="Z5" s="8">
        <v>63.190581385013246</v>
      </c>
      <c r="AA5" s="8">
        <v>-3.2905813850132475</v>
      </c>
      <c r="AB5" s="8">
        <v>-3.3226588922625324</v>
      </c>
      <c r="AC5" s="8">
        <v>9.6541680290996631E-3</v>
      </c>
      <c r="AD5" s="8">
        <v>-0.9195621547553654</v>
      </c>
      <c r="AE5" s="8">
        <v>4.3384695415967189E-4</v>
      </c>
      <c r="AF5" s="8">
        <v>-2.9644605992605717</v>
      </c>
      <c r="AG5" s="8">
        <v>-3.4154828724569519</v>
      </c>
      <c r="AH5" s="8">
        <v>0.95893803488826401</v>
      </c>
      <c r="AI5" s="8">
        <v>-3.3226588922625324</v>
      </c>
    </row>
    <row r="6" spans="1:35" x14ac:dyDescent="0.25">
      <c r="A6" t="str">
        <f ca="1"/>
        <v>percentage expenditure</v>
      </c>
      <c r="B6" s="20" t="b">
        <v>1</v>
      </c>
      <c r="D6" t="str">
        <f ca="1"/>
        <v>percentage expenditure</v>
      </c>
      <c r="E6" s="18">
        <v>0.40963082412504903</v>
      </c>
      <c r="F6" s="18">
        <v>0.57668637597311545</v>
      </c>
      <c r="G6" s="18">
        <v>4.9805739179663373</v>
      </c>
      <c r="H6" s="18">
        <v>30.992195235914028</v>
      </c>
      <c r="I6" s="18">
        <v>12.847294716102079</v>
      </c>
      <c r="J6" s="18">
        <v>7.7837398619544085E-2</v>
      </c>
      <c r="L6" s="11" t="s">
        <v>740</v>
      </c>
      <c r="M6" s="14" cm="1">
        <f t="array" ref="M6">Adjusted_R_Squared(x_s(),y,Allow_Intercept,Regression_Sample_Include)</f>
        <v>0.83291271214599605</v>
      </c>
      <c r="O6" s="11" t="s">
        <v>743</v>
      </c>
      <c r="P6" s="14" cm="1">
        <f t="array" ref="P6">(Regression_Degrees_Of_Freedom(x_s())+IF(Allow_Intercept,1,0))/Observations(y,Regression_Sample_Include)</f>
        <v>1.1522134627046696E-2</v>
      </c>
      <c r="U6" s="11" t="s">
        <v>757</v>
      </c>
      <c r="V6" s="14">
        <v>62.247248728824445</v>
      </c>
      <c r="X6" t="str">
        <v>Afghanistan</v>
      </c>
      <c r="Y6">
        <v>59.5</v>
      </c>
      <c r="Z6" s="8">
        <v>63.029961578160005</v>
      </c>
      <c r="AA6" s="8">
        <v>-3.5299615781600053</v>
      </c>
      <c r="AB6" s="8">
        <v>-3.5662935813810495</v>
      </c>
      <c r="AC6" s="8">
        <v>1.0187608617172437E-2</v>
      </c>
      <c r="AD6" s="8">
        <v>-0.98672339853065394</v>
      </c>
      <c r="AE6" s="8">
        <v>5.2742002930859452E-4</v>
      </c>
      <c r="AF6" s="8">
        <v>-2.9644605992605717</v>
      </c>
      <c r="AG6" s="8">
        <v>-3.3372523963301397</v>
      </c>
      <c r="AH6" s="8">
        <v>0.99333951825680122</v>
      </c>
      <c r="AI6" s="8">
        <v>-3.5662935813810495</v>
      </c>
    </row>
    <row r="7" spans="1:35" x14ac:dyDescent="0.25">
      <c r="A7" t="str">
        <f ca="1"/>
        <v>Hepatitis B</v>
      </c>
      <c r="B7" s="20" t="b">
        <v>1</v>
      </c>
      <c r="D7" t="str">
        <f ca="1"/>
        <v>Hepatitis B</v>
      </c>
      <c r="E7" s="18">
        <v>0.19993527639757758</v>
      </c>
      <c r="F7" s="18">
        <v>0.29839199664291366</v>
      </c>
      <c r="G7" s="18">
        <v>-1.7933774066676584</v>
      </c>
      <c r="H7" s="18">
        <v>2.2314153470486389</v>
      </c>
      <c r="I7" s="18">
        <v>1.6518638507945069</v>
      </c>
      <c r="J7" s="18">
        <v>0.60537676850245492</v>
      </c>
      <c r="L7" s="11" t="s">
        <v>741</v>
      </c>
      <c r="M7" s="14" cm="1">
        <f t="array" ref="M7">SE_Regression(x_s(),y,Allow_Intercept,Regression_Sample_Include)</f>
        <v>3.5958213627434183</v>
      </c>
      <c r="O7" s="11" t="s">
        <v>58</v>
      </c>
      <c r="P7" s="14" cm="1">
        <f t="array" ref="P7">AIC(x_s(),y,Allow_Intercept,Regression_Sample_Include)</f>
        <v>4239.5791944720204</v>
      </c>
      <c r="U7" s="11" t="s">
        <v>758</v>
      </c>
      <c r="V7" s="14">
        <v>76.357360125026446</v>
      </c>
      <c r="X7" t="str">
        <v>Afghanistan</v>
      </c>
      <c r="Y7">
        <v>59.2</v>
      </c>
      <c r="Z7" s="8">
        <v>62.434755565308066</v>
      </c>
      <c r="AA7" s="8">
        <v>-3.2347555653080633</v>
      </c>
      <c r="AB7" s="8">
        <v>-3.2665621490990762</v>
      </c>
      <c r="AC7" s="8">
        <v>9.7370208614537511E-3</v>
      </c>
      <c r="AD7" s="8">
        <v>-0.90399928889247871</v>
      </c>
      <c r="AE7" s="8">
        <v>4.2291991272888001E-4</v>
      </c>
      <c r="AF7" s="8">
        <v>-2.7786903070508315</v>
      </c>
      <c r="AG7" s="8">
        <v>-3.1846140107056757</v>
      </c>
      <c r="AH7" s="8">
        <v>0.95078877196382516</v>
      </c>
      <c r="AI7" s="8">
        <v>-3.2665621490990762</v>
      </c>
    </row>
    <row r="8" spans="1:35" x14ac:dyDescent="0.25">
      <c r="A8" t="str">
        <f ca="1"/>
        <v>Measles</v>
      </c>
      <c r="B8" s="20" t="b">
        <v>1</v>
      </c>
      <c r="D8" t="str">
        <f ca="1"/>
        <v>Measles</v>
      </c>
      <c r="E8" s="18">
        <v>-6.8881222111176282E-2</v>
      </c>
      <c r="F8" s="18">
        <v>-0.24957375369248747</v>
      </c>
      <c r="G8" s="18">
        <v>7.9578377460109904</v>
      </c>
      <c r="H8" s="18">
        <v>74.67143971345466</v>
      </c>
      <c r="I8" s="18">
        <v>1.5141144309884405</v>
      </c>
      <c r="J8" s="18">
        <v>0.66045206328770178</v>
      </c>
      <c r="L8" s="12" t="s">
        <v>6</v>
      </c>
      <c r="M8" s="16" cm="1">
        <f t="array" ref="M8">Observations(y,Regression_Sample_Include)</f>
        <v>1649</v>
      </c>
      <c r="O8" s="11" t="s">
        <v>62</v>
      </c>
      <c r="P8" s="14" cm="1">
        <f t="array" ref="P8">BIC(x_s(),y,Allow_Intercept,Regression_Sample_Include)</f>
        <v>4342.3297566006531</v>
      </c>
      <c r="U8" s="12" t="s">
        <v>765</v>
      </c>
      <c r="V8" s="23">
        <v>0.95</v>
      </c>
      <c r="X8" t="str">
        <v>Afghanistan</v>
      </c>
      <c r="Y8">
        <v>58.8</v>
      </c>
      <c r="Z8" s="8">
        <v>62.060621208288715</v>
      </c>
      <c r="AA8" s="8">
        <v>-3.2606212082887183</v>
      </c>
      <c r="AB8" s="8">
        <v>-3.2980030007553003</v>
      </c>
      <c r="AC8" s="8">
        <v>1.1334675092175802E-2</v>
      </c>
      <c r="AD8" s="8">
        <v>-0.91196377895255154</v>
      </c>
      <c r="AE8" s="8">
        <v>5.0183546641407453E-4</v>
      </c>
      <c r="AF8" s="8">
        <v>-2.7786903070508315</v>
      </c>
      <c r="AG8" s="8">
        <v>-3.046987196434594</v>
      </c>
      <c r="AH8" s="8">
        <v>0.95496794655765882</v>
      </c>
      <c r="AI8" s="8">
        <v>-3.2980030007553003</v>
      </c>
    </row>
    <row r="9" spans="1:35" x14ac:dyDescent="0.25">
      <c r="A9" t="str">
        <f ca="1"/>
        <v>BMI</v>
      </c>
      <c r="B9" s="20" t="b">
        <v>1</v>
      </c>
      <c r="D9" t="str">
        <f ca="1"/>
        <v>BMI</v>
      </c>
      <c r="E9" s="18">
        <v>0.54204158769157829</v>
      </c>
      <c r="F9" s="18">
        <v>0.5836370658786586</v>
      </c>
      <c r="G9" s="18">
        <v>-0.23360071764187307</v>
      </c>
      <c r="H9" s="18">
        <v>-1.2702262093966004</v>
      </c>
      <c r="I9" s="18">
        <v>1.7969198098458758</v>
      </c>
      <c r="J9" s="18">
        <v>0.55650786113030348</v>
      </c>
      <c r="O9" s="11" t="s">
        <v>66</v>
      </c>
      <c r="P9" s="14" cm="1">
        <f t="array" ref="P9">AICc(x_s(),y,Allow_Intercept,Regression_Sample_Include)</f>
        <v>4240.0457383639787</v>
      </c>
      <c r="X9" t="str">
        <v>Afghanistan</v>
      </c>
      <c r="Y9">
        <v>58.6</v>
      </c>
      <c r="Z9" s="8">
        <v>61.542913642342043</v>
      </c>
      <c r="AA9" s="8">
        <v>-2.9429136423420417</v>
      </c>
      <c r="AB9" s="8">
        <v>-2.9788960703122469</v>
      </c>
      <c r="AC9" s="8">
        <v>1.2079114920727519E-2</v>
      </c>
      <c r="AD9" s="8">
        <v>-0.82341415146343555</v>
      </c>
      <c r="AE9" s="8">
        <v>4.3631083576778921E-4</v>
      </c>
      <c r="AF9" s="8">
        <v>-2.6570161854420777</v>
      </c>
      <c r="AG9" s="8">
        <v>-3.0127608553572469</v>
      </c>
      <c r="AH9" s="8">
        <v>0.90742170541784795</v>
      </c>
      <c r="AI9" s="8">
        <v>-2.9788960703122469</v>
      </c>
    </row>
    <row r="10" spans="1:35" x14ac:dyDescent="0.25">
      <c r="A10" t="str">
        <f ca="1"/>
        <v>under-five deaths</v>
      </c>
      <c r="B10" s="20" t="b">
        <v>1</v>
      </c>
      <c r="D10" t="str">
        <f ca="1"/>
        <v>under-five deaths</v>
      </c>
      <c r="E10" s="18">
        <v>-0.19226530105304498</v>
      </c>
      <c r="F10" s="18">
        <v>-0.5384373468110879</v>
      </c>
      <c r="G10" s="18">
        <v>8.3408629723813945</v>
      </c>
      <c r="H10" s="18">
        <v>82.187220775460347</v>
      </c>
      <c r="I10" s="18">
        <v>201.99931076514267</v>
      </c>
      <c r="J10" s="18">
        <v>4.9505119409177789E-3</v>
      </c>
      <c r="O10" s="12" t="s">
        <v>680</v>
      </c>
      <c r="P10" s="23" cm="1">
        <f t="array" ref="P10">QQ_Correlation(x_s(),y,Allow_Intercept,Regression_Sample_Include)</f>
        <v>0.99482008680564749</v>
      </c>
      <c r="U10" s="5" t="s">
        <v>766</v>
      </c>
      <c r="X10" t="str">
        <v>Afghanistan</v>
      </c>
      <c r="Y10">
        <v>58.1</v>
      </c>
      <c r="Z10" s="8">
        <v>61.151703953904835</v>
      </c>
      <c r="AA10" s="8">
        <v>-3.0517039539048341</v>
      </c>
      <c r="AB10" s="8">
        <v>-3.0855292315522482</v>
      </c>
      <c r="AC10" s="8">
        <v>1.0962552971957265E-2</v>
      </c>
      <c r="AD10" s="8">
        <v>-0.85337108713972454</v>
      </c>
      <c r="AE10" s="8">
        <v>4.2483590875825802E-4</v>
      </c>
      <c r="AF10" s="8">
        <v>-2.6570161854420777</v>
      </c>
      <c r="AG10" s="8">
        <v>-2.984339698104892</v>
      </c>
      <c r="AH10" s="8">
        <v>0.92378086532452297</v>
      </c>
      <c r="AI10" s="8">
        <v>-3.0855292315522482</v>
      </c>
    </row>
    <row r="11" spans="1:35" x14ac:dyDescent="0.25">
      <c r="A11" t="str">
        <f ca="1"/>
        <v>Polio</v>
      </c>
      <c r="B11" s="20" t="b">
        <v>1</v>
      </c>
      <c r="D11" t="str">
        <f ca="1"/>
        <v>Polio</v>
      </c>
      <c r="E11" s="18">
        <v>0.32729440310492808</v>
      </c>
      <c r="F11" s="18">
        <v>0.43534266254009202</v>
      </c>
      <c r="G11" s="18">
        <v>-2.3601768849724745</v>
      </c>
      <c r="H11" s="18">
        <v>5.0635507264435367</v>
      </c>
      <c r="I11" s="18">
        <v>1.7126197216980923</v>
      </c>
      <c r="J11" s="18">
        <v>0.58390078505488807</v>
      </c>
      <c r="U11" s="3" t="s">
        <v>767</v>
      </c>
      <c r="V11" s="3" t="s">
        <v>768</v>
      </c>
      <c r="X11" t="str">
        <v>Afghanistan</v>
      </c>
      <c r="Y11">
        <v>57.5</v>
      </c>
      <c r="Z11" s="8">
        <v>60.361530832249926</v>
      </c>
      <c r="AA11" s="8">
        <v>-2.861530832249926</v>
      </c>
      <c r="AB11" s="8">
        <v>-2.889964318021911</v>
      </c>
      <c r="AC11" s="8">
        <v>9.8386978671926445E-3</v>
      </c>
      <c r="AD11" s="8">
        <v>-0.79973729042388886</v>
      </c>
      <c r="AE11" s="8">
        <v>3.3448201282408905E-4</v>
      </c>
      <c r="AF11" s="8">
        <v>-2.5652792972685243</v>
      </c>
      <c r="AG11" s="8">
        <v>-2.9778913210961564</v>
      </c>
      <c r="AH11" s="8">
        <v>0.89428031982364953</v>
      </c>
      <c r="AI11" s="8">
        <v>-2.889964318021911</v>
      </c>
    </row>
    <row r="12" spans="1:35" x14ac:dyDescent="0.25">
      <c r="A12" t="str">
        <f ca="1"/>
        <v>Total expenditure</v>
      </c>
      <c r="B12" s="20" t="b">
        <v>1</v>
      </c>
      <c r="D12" t="str">
        <f ca="1"/>
        <v>Total expenditure</v>
      </c>
      <c r="E12" s="18">
        <v>0.17471764064230411</v>
      </c>
      <c r="F12" s="18">
        <v>0.27107970455247493</v>
      </c>
      <c r="G12" s="18">
        <v>0.21336165862070411</v>
      </c>
      <c r="H12" s="18">
        <v>-1.0252562552346411E-2</v>
      </c>
      <c r="I12" s="18">
        <v>1.1185619729448348</v>
      </c>
      <c r="J12" s="18">
        <v>0.89400500301945984</v>
      </c>
      <c r="L12" s="3" t="s">
        <v>744</v>
      </c>
      <c r="M12" s="20">
        <v>0.05</v>
      </c>
      <c r="U12" t="s">
        <v>769</v>
      </c>
      <c r="V12" s="20">
        <f>IF(Allow_Intercept,1,0)</f>
        <v>1</v>
      </c>
      <c r="X12" t="str">
        <v>Afghanistan</v>
      </c>
      <c r="Y12">
        <v>57.3</v>
      </c>
      <c r="Z12" s="8">
        <v>59.895933200646468</v>
      </c>
      <c r="AA12" s="8">
        <v>-2.5959332006464706</v>
      </c>
      <c r="AB12" s="8">
        <v>-2.6247358807630627</v>
      </c>
      <c r="AC12" s="8">
        <v>1.0973553692655309E-2</v>
      </c>
      <c r="AD12" s="8">
        <v>-0.72592449697535788</v>
      </c>
      <c r="AE12" s="8">
        <v>3.0772918875861103E-4</v>
      </c>
      <c r="AF12" s="8">
        <v>-2.5264513477970261</v>
      </c>
      <c r="AG12" s="8">
        <v>-2.9761912720292414</v>
      </c>
      <c r="AH12" s="8">
        <v>0.85201202865649606</v>
      </c>
      <c r="AI12" s="8">
        <v>-2.6247358807630627</v>
      </c>
    </row>
    <row r="13" spans="1:35" x14ac:dyDescent="0.25">
      <c r="A13" t="str">
        <f ca="1"/>
        <v>Diphtheria</v>
      </c>
      <c r="B13" s="20" t="b">
        <v>1</v>
      </c>
      <c r="D13" t="str">
        <f ca="1"/>
        <v>Diphtheria</v>
      </c>
      <c r="E13" s="18">
        <v>0.34133123426064216</v>
      </c>
      <c r="F13" s="18">
        <v>0.44819623351132853</v>
      </c>
      <c r="G13" s="18">
        <v>-2.4874916081791545</v>
      </c>
      <c r="H13" s="18">
        <v>5.8556393600326784</v>
      </c>
      <c r="I13" s="18">
        <v>2.0929357702033715</v>
      </c>
      <c r="J13" s="18">
        <v>0.47779774909328898</v>
      </c>
      <c r="L13" s="51" t="s">
        <v>745</v>
      </c>
      <c r="M13" s="52"/>
      <c r="N13" s="52"/>
      <c r="O13" s="52"/>
      <c r="P13" s="52"/>
      <c r="Q13" s="53"/>
      <c r="U13" t="str" cm="1">
        <f t="array" aca="1" ref="U13:U30" ca="1">Coefficient_Name_Col(All_Xs)</f>
        <v>Adult Mortality</v>
      </c>
      <c r="V13" s="21" cm="1">
        <f t="array" ref="V13">AVERAGEIF(Regression_Sample_Include,TRUE,INDEX(All_Xs,,1))</f>
        <v>168.2152819890843</v>
      </c>
      <c r="X13" t="str">
        <v>Afghanistan</v>
      </c>
      <c r="Y13">
        <v>57.3</v>
      </c>
      <c r="Z13" s="8">
        <v>59.71317036353333</v>
      </c>
      <c r="AA13" s="8">
        <v>-2.4131703635333324</v>
      </c>
      <c r="AB13" s="8">
        <v>-2.4432782876110233</v>
      </c>
      <c r="AC13" s="8">
        <v>1.2322756777382652E-2</v>
      </c>
      <c r="AD13" s="8">
        <v>-0.67527761144894538</v>
      </c>
      <c r="AE13" s="8">
        <v>2.9943594330917282E-4</v>
      </c>
      <c r="AF13" s="8">
        <v>-2.5264513477970261</v>
      </c>
      <c r="AG13" s="8">
        <v>-2.9233220915481097</v>
      </c>
      <c r="AH13" s="8">
        <v>0.82175276783771489</v>
      </c>
      <c r="AI13" s="8">
        <v>-2.4432782876110233</v>
      </c>
    </row>
    <row r="14" spans="1:35" x14ac:dyDescent="0.25">
      <c r="A14" t="str">
        <f ca="1"/>
        <v>HIV/AIDS</v>
      </c>
      <c r="B14" s="20" t="b">
        <v>1</v>
      </c>
      <c r="D14" t="str">
        <f ca="1"/>
        <v>HIV/AIDS</v>
      </c>
      <c r="E14" s="18">
        <v>-0.59223629259263988</v>
      </c>
      <c r="F14" s="18">
        <v>-0.72026469818695804</v>
      </c>
      <c r="G14" s="18">
        <v>4.9741755969625574</v>
      </c>
      <c r="H14" s="18">
        <v>27.751491599089142</v>
      </c>
      <c r="I14" s="18">
        <v>1.4820785003440076</v>
      </c>
      <c r="J14" s="18">
        <v>0.67472809285600488</v>
      </c>
      <c r="L14" s="26"/>
      <c r="M14" s="3" t="s">
        <v>746</v>
      </c>
      <c r="N14" s="3" t="s">
        <v>747</v>
      </c>
      <c r="O14" s="3" t="s">
        <v>748</v>
      </c>
      <c r="P14" s="3" t="s">
        <v>749</v>
      </c>
      <c r="Q14" s="28" t="s">
        <v>684</v>
      </c>
      <c r="U14" t="str">
        <f ca="1"/>
        <v>infant deaths</v>
      </c>
      <c r="V14" s="21" cm="1">
        <f t="array" ref="V14">AVERAGEIF(Regression_Sample_Include,TRUE,INDEX(All_Xs,,2))</f>
        <v>32.553062462098239</v>
      </c>
      <c r="X14" t="str">
        <v>Afghanistan</v>
      </c>
      <c r="Y14">
        <v>57</v>
      </c>
      <c r="Z14" s="8">
        <v>57.409168303982227</v>
      </c>
      <c r="AA14" s="8">
        <v>-0.40916830398222714</v>
      </c>
      <c r="AB14" s="8">
        <v>-0.41961866779401019</v>
      </c>
      <c r="AC14" s="8">
        <v>2.4904430174000611E-2</v>
      </c>
      <c r="AD14" s="8">
        <v>-0.11523390625493084</v>
      </c>
      <c r="AE14" s="8">
        <v>1.7849924896844846E-5</v>
      </c>
      <c r="AF14" s="8">
        <v>-2.5264513477970261</v>
      </c>
      <c r="AG14" s="8">
        <v>-2.8625670309046316</v>
      </c>
      <c r="AH14" s="8">
        <v>0.33946119992560392</v>
      </c>
      <c r="AI14" s="8">
        <v>-0.41961866779401019</v>
      </c>
    </row>
    <row r="15" spans="1:35" x14ac:dyDescent="0.25">
      <c r="A15" t="str">
        <f ca="1"/>
        <v>GDP</v>
      </c>
      <c r="B15" s="20" t="b">
        <v>1</v>
      </c>
      <c r="D15" t="str">
        <f ca="1"/>
        <v>GDP</v>
      </c>
      <c r="E15" s="18">
        <v>0.44132180991356607</v>
      </c>
      <c r="F15" s="18">
        <v>0.57079636904265585</v>
      </c>
      <c r="G15" s="18">
        <v>4.5172974225641669</v>
      </c>
      <c r="H15" s="18">
        <v>28.015318265499179</v>
      </c>
      <c r="I15" s="18">
        <v>13.516874113156392</v>
      </c>
      <c r="J15" s="18">
        <v>7.3981601931667695E-2</v>
      </c>
      <c r="L15" s="11" t="s">
        <v>750</v>
      </c>
      <c r="M15" s="9" cm="1">
        <f t="array" ref="M15">Regression_Degrees_Of_Freedom(x_s())</f>
        <v>18</v>
      </c>
      <c r="N15" s="37" cm="1">
        <f t="array" ref="N15">SS_Regression(x_s(),y,Allow_Intercept,Regression_Sample_Include)</f>
        <v>106453.52326857558</v>
      </c>
      <c r="O15" s="37" cm="1">
        <f t="array" ref="O15">MS_Regression(x_s(),y,Allow_Intercept,Regression_Sample_Include)</f>
        <v>5914.0846260319768</v>
      </c>
      <c r="P15" s="37" cm="1">
        <f t="array" ref="P15">F_Statistic(x_s(),y,Allow_Intercept,Regression_Sample_Include)</f>
        <v>457.3949003495888</v>
      </c>
      <c r="Q15" s="29" cm="1">
        <f t="array" ref="Q15">F_Statistic_P_Value(x_s(),y,Allow_Intercept,Regression_Sample_Include)</f>
        <v>0</v>
      </c>
      <c r="U15" t="str">
        <f ca="1"/>
        <v>Alcohol</v>
      </c>
      <c r="V15" s="21" cm="1">
        <f t="array" ref="V15">AVERAGEIF(Regression_Sample_Include,TRUE,INDEX(All_Xs,,3))</f>
        <v>4.5331958762886764</v>
      </c>
      <c r="X15" t="str">
        <v>Afghanistan</v>
      </c>
      <c r="Y15">
        <v>56.7</v>
      </c>
      <c r="Z15" s="8">
        <v>57.69150417826279</v>
      </c>
      <c r="AA15" s="8">
        <v>-0.9915041782627867</v>
      </c>
      <c r="AB15" s="8">
        <v>-1.0071944777496686</v>
      </c>
      <c r="AC15" s="8">
        <v>1.5578222313071221E-2</v>
      </c>
      <c r="AD15" s="8">
        <v>-0.27791106217407591</v>
      </c>
      <c r="AE15" s="8">
        <v>6.4327215358126971E-5</v>
      </c>
      <c r="AF15" s="8">
        <v>-2.4285172603656537</v>
      </c>
      <c r="AG15" s="8">
        <v>-2.8211570737593124</v>
      </c>
      <c r="AH15" s="8">
        <v>0.52717270621123391</v>
      </c>
      <c r="AI15" s="8">
        <v>-1.0071944777496686</v>
      </c>
    </row>
    <row r="16" spans="1:35" x14ac:dyDescent="0.25">
      <c r="A16" t="str">
        <f ca="1"/>
        <v>Population</v>
      </c>
      <c r="B16" s="20" t="b">
        <v>1</v>
      </c>
      <c r="D16" t="str">
        <f ca="1"/>
        <v>Population</v>
      </c>
      <c r="E16" s="18">
        <v>-2.2304977802841353E-2</v>
      </c>
      <c r="F16" s="18">
        <v>-7.9789533339711019E-2</v>
      </c>
      <c r="G16" s="18">
        <v>14.186299010071318</v>
      </c>
      <c r="H16" s="18">
        <v>230.16446135150653</v>
      </c>
      <c r="I16" s="18">
        <v>1.9433905318505209</v>
      </c>
      <c r="J16" s="18">
        <v>0.5145646145799565</v>
      </c>
      <c r="L16" s="11" t="s">
        <v>751</v>
      </c>
      <c r="M16" s="9" cm="1">
        <f t="array" ref="M16">Residual_Degrees_Of_Freedom(x_s(),y,Allow_Intercept,Regression_Sample_Include)</f>
        <v>1630</v>
      </c>
      <c r="N16" s="37" cm="1">
        <f t="array" ref="N16">SS_Residual(x_s(),y,Allow_Intercept,Regression_Sample_Include)</f>
        <v>21075.787974601953</v>
      </c>
      <c r="O16" s="37" cm="1">
        <f t="array" ref="O16">MS_Residual(x_s(),y,Allow_Intercept,Regression_Sample_Include)</f>
        <v>12.929931272761934</v>
      </c>
      <c r="Q16" s="30"/>
      <c r="U16" t="str">
        <f ca="1"/>
        <v>percentage expenditure</v>
      </c>
      <c r="V16" s="21" cm="1">
        <f t="array" ref="V16">AVERAGEIF(Regression_Sample_Include,TRUE,INDEX(All_Xs,,4))</f>
        <v>698.973558049698</v>
      </c>
      <c r="X16" t="str">
        <v>Afghanistan</v>
      </c>
      <c r="Y16">
        <v>56.2</v>
      </c>
      <c r="Z16" s="8">
        <v>62.814219997451467</v>
      </c>
      <c r="AA16" s="8">
        <v>-6.6142199974514639</v>
      </c>
      <c r="AB16" s="8">
        <v>-7.134014871068751</v>
      </c>
      <c r="AC16" s="8">
        <v>7.2861478846260916E-2</v>
      </c>
      <c r="AD16" s="8">
        <v>-1.9103292037941246</v>
      </c>
      <c r="AE16" s="8">
        <v>1.5094411482224289E-2</v>
      </c>
      <c r="AF16" s="8">
        <v>-2.4004805754973497</v>
      </c>
      <c r="AG16" s="8">
        <v>-2.8027034462765874</v>
      </c>
      <c r="AH16" s="8">
        <v>1.3821465927296297</v>
      </c>
      <c r="AI16" s="8">
        <v>-7.134014871068751</v>
      </c>
    </row>
    <row r="17" spans="1:35" x14ac:dyDescent="0.25">
      <c r="A17" t="str">
        <f ca="1"/>
        <v>thinness 1-19 years</v>
      </c>
      <c r="B17" s="20" t="b">
        <v>1</v>
      </c>
      <c r="D17" t="str">
        <f ca="1"/>
        <v>thinness 1-19 years</v>
      </c>
      <c r="E17" s="18">
        <v>-0.45783819334984405</v>
      </c>
      <c r="F17" s="18">
        <v>-0.61960046774864874</v>
      </c>
      <c r="G17" s="18">
        <v>1.8210735142413568</v>
      </c>
      <c r="H17" s="18">
        <v>4.1593458501427047</v>
      </c>
      <c r="I17" s="18">
        <v>7.6025617770389342</v>
      </c>
      <c r="J17" s="18">
        <v>0.13153461021785773</v>
      </c>
      <c r="L17" s="12" t="s">
        <v>752</v>
      </c>
      <c r="M17" s="13" cm="1">
        <f t="array" ref="M17">Total_Degrees_Of_Freedom(y,Allow_Intercept,Regression_Sample_Include)</f>
        <v>1648</v>
      </c>
      <c r="N17" s="27" cm="1">
        <f t="array" ref="N17">SS_Total(y,Allow_Intercept,Regression_Sample_Include)</f>
        <v>127529.31124317752</v>
      </c>
      <c r="O17" s="19"/>
      <c r="P17" s="19"/>
      <c r="Q17" s="31"/>
      <c r="U17" t="str">
        <f ca="1"/>
        <v>Hepatitis B</v>
      </c>
      <c r="V17" s="21" cm="1">
        <f t="array" ref="V17">AVERAGEIF(Regression_Sample_Include,TRUE,INDEX(All_Xs,,5))</f>
        <v>79.217707701637352</v>
      </c>
      <c r="X17" t="str">
        <v>Afghanistan</v>
      </c>
      <c r="Y17">
        <v>55.3</v>
      </c>
      <c r="Z17" s="8">
        <v>57.298951152094432</v>
      </c>
      <c r="AA17" s="8">
        <v>-1.9989511520944347</v>
      </c>
      <c r="AB17" s="8">
        <v>-2.0234443908309676</v>
      </c>
      <c r="AC17" s="8">
        <v>1.2104725411541607E-2</v>
      </c>
      <c r="AD17" s="8">
        <v>-0.55930489367306124</v>
      </c>
      <c r="AE17" s="8">
        <v>2.0173798171414084E-4</v>
      </c>
      <c r="AF17" s="8">
        <v>-2.3742127090260081</v>
      </c>
      <c r="AG17" s="8">
        <v>-2.8017613831567418</v>
      </c>
      <c r="AH17" s="8">
        <v>0.74786689569271703</v>
      </c>
      <c r="AI17" s="8">
        <v>-2.0234443908309676</v>
      </c>
    </row>
    <row r="18" spans="1:35" x14ac:dyDescent="0.25">
      <c r="A18" t="str">
        <f ca="1"/>
        <v>thinness 5-9 years</v>
      </c>
      <c r="B18" s="20" t="b">
        <v>1</v>
      </c>
      <c r="D18" t="str">
        <f ca="1"/>
        <v>thinness 5-9 years</v>
      </c>
      <c r="E18" s="18">
        <v>-0.45750828676579908</v>
      </c>
      <c r="F18" s="18">
        <v>-0.62981654942690735</v>
      </c>
      <c r="G18" s="18">
        <v>1.8669799469852892</v>
      </c>
      <c r="H18" s="18">
        <v>4.5198333738580816</v>
      </c>
      <c r="I18" s="18">
        <v>7.5845186690958011</v>
      </c>
      <c r="J18" s="18">
        <v>0.13184752304383429</v>
      </c>
      <c r="U18" t="str">
        <f ca="1"/>
        <v>Measles</v>
      </c>
      <c r="V18" s="21" cm="1">
        <f t="array" ref="V18">AVERAGEIF(Regression_Sample_Include,TRUE,INDEX(All_Xs,,6))</f>
        <v>2224.4942389326866</v>
      </c>
      <c r="X18" t="str">
        <v>Afghanistan</v>
      </c>
      <c r="Y18">
        <v>54.8</v>
      </c>
      <c r="Z18" s="8">
        <v>56.666021183009462</v>
      </c>
      <c r="AA18" s="8">
        <v>-1.8660211830094653</v>
      </c>
      <c r="AB18" s="8">
        <v>-1.8940979872693398</v>
      </c>
      <c r="AC18" s="8">
        <v>1.4823311385464185E-2</v>
      </c>
      <c r="AD18" s="8">
        <v>-0.52283108152250746</v>
      </c>
      <c r="AE18" s="8">
        <v>2.1647128713145008E-4</v>
      </c>
      <c r="AF18" s="8">
        <v>-2.3494875599978426</v>
      </c>
      <c r="AG18" s="8">
        <v>-2.7869245027896805</v>
      </c>
      <c r="AH18" s="8">
        <v>0.72307059235077975</v>
      </c>
      <c r="AI18" s="8">
        <v>-1.8940979872693398</v>
      </c>
    </row>
    <row r="19" spans="1:35" x14ac:dyDescent="0.25">
      <c r="A19" t="str">
        <f ca="1"/>
        <v>Income composition of resources</v>
      </c>
      <c r="B19" s="20" t="b">
        <v>1</v>
      </c>
      <c r="D19" t="str">
        <f ca="1"/>
        <v>Income composition of resources</v>
      </c>
      <c r="E19" s="18">
        <v>0.72108259291729193</v>
      </c>
      <c r="F19" s="18">
        <v>0.84902333027593679</v>
      </c>
      <c r="G19" s="18">
        <v>-1.1552436094975105</v>
      </c>
      <c r="H19" s="18">
        <v>2.0611920694297563</v>
      </c>
      <c r="I19" s="18">
        <v>2.9714887896518474</v>
      </c>
      <c r="J19" s="18">
        <v>0.33653164147294812</v>
      </c>
      <c r="L19" s="5" t="s">
        <v>753</v>
      </c>
      <c r="U19" t="str">
        <f ca="1"/>
        <v>BMI</v>
      </c>
      <c r="V19" s="21" cm="1">
        <f t="array" ref="V19">AVERAGEIF(Regression_Sample_Include,TRUE,INDEX(All_Xs,,7))</f>
        <v>38.128623408126103</v>
      </c>
      <c r="X19" t="str">
        <v>Albania</v>
      </c>
      <c r="Y19">
        <v>77.8</v>
      </c>
      <c r="Z19" s="8">
        <v>75.880891745403332</v>
      </c>
      <c r="AA19" s="8">
        <v>1.9191082545966651</v>
      </c>
      <c r="AB19" s="8">
        <v>1.9232444017140864</v>
      </c>
      <c r="AC19" s="8">
        <v>2.1506092068875864E-3</v>
      </c>
      <c r="AD19" s="8">
        <v>0.53427993808565277</v>
      </c>
      <c r="AE19" s="8">
        <v>3.2380282781727835E-5</v>
      </c>
      <c r="AF19" s="8">
        <v>-2.3261203997549518</v>
      </c>
      <c r="AG19" s="8">
        <v>-2.7243428381933401</v>
      </c>
      <c r="AH19" s="8">
        <v>0.7309445519912251</v>
      </c>
      <c r="AI19" s="8">
        <v>1.9232444017140864</v>
      </c>
    </row>
    <row r="20" spans="1:35" x14ac:dyDescent="0.25">
      <c r="A20" t="str">
        <f ca="1"/>
        <v>Schooling</v>
      </c>
      <c r="B20" s="20" t="b">
        <v>1</v>
      </c>
      <c r="D20" t="str">
        <f ca="1"/>
        <v>Schooling</v>
      </c>
      <c r="E20" s="18">
        <v>0.72763003232110479</v>
      </c>
      <c r="F20" s="18">
        <v>0.77476911930540282</v>
      </c>
      <c r="G20" s="18">
        <v>-0.12816419625645914</v>
      </c>
      <c r="H20" s="18">
        <v>4.5707552951051778E-2</v>
      </c>
      <c r="I20" s="18">
        <v>3.5129929693031889</v>
      </c>
      <c r="J20" s="18">
        <v>0.284657558024761</v>
      </c>
      <c r="L20" s="3"/>
      <c r="M20" s="3" t="s">
        <v>80</v>
      </c>
      <c r="N20" s="3" t="s">
        <v>754</v>
      </c>
      <c r="O20" s="3" t="s">
        <v>755</v>
      </c>
      <c r="P20" s="3" t="s">
        <v>756</v>
      </c>
      <c r="Q20" s="3" t="s">
        <v>757</v>
      </c>
      <c r="R20" s="3" t="s">
        <v>758</v>
      </c>
      <c r="S20" s="3" t="s">
        <v>759</v>
      </c>
      <c r="U20" t="str">
        <f ca="1"/>
        <v>under-five deaths</v>
      </c>
      <c r="V20" s="21" cm="1">
        <f t="array" ref="V20">AVERAGEIF(Regression_Sample_Include,TRUE,INDEX(All_Xs,,8))</f>
        <v>44.220133414190421</v>
      </c>
      <c r="X20" t="str">
        <v>Albania</v>
      </c>
      <c r="Y20">
        <v>77.5</v>
      </c>
      <c r="Z20" s="8">
        <v>76.899624192575914</v>
      </c>
      <c r="AA20" s="8">
        <v>0.60037580742408636</v>
      </c>
      <c r="AB20" s="8">
        <v>0.60204271275437771</v>
      </c>
      <c r="AC20" s="8">
        <v>2.7687492846897831E-3</v>
      </c>
      <c r="AD20" s="8">
        <v>0.16719648217594898</v>
      </c>
      <c r="AE20" s="8">
        <v>4.0849657718616073E-6</v>
      </c>
      <c r="AF20" s="8">
        <v>-2.3261203997549518</v>
      </c>
      <c r="AG20" s="8">
        <v>-2.656918431023767</v>
      </c>
      <c r="AH20" s="8">
        <v>0.40889666442262523</v>
      </c>
      <c r="AI20" s="8">
        <v>0.60204271275437771</v>
      </c>
    </row>
    <row r="21" spans="1:35" x14ac:dyDescent="0.25">
      <c r="L21" t="str" cm="1">
        <f t="array" aca="1" ref="L21:L39" ca="1">IF(Zero_Predictors_Selected(),IF(AND(Allow_Intercept,Intercept_Only_N()&gt;=1),"Intercept",NA()),IF(Allow_Intercept,_xlfn.VSTACK("Intercept",Coefficient_Name_Col(All_Xs,Ind_Var_Include)),_xlfn.VSTACK("",Coefficient_Name_Col(All_Xs,Ind_Var_Include))))</f>
        <v>Intercept</v>
      </c>
      <c r="M21" s="8" cm="1">
        <f t="array" ref="M21:M39">IF(Zero_Predictors_Selected(),IF(AND(Allow_Intercept,Intercept_Only_N()&gt;=1),Intercept_Only_Point(),NA()),IF(Allow_Intercept,Coefficients(x_s(),y,Allow_Intercept,Regression_Sample_Include),_xlfn.VSTACK("",Coefficients(x_s(),y,Allow_Intercept,Regression_Sample_Include))))</f>
        <v>53.281559019872098</v>
      </c>
      <c r="N21" s="8" cm="1">
        <f t="array" ref="N21:N39">IF(Zero_Predictors_Selected(),IF(AND(Allow_Intercept,Intercept_Only_N()&gt;=2),Intercept_Only_SE(),NA()),IF(Allow_Intercept,SE_Coefficients(x_s(),y,Allow_Intercept,Regression_Sample_Include),_xlfn.VSTACK("",SE_Coefficients(x_s(),y,Allow_Intercept,Regression_Sample_Include))))</f>
        <v>0.73581264064861296</v>
      </c>
      <c r="O21" s="8" cm="1">
        <f t="array" ref="O21:O39">IF(Zero_Predictors_Selected(),IF(AND(Allow_Intercept,Intercept_Only_N()&gt;=2),Intercept_Only_Point()/Intercept_Only_SE(),NA()),IF(Allow_Intercept,T_Statistics(x_s(),y,Allow_Intercept,Regression_Sample_Include),_xlfn.VSTACK("",T_Statistics(x_s(),y,Allow_Intercept,Regression_Sample_Include))))</f>
        <v>72.411856057412706</v>
      </c>
      <c r="P21" s="25" cm="1">
        <f t="array" ref="P21:P39">IF(Zero_Predictors_Selected(),IF(AND(Allow_Intercept,Intercept_Only_N()&gt;=2),_xlfn.T.DIST.2T(ABS(Intercept_Only_Point()/Intercept_Only_SE()),Intercept_Only_DF()),NA()),IF(Allow_Intercept,P_Values(x_s(),y,Allow_Intercept,Regression_Sample_Include),_xlfn.VSTACK("",P_Values(x_s(),y,Allow_Intercept,Regression_Sample_Include))))</f>
        <v>0</v>
      </c>
      <c r="Q21" s="8" cm="1">
        <f t="array" ref="Q21:Q39">IF(Zero_Predictors_Selected(),IF(AND(Allow_Intercept,Intercept_Only_N()&gt;=2),Intercept_Only_Point()-_xlfn.T.INV.2T(alpha,Intercept_Only_DF())*Intercept_Only_SE(),NA()),IF(Allow_Intercept,Confidence_Interval_Lower(x_s(),y,Allow_Intercept,Regression_Sample_Include),_xlfn.VSTACK("",Confidence_Interval_Lower(x_s(),y,Allow_Intercept,Regression_Sample_Include))))</f>
        <v>51.838321074895731</v>
      </c>
      <c r="R21" s="8" cm="1">
        <f t="array" ref="R21:R39">IF(Zero_Predictors_Selected(),IF(AND(Allow_Intercept,Intercept_Only_N()&gt;=2),Intercept_Only_Point()+_xlfn.T.INV.2T(alpha,Intercept_Only_DF())*Intercept_Only_SE(),NA()),IF(Allow_Intercept,Confidence_Interval_Upper(x_s(),y,Allow_Intercept,Regression_Sample_Include),_xlfn.VSTACK("",Confidence_Interval_Upper(x_s(),y,Allow_Intercept,Regression_Sample_Include))))</f>
        <v>54.724796964848466</v>
      </c>
      <c r="S21" s="8" t="str" cm="1">
        <f t="array" ref="S21:S39">IF(Zero_Predictors_Selected(),IF(Allow_Intercept,"",NA()),_xlfn.VSTACK("",Beta_Weights(x_s(),y,Allow_Intercept,Regression_Sample_Include)))</f>
        <v/>
      </c>
      <c r="U21" t="str">
        <f ca="1"/>
        <v>Polio</v>
      </c>
      <c r="V21" s="21" cm="1">
        <f t="array" ref="V21">AVERAGEIF(Regression_Sample_Include,TRUE,INDEX(All_Xs,,9))</f>
        <v>83.564584596725282</v>
      </c>
      <c r="X21" t="str">
        <v>Albania</v>
      </c>
      <c r="Y21">
        <v>77.2</v>
      </c>
      <c r="Z21" s="8">
        <v>75.551094952745061</v>
      </c>
      <c r="AA21" s="8">
        <v>1.6489050472549422</v>
      </c>
      <c r="AB21" s="8">
        <v>1.6523148810774346</v>
      </c>
      <c r="AC21" s="8">
        <v>2.0636707092227887E-3</v>
      </c>
      <c r="AD21" s="8">
        <v>0.45903534051016326</v>
      </c>
      <c r="AE21" s="8">
        <v>2.2933810047121915E-5</v>
      </c>
      <c r="AF21" s="8">
        <v>-2.3261203997549518</v>
      </c>
      <c r="AG21" s="8">
        <v>-2.6210044252204265</v>
      </c>
      <c r="AH21" s="8">
        <v>0.67752146867104013</v>
      </c>
      <c r="AI21" s="8">
        <v>1.6523148810774346</v>
      </c>
    </row>
    <row r="22" spans="1:35" x14ac:dyDescent="0.25">
      <c r="L22" t="str">
        <f ca="1"/>
        <v>Adult Mortality</v>
      </c>
      <c r="M22" s="8">
        <v>-1.6888530199683449E-2</v>
      </c>
      <c r="N22" s="8">
        <v>9.4729127053766037E-4</v>
      </c>
      <c r="O22" s="8">
        <v>-17.828233749159235</v>
      </c>
      <c r="P22" s="25">
        <v>4.3051998381958088E-65</v>
      </c>
      <c r="Q22" s="8">
        <v>-1.8746566649532524E-2</v>
      </c>
      <c r="R22" s="8">
        <v>-1.5030493749834374E-2</v>
      </c>
      <c r="S22" s="8">
        <v>-0.24057618094742297</v>
      </c>
      <c r="U22" t="str">
        <f ca="1"/>
        <v>Total expenditure</v>
      </c>
      <c r="V22" s="21" cm="1">
        <f t="array" ref="V22">AVERAGEIF(Regression_Sample_Include,TRUE,INDEX(All_Xs,,10))</f>
        <v>5.9559248029108449</v>
      </c>
      <c r="X22" t="str">
        <v>Albania</v>
      </c>
      <c r="Y22">
        <v>76.900000000000006</v>
      </c>
      <c r="Z22" s="8">
        <v>75.38971227266957</v>
      </c>
      <c r="AA22" s="8">
        <v>1.5102877273304358</v>
      </c>
      <c r="AB22" s="8">
        <v>1.5132796825119437</v>
      </c>
      <c r="AC22" s="8">
        <v>1.9771329887555986E-3</v>
      </c>
      <c r="AD22" s="8">
        <v>0.4204277165757847</v>
      </c>
      <c r="AE22" s="8">
        <v>1.8429963175524905E-5</v>
      </c>
      <c r="AF22" s="8">
        <v>-2.3261203997549518</v>
      </c>
      <c r="AG22" s="8">
        <v>-2.5304099296411859</v>
      </c>
      <c r="AH22" s="8">
        <v>0.64840397637258884</v>
      </c>
      <c r="AI22" s="8">
        <v>1.5132796825119437</v>
      </c>
    </row>
    <row r="23" spans="1:35" x14ac:dyDescent="0.25">
      <c r="L23" t="str">
        <f ca="1"/>
        <v>infant deaths</v>
      </c>
      <c r="M23" s="8">
        <v>9.3693837832986432E-2</v>
      </c>
      <c r="N23" s="8">
        <v>1.0676596104392339E-2</v>
      </c>
      <c r="O23" s="8">
        <v>8.7756281980584525</v>
      </c>
      <c r="P23" s="25">
        <v>4.2006946451565517E-18</v>
      </c>
      <c r="Q23" s="8">
        <v>7.2752544126122323E-2</v>
      </c>
      <c r="R23" s="8">
        <v>0.11463513153985054</v>
      </c>
      <c r="S23" s="8">
        <v>1.287126356467752</v>
      </c>
      <c r="U23" t="str">
        <f ca="1"/>
        <v>Diphtheria</v>
      </c>
      <c r="V23" s="21" cm="1">
        <f t="array" ref="V23">AVERAGEIF(Regression_Sample_Include,TRUE,INDEX(All_Xs,,11))</f>
        <v>84.155245603395997</v>
      </c>
      <c r="X23" t="str">
        <v>Albania</v>
      </c>
      <c r="Y23">
        <v>76.599999999999994</v>
      </c>
      <c r="Z23" s="8">
        <v>74.407081796585118</v>
      </c>
      <c r="AA23" s="8">
        <v>2.1929182034148766</v>
      </c>
      <c r="AB23" s="8">
        <v>2.1969648219589053</v>
      </c>
      <c r="AC23" s="8">
        <v>1.8419132175363571E-3</v>
      </c>
      <c r="AD23" s="8">
        <v>0.61041424440039793</v>
      </c>
      <c r="AE23" s="8">
        <v>3.6188080938443596E-5</v>
      </c>
      <c r="AF23" s="8">
        <v>-2.2435160869312201</v>
      </c>
      <c r="AG23" s="8">
        <v>-2.524519815966217</v>
      </c>
      <c r="AH23" s="8">
        <v>0.78129011538633841</v>
      </c>
      <c r="AI23" s="8">
        <v>2.1969648219589053</v>
      </c>
    </row>
    <row r="24" spans="1:35" x14ac:dyDescent="0.25">
      <c r="L24" t="str">
        <f ca="1"/>
        <v>Alcohol</v>
      </c>
      <c r="M24" s="8">
        <v>-5.4348345042438746E-2</v>
      </c>
      <c r="N24" s="8">
        <v>3.060704543923112E-2</v>
      </c>
      <c r="O24" s="8">
        <v>-1.7756808689798198</v>
      </c>
      <c r="P24" s="25">
        <v>7.5972069104877124E-2</v>
      </c>
      <c r="Q24" s="8">
        <v>-0.11438162922545544</v>
      </c>
      <c r="R24" s="8">
        <v>5.684939140577959E-3</v>
      </c>
      <c r="S24" s="8">
        <v>-2.4893018397719218E-2</v>
      </c>
      <c r="U24" t="str">
        <f ca="1"/>
        <v>HIV/AIDS</v>
      </c>
      <c r="V24" s="21" cm="1">
        <f t="array" ref="V24">AVERAGEIF(Regression_Sample_Include,TRUE,INDEX(All_Xs,,12))</f>
        <v>1.9838690115221154</v>
      </c>
      <c r="X24" t="str">
        <v>Albania</v>
      </c>
      <c r="Y24">
        <v>76.2</v>
      </c>
      <c r="Z24" s="8">
        <v>73.364655509418071</v>
      </c>
      <c r="AA24" s="8">
        <v>2.8353444905819316</v>
      </c>
      <c r="AB24" s="8">
        <v>2.8421458481311515</v>
      </c>
      <c r="AC24" s="8">
        <v>2.3930360764884535E-3</v>
      </c>
      <c r="AD24" s="8">
        <v>0.78945610642516406</v>
      </c>
      <c r="AE24" s="8">
        <v>7.8685036302639764E-5</v>
      </c>
      <c r="AF24" s="8">
        <v>-2.2435160869312201</v>
      </c>
      <c r="AG24" s="8">
        <v>-2.5175342773589398</v>
      </c>
      <c r="AH24" s="8">
        <v>0.88851342501121733</v>
      </c>
      <c r="AI24" s="8">
        <v>2.8421458481311515</v>
      </c>
    </row>
    <row r="25" spans="1:35" x14ac:dyDescent="0.25">
      <c r="L25" t="str">
        <f ca="1"/>
        <v>percentage expenditure</v>
      </c>
      <c r="M25" s="8">
        <v>3.7768262346544172E-4</v>
      </c>
      <c r="N25" s="8">
        <v>1.8046911534510949E-4</v>
      </c>
      <c r="O25" s="8">
        <v>2.0927825946461951</v>
      </c>
      <c r="P25" s="25">
        <v>3.6522850199107303E-2</v>
      </c>
      <c r="Q25" s="8">
        <v>2.3706813899592165E-5</v>
      </c>
      <c r="R25" s="8">
        <v>7.3165843303129121E-4</v>
      </c>
      <c r="S25" s="8">
        <v>7.5530621677586937E-2</v>
      </c>
      <c r="U25" t="str">
        <f ca="1"/>
        <v>GDP</v>
      </c>
      <c r="V25" s="21" cm="1">
        <f t="array" ref="V25">AVERAGEIF(Regression_Sample_Include,TRUE,INDEX(All_Xs,,13))</f>
        <v>5566.0318868175918</v>
      </c>
      <c r="X25" t="str">
        <v>Albania</v>
      </c>
      <c r="Y25">
        <v>76.099999999999994</v>
      </c>
      <c r="Z25" s="8">
        <v>73.184591471372585</v>
      </c>
      <c r="AA25" s="8">
        <v>2.9154085286274096</v>
      </c>
      <c r="AB25" s="8">
        <v>2.9217714400503718</v>
      </c>
      <c r="AC25" s="8">
        <v>2.177758101041794E-3</v>
      </c>
      <c r="AD25" s="8">
        <v>0.81166107988003555</v>
      </c>
      <c r="AE25" s="8">
        <v>7.5674977363507449E-5</v>
      </c>
      <c r="AF25" s="8">
        <v>-2.2073550198913567</v>
      </c>
      <c r="AG25" s="8">
        <v>-2.4900435749168026</v>
      </c>
      <c r="AH25" s="8">
        <v>0.900922349528546</v>
      </c>
      <c r="AI25" s="8">
        <v>2.9217714400503718</v>
      </c>
    </row>
    <row r="26" spans="1:35" x14ac:dyDescent="0.25">
      <c r="L26" t="str">
        <f ca="1"/>
        <v>Hepatitis B</v>
      </c>
      <c r="M26" s="8">
        <v>-5.582499705270378E-3</v>
      </c>
      <c r="N26" s="8">
        <v>4.4461852137428646E-3</v>
      </c>
      <c r="O26" s="8">
        <v>-1.2555706604428534</v>
      </c>
      <c r="P26" s="25">
        <v>0.20945162853357524</v>
      </c>
      <c r="Q26" s="8">
        <v>-1.4303338212760683E-2</v>
      </c>
      <c r="R26" s="8">
        <v>3.1383388022199268E-3</v>
      </c>
      <c r="S26" s="8">
        <v>-1.6248803418587254E-2</v>
      </c>
      <c r="U26" t="str">
        <f ca="1"/>
        <v>Population</v>
      </c>
      <c r="V26" s="21" cm="1">
        <f t="array" ref="V26">AVERAGEIF(Regression_Sample_Include,TRUE,INDEX(All_Xs,,14))</f>
        <v>14653625.889484541</v>
      </c>
      <c r="X26" t="str">
        <v>Albania</v>
      </c>
      <c r="Y26">
        <v>75.3</v>
      </c>
      <c r="Z26" s="8">
        <v>74.283595157164399</v>
      </c>
      <c r="AA26" s="8">
        <v>1.0164048428355983</v>
      </c>
      <c r="AB26" s="8">
        <v>1.0201243936138311</v>
      </c>
      <c r="AC26" s="8">
        <v>3.6461737426512052E-3</v>
      </c>
      <c r="AD26" s="8">
        <v>0.28317950674949788</v>
      </c>
      <c r="AE26" s="8">
        <v>1.5445209634004598E-5</v>
      </c>
      <c r="AF26" s="8">
        <v>-2.2073550198913567</v>
      </c>
      <c r="AG26" s="8">
        <v>-2.4626246159272069</v>
      </c>
      <c r="AH26" s="8">
        <v>0.53214613288973345</v>
      </c>
      <c r="AI26" s="8">
        <v>1.0201243936138311</v>
      </c>
    </row>
    <row r="27" spans="1:35" x14ac:dyDescent="0.25">
      <c r="L27" t="str">
        <f ca="1"/>
        <v>Measles</v>
      </c>
      <c r="M27" s="8">
        <v>-8.6173382207203657E-6</v>
      </c>
      <c r="N27" s="8">
        <v>1.0806583538963232E-5</v>
      </c>
      <c r="O27" s="8">
        <v>-0.79741559297168041</v>
      </c>
      <c r="P27" s="25">
        <v>0.42532584916473692</v>
      </c>
      <c r="Q27" s="8">
        <v>-2.9813591937210667E-5</v>
      </c>
      <c r="R27" s="8">
        <v>1.2578915495769934E-5</v>
      </c>
      <c r="S27" s="8">
        <v>-9.8800052253192362E-3</v>
      </c>
      <c r="U27" t="str">
        <f ca="1"/>
        <v>thinness 1-19 years</v>
      </c>
      <c r="V27" s="21" cm="1">
        <f t="array" ref="V27">AVERAGEIF(Regression_Sample_Include,TRUE,INDEX(All_Xs,,15))</f>
        <v>4.850636749545183</v>
      </c>
      <c r="X27" t="str">
        <v>Albania</v>
      </c>
      <c r="Y27">
        <v>75.900000000000006</v>
      </c>
      <c r="Z27" s="8">
        <v>73.673954103044807</v>
      </c>
      <c r="AA27" s="8">
        <v>2.2260458969551991</v>
      </c>
      <c r="AB27" s="8">
        <v>2.2344174173425086</v>
      </c>
      <c r="AC27" s="8">
        <v>3.7466233132330993E-3</v>
      </c>
      <c r="AD27" s="8">
        <v>0.62022762094856909</v>
      </c>
      <c r="AE27" s="8">
        <v>7.6141044447235729E-5</v>
      </c>
      <c r="AF27" s="8">
        <v>-2.1738689464820578</v>
      </c>
      <c r="AG27" s="8">
        <v>-2.4615699599494847</v>
      </c>
      <c r="AH27" s="8">
        <v>0.78754531358428459</v>
      </c>
      <c r="AI27" s="8">
        <v>2.2344174173425086</v>
      </c>
    </row>
    <row r="28" spans="1:35" x14ac:dyDescent="0.25">
      <c r="L28" t="str">
        <f ca="1"/>
        <v>BMI</v>
      </c>
      <c r="M28" s="8">
        <v>3.3498059904934437E-2</v>
      </c>
      <c r="N28" s="8">
        <v>6.0106760258809705E-3</v>
      </c>
      <c r="O28" s="8">
        <v>5.5730935689591927</v>
      </c>
      <c r="P28" s="25">
        <v>2.9233529911097799E-8</v>
      </c>
      <c r="Q28" s="8">
        <v>2.1708597158189076E-2</v>
      </c>
      <c r="R28" s="8">
        <v>4.5287522651679797E-2</v>
      </c>
      <c r="S28" s="8">
        <v>7.5223542895789267E-2</v>
      </c>
      <c r="U28" t="str">
        <f ca="1"/>
        <v>thinness 5-9 years</v>
      </c>
      <c r="V28" s="21" cm="1">
        <f t="array" ref="V28">AVERAGEIF(Regression_Sample_Include,TRUE,INDEX(All_Xs,,16))</f>
        <v>4.9077622801697949</v>
      </c>
      <c r="X28" t="str">
        <v>Albania</v>
      </c>
      <c r="Y28">
        <v>74.2</v>
      </c>
      <c r="Z28" s="8">
        <v>70.313556770136856</v>
      </c>
      <c r="AA28" s="8">
        <v>3.8864432298631471</v>
      </c>
      <c r="AB28" s="8">
        <v>3.9121417835526615</v>
      </c>
      <c r="AC28" s="8">
        <v>6.5689218620745855E-3</v>
      </c>
      <c r="AD28" s="8">
        <v>1.0843896129106505</v>
      </c>
      <c r="AE28" s="8">
        <v>4.0923564152193224E-4</v>
      </c>
      <c r="AF28" s="8">
        <v>-2.1579999581558846</v>
      </c>
      <c r="AG28" s="8">
        <v>-2.4324780135462265</v>
      </c>
      <c r="AH28" s="8">
        <v>1.0413402964020217</v>
      </c>
      <c r="AI28" s="8">
        <v>3.9121417835526615</v>
      </c>
    </row>
    <row r="29" spans="1:35" x14ac:dyDescent="0.25">
      <c r="L29" t="str">
        <f ca="1"/>
        <v>under-five deaths</v>
      </c>
      <c r="M29" s="8">
        <v>-7.0470196114536116E-2</v>
      </c>
      <c r="N29" s="8">
        <v>7.7282061767825691E-3</v>
      </c>
      <c r="O29" s="8">
        <v>-9.1185709209267607</v>
      </c>
      <c r="P29" s="25">
        <v>2.1761040202951045E-19</v>
      </c>
      <c r="Q29" s="8">
        <v>-8.5628457585963783E-2</v>
      </c>
      <c r="R29" s="8">
        <v>-5.5311934643108449E-2</v>
      </c>
      <c r="S29" s="8">
        <v>-1.3049528649362432</v>
      </c>
      <c r="U29" t="str">
        <f ca="1"/>
        <v>Income composition of resources</v>
      </c>
      <c r="V29" s="21" cm="1">
        <f t="array" ref="V29">AVERAGEIF(Regression_Sample_Include,TRUE,INDEX(All_Xs,,17))</f>
        <v>0.63155124317768285</v>
      </c>
      <c r="X29" t="str">
        <v>Albania</v>
      </c>
      <c r="Y29">
        <v>73.5</v>
      </c>
      <c r="Z29" s="8">
        <v>72.631512567397678</v>
      </c>
      <c r="AA29" s="8">
        <v>0.86848743260232197</v>
      </c>
      <c r="AB29" s="8">
        <v>0.87218434490260432</v>
      </c>
      <c r="AC29" s="8">
        <v>4.2386822486423677E-3</v>
      </c>
      <c r="AD29" s="8">
        <v>0.24204036798190057</v>
      </c>
      <c r="AE29" s="8">
        <v>1.3124948799496704E-5</v>
      </c>
      <c r="AF29" s="8">
        <v>-2.1426564926871321</v>
      </c>
      <c r="AG29" s="8">
        <v>-2.4270662993165439</v>
      </c>
      <c r="AH29" s="8">
        <v>0.49197598313525487</v>
      </c>
      <c r="AI29" s="8">
        <v>0.87218434490260432</v>
      </c>
    </row>
    <row r="30" spans="1:35" x14ac:dyDescent="0.25">
      <c r="L30" t="str">
        <f ca="1"/>
        <v>Polio</v>
      </c>
      <c r="M30" s="8">
        <v>7.8363788926499225E-3</v>
      </c>
      <c r="N30" s="8">
        <v>5.1632463325136076E-3</v>
      </c>
      <c r="O30" s="8">
        <v>1.5177232283695754</v>
      </c>
      <c r="P30" s="25">
        <v>0.12927810089588262</v>
      </c>
      <c r="Q30" s="8">
        <v>-2.2909179417385083E-3</v>
      </c>
      <c r="R30" s="8">
        <v>1.7963675727038352E-2</v>
      </c>
      <c r="S30" s="8">
        <v>1.9999362509341131E-2</v>
      </c>
      <c r="U30" t="str">
        <f ca="1"/>
        <v>Schooling</v>
      </c>
      <c r="V30" s="21" cm="1">
        <f t="array" ref="V30">AVERAGEIF(Regression_Sample_Include,TRUE,INDEX(All_Xs,,18))</f>
        <v>12.119890842935117</v>
      </c>
      <c r="X30" t="str">
        <v>Albania</v>
      </c>
      <c r="Y30">
        <v>73</v>
      </c>
      <c r="Z30" s="8">
        <v>72.753086844700448</v>
      </c>
      <c r="AA30" s="8">
        <v>0.24691315529955205</v>
      </c>
      <c r="AB30" s="8">
        <v>0.24785691119088774</v>
      </c>
      <c r="AC30" s="8">
        <v>3.8076642156202297E-3</v>
      </c>
      <c r="AD30" s="8">
        <v>6.8797795619932392E-2</v>
      </c>
      <c r="AE30" s="8">
        <v>9.521621015778405E-7</v>
      </c>
      <c r="AF30" s="8">
        <v>-2.1426564926871321</v>
      </c>
      <c r="AG30" s="8">
        <v>-2.4234466380113786</v>
      </c>
      <c r="AH30" s="8">
        <v>0.2622933388783108</v>
      </c>
      <c r="AI30" s="8">
        <v>0.24785691119088774</v>
      </c>
    </row>
    <row r="31" spans="1:35" x14ac:dyDescent="0.25">
      <c r="L31" t="str">
        <f ca="1"/>
        <v>Total expenditure</v>
      </c>
      <c r="M31" s="8">
        <v>7.9752221077025925E-2</v>
      </c>
      <c r="N31" s="8">
        <v>4.0741569617034977E-2</v>
      </c>
      <c r="O31" s="8">
        <v>1.9575146914241544</v>
      </c>
      <c r="P31" s="25">
        <v>5.0457411502454648E-2</v>
      </c>
      <c r="Q31" s="8">
        <v>-1.5912586228394865E-4</v>
      </c>
      <c r="R31" s="8">
        <v>0.1596635680163358</v>
      </c>
      <c r="S31" s="8">
        <v>2.0846260318293734E-2</v>
      </c>
      <c r="X31" t="str">
        <v>Albania</v>
      </c>
      <c r="Y31">
        <v>72.8</v>
      </c>
      <c r="Z31" s="8">
        <v>72.35136883509432</v>
      </c>
      <c r="AA31" s="8">
        <v>0.44863116490567734</v>
      </c>
      <c r="AB31" s="8">
        <v>0.45042299370091782</v>
      </c>
      <c r="AC31" s="8">
        <v>3.9781024066240702E-3</v>
      </c>
      <c r="AD31" s="8">
        <v>0.12501349237600753</v>
      </c>
      <c r="AE31" s="8">
        <v>3.2852410960927208E-6</v>
      </c>
      <c r="AF31" s="8">
        <v>-2.1426564926871321</v>
      </c>
      <c r="AG31" s="8">
        <v>-2.4142528936760117</v>
      </c>
      <c r="AH31" s="8">
        <v>0.35357247117954127</v>
      </c>
      <c r="AI31" s="8">
        <v>0.45042299370091782</v>
      </c>
    </row>
    <row r="32" spans="1:35" x14ac:dyDescent="0.25">
      <c r="L32" t="str">
        <f ca="1"/>
        <v>Diphtheria</v>
      </c>
      <c r="M32" s="8">
        <v>1.4388918695851512E-2</v>
      </c>
      <c r="N32" s="8">
        <v>5.9383017026632574E-3</v>
      </c>
      <c r="O32" s="8">
        <v>2.4230696613811746</v>
      </c>
      <c r="P32" s="25">
        <v>1.5498293938616995E-2</v>
      </c>
      <c r="Q32" s="8">
        <v>2.7414124251701026E-3</v>
      </c>
      <c r="R32" s="8">
        <v>2.6036424966532922E-2</v>
      </c>
      <c r="S32" s="8">
        <v>3.5296931438968442E-2</v>
      </c>
      <c r="X32" t="str">
        <v>Albania</v>
      </c>
      <c r="Y32">
        <v>73.3</v>
      </c>
      <c r="Z32" s="8">
        <v>72.435447990987953</v>
      </c>
      <c r="AA32" s="8">
        <v>0.86455200901204421</v>
      </c>
      <c r="AB32" s="8">
        <v>0.86788858569135641</v>
      </c>
      <c r="AC32" s="8">
        <v>3.8444758167366618E-3</v>
      </c>
      <c r="AD32" s="8">
        <v>0.24089591874989316</v>
      </c>
      <c r="AE32" s="8">
        <v>1.1787325303679587E-5</v>
      </c>
      <c r="AF32" s="8">
        <v>-2.0994271873972417</v>
      </c>
      <c r="AG32" s="8">
        <v>-2.4072829946546728</v>
      </c>
      <c r="AH32" s="8">
        <v>0.49081149003450719</v>
      </c>
      <c r="AI32" s="8">
        <v>0.86788858569135641</v>
      </c>
    </row>
    <row r="33" spans="12:35" x14ac:dyDescent="0.25">
      <c r="L33" t="str">
        <f ca="1"/>
        <v>HIV/AIDS</v>
      </c>
      <c r="M33" s="8">
        <v>-0.43829804765003344</v>
      </c>
      <c r="N33" s="8">
        <v>1.7875898457980013E-2</v>
      </c>
      <c r="O33" s="8">
        <v>-24.518938093115651</v>
      </c>
      <c r="P33" s="25">
        <v>2.8660520746977611E-113</v>
      </c>
      <c r="Q33" s="8">
        <v>-0.4733602000647561</v>
      </c>
      <c r="R33" s="8">
        <v>-0.40323589523531078</v>
      </c>
      <c r="S33" s="8">
        <v>-0.30055943238738964</v>
      </c>
      <c r="X33" t="str">
        <v>Albania</v>
      </c>
      <c r="Y33">
        <v>73.599999999999994</v>
      </c>
      <c r="Z33" s="8">
        <v>72.175551411030924</v>
      </c>
      <c r="AA33" s="8">
        <v>1.4244485889690708</v>
      </c>
      <c r="AB33" s="8">
        <v>1.4300124384990687</v>
      </c>
      <c r="AC33" s="8">
        <v>3.8907700242367402E-3</v>
      </c>
      <c r="AD33" s="8">
        <v>0.39691287706540446</v>
      </c>
      <c r="AE33" s="8">
        <v>3.2386601232651709E-5</v>
      </c>
      <c r="AF33" s="8">
        <v>-2.0994271873972417</v>
      </c>
      <c r="AG33" s="8">
        <v>-2.3907004591887699</v>
      </c>
      <c r="AH33" s="8">
        <v>0.63001021981028571</v>
      </c>
      <c r="AI33" s="8">
        <v>1.4300124384990687</v>
      </c>
    </row>
    <row r="34" spans="12:35" x14ac:dyDescent="0.25">
      <c r="L34" t="str">
        <f ca="1"/>
        <v>GDP</v>
      </c>
      <c r="M34" s="8">
        <v>1.3832740538209066E-5</v>
      </c>
      <c r="N34" s="8">
        <v>2.8377287452573056E-5</v>
      </c>
      <c r="O34" s="8">
        <v>0.48745816742800796</v>
      </c>
      <c r="P34" s="25">
        <v>0.62599923177660277</v>
      </c>
      <c r="Q34" s="8">
        <v>-4.1827050778984734E-5</v>
      </c>
      <c r="R34" s="8">
        <v>6.9492531855402863E-5</v>
      </c>
      <c r="S34" s="8">
        <v>1.8045486174255162E-2</v>
      </c>
      <c r="X34" t="str">
        <v>Albania</v>
      </c>
      <c r="Y34">
        <v>72.599999999999994</v>
      </c>
      <c r="Z34" s="8">
        <v>72.259945793239169</v>
      </c>
      <c r="AA34" s="8">
        <v>0.34005420676082565</v>
      </c>
      <c r="AB34" s="8">
        <v>0.34132972952483925</v>
      </c>
      <c r="AC34" s="8">
        <v>3.7369225522466158E-3</v>
      </c>
      <c r="AD34" s="8">
        <v>9.474646731360814E-2</v>
      </c>
      <c r="AE34" s="8">
        <v>1.7721991053534706E-6</v>
      </c>
      <c r="AF34" s="8">
        <v>-2.0994271873972417</v>
      </c>
      <c r="AG34" s="8">
        <v>-2.3703151069025581</v>
      </c>
      <c r="AH34" s="8">
        <v>0.30780914104946289</v>
      </c>
      <c r="AI34" s="8">
        <v>0.34132972952483925</v>
      </c>
    </row>
    <row r="35" spans="12:35" x14ac:dyDescent="0.25">
      <c r="L35" t="str">
        <f ca="1"/>
        <v>Population</v>
      </c>
      <c r="M35" s="8">
        <v>-6.9165245616436886E-10</v>
      </c>
      <c r="N35" s="8">
        <v>1.752485697063701E-9</v>
      </c>
      <c r="O35" s="8">
        <v>-0.39466938721567668</v>
      </c>
      <c r="P35" s="25">
        <v>0.69313853171933548</v>
      </c>
      <c r="Q35" s="8">
        <v>-4.1290137031812319E-9</v>
      </c>
      <c r="R35" s="8">
        <v>2.7457087908524946E-9</v>
      </c>
      <c r="S35" s="8">
        <v>-5.5399594229373818E-3</v>
      </c>
      <c r="X35" t="str">
        <v>Algeria</v>
      </c>
      <c r="Y35">
        <v>75.400000000000006</v>
      </c>
      <c r="Z35" s="8">
        <v>77.019647095479513</v>
      </c>
      <c r="AA35" s="8">
        <v>-1.6196470954795075</v>
      </c>
      <c r="AB35" s="8">
        <v>-1.6286371378996432</v>
      </c>
      <c r="AC35" s="8">
        <v>5.5199787668661253E-3</v>
      </c>
      <c r="AD35" s="8">
        <v>-0.45167313182800556</v>
      </c>
      <c r="AE35" s="8">
        <v>5.9598627352375385E-5</v>
      </c>
      <c r="AF35" s="8">
        <v>-2.0597982810364517</v>
      </c>
      <c r="AG35" s="8">
        <v>-2.3602912005470853</v>
      </c>
      <c r="AH35" s="8">
        <v>0.67206631505232095</v>
      </c>
      <c r="AI35" s="8">
        <v>-1.6286371378996432</v>
      </c>
    </row>
    <row r="36" spans="12:35" x14ac:dyDescent="0.25">
      <c r="L36" t="str">
        <f ca="1"/>
        <v>thinness 1-19 years</v>
      </c>
      <c r="M36" s="8">
        <v>-8.670228683905129E-3</v>
      </c>
      <c r="N36" s="8">
        <v>5.3102443915796778E-2</v>
      </c>
      <c r="O36" s="8">
        <v>-0.1632736281903201</v>
      </c>
      <c r="P36" s="25">
        <v>0.87032323696639657</v>
      </c>
      <c r="Q36" s="8">
        <v>-0.11282644698792899</v>
      </c>
      <c r="R36" s="8">
        <v>9.5485989620118727E-2</v>
      </c>
      <c r="S36" s="8">
        <v>-4.5330355354932959E-3</v>
      </c>
      <c r="X36" t="str">
        <v>Algeria</v>
      </c>
      <c r="Y36">
        <v>75.3</v>
      </c>
      <c r="Z36" s="8">
        <v>75.453417610246106</v>
      </c>
      <c r="AA36" s="8">
        <v>-0.15341761024610889</v>
      </c>
      <c r="AB36" s="8">
        <v>-0.15406758630318951</v>
      </c>
      <c r="AC36" s="8">
        <v>4.2187722458475766E-3</v>
      </c>
      <c r="AD36" s="8">
        <v>-4.275580994652154E-2</v>
      </c>
      <c r="AE36" s="8">
        <v>4.0762313082876501E-7</v>
      </c>
      <c r="AF36" s="8">
        <v>-2.0597982810364517</v>
      </c>
      <c r="AG36" s="8">
        <v>-2.3572262374037543</v>
      </c>
      <c r="AH36" s="8">
        <v>0.20677478073140723</v>
      </c>
      <c r="AI36" s="8">
        <v>-0.15406758630318951</v>
      </c>
    </row>
    <row r="37" spans="12:35" x14ac:dyDescent="0.25">
      <c r="L37" t="str">
        <f ca="1"/>
        <v>thinness 5-9 years</v>
      </c>
      <c r="M37" s="8">
        <v>-5.1227822387597412E-2</v>
      </c>
      <c r="N37" s="8">
        <v>5.2417926575909844E-2</v>
      </c>
      <c r="O37" s="8">
        <v>-0.97729585532939833</v>
      </c>
      <c r="P37" s="25">
        <v>0.3285677233054739</v>
      </c>
      <c r="Q37" s="8">
        <v>-0.15404141439744909</v>
      </c>
      <c r="R37" s="8">
        <v>5.1585769622254259E-2</v>
      </c>
      <c r="S37" s="8">
        <v>-2.7100866098976363E-2</v>
      </c>
      <c r="X37" t="str">
        <v>Algeria</v>
      </c>
      <c r="Y37">
        <v>75.099999999999994</v>
      </c>
      <c r="Z37" s="8">
        <v>75.271552703471258</v>
      </c>
      <c r="AA37" s="8">
        <v>-0.17155270347126361</v>
      </c>
      <c r="AB37" s="8">
        <v>-0.172224367840207</v>
      </c>
      <c r="AC37" s="8">
        <v>3.8999380712872065E-3</v>
      </c>
      <c r="AD37" s="8">
        <v>-4.7802209911054147E-2</v>
      </c>
      <c r="AE37" s="8">
        <v>4.7086573943420638E-7</v>
      </c>
      <c r="AF37" s="8">
        <v>-2.0597982810364517</v>
      </c>
      <c r="AG37" s="8">
        <v>-2.3481883207284375</v>
      </c>
      <c r="AH37" s="8">
        <v>0.21863716498128616</v>
      </c>
      <c r="AI37" s="8">
        <v>-0.172224367840207</v>
      </c>
    </row>
    <row r="38" spans="12:35" x14ac:dyDescent="0.25">
      <c r="L38" t="str">
        <f ca="1"/>
        <v>Income composition of resources</v>
      </c>
      <c r="M38" s="8">
        <v>9.8241467234536515</v>
      </c>
      <c r="N38" s="8">
        <v>0.83395947812394966</v>
      </c>
      <c r="O38" s="8">
        <v>11.780124791619082</v>
      </c>
      <c r="P38" s="25">
        <v>8.4306727253031009E-31</v>
      </c>
      <c r="Q38" s="8">
        <v>8.1884015664525371</v>
      </c>
      <c r="R38" s="8">
        <v>11.459891880454766</v>
      </c>
      <c r="S38" s="8">
        <v>0.20447020874262908</v>
      </c>
      <c r="X38" t="str">
        <v>Algeria</v>
      </c>
      <c r="Y38">
        <v>74.900000000000006</v>
      </c>
      <c r="Z38" s="8">
        <v>74.671907432067016</v>
      </c>
      <c r="AA38" s="8">
        <v>0.22809256793298971</v>
      </c>
      <c r="AB38" s="8">
        <v>0.22893345140552954</v>
      </c>
      <c r="AC38" s="8">
        <v>3.6730476362332965E-3</v>
      </c>
      <c r="AD38" s="8">
        <v>6.3549492544484013E-2</v>
      </c>
      <c r="AE38" s="8">
        <v>7.8360149321840948E-7</v>
      </c>
      <c r="AF38" s="8">
        <v>-2.0231624874260845</v>
      </c>
      <c r="AG38" s="8">
        <v>-2.347690329960991</v>
      </c>
      <c r="AH38" s="8">
        <v>0.25209024682538594</v>
      </c>
      <c r="AI38" s="8">
        <v>0.22893345140552954</v>
      </c>
    </row>
    <row r="39" spans="12:35" x14ac:dyDescent="0.25">
      <c r="L39" t="str">
        <f ca="1"/>
        <v>Schooling</v>
      </c>
      <c r="M39" s="8">
        <v>0.87833495505192805</v>
      </c>
      <c r="N39" s="8">
        <v>5.9390382178830484E-2</v>
      </c>
      <c r="O39" s="8">
        <v>14.789178362368038</v>
      </c>
      <c r="P39" s="25">
        <v>1.5497721426886084E-46</v>
      </c>
      <c r="Q39" s="8">
        <v>0.76184544618513339</v>
      </c>
      <c r="R39" s="8">
        <v>0.9948244639187227</v>
      </c>
      <c r="S39" s="8">
        <v>0.2791102515555321</v>
      </c>
      <c r="X39" t="str">
        <v>Algeria</v>
      </c>
      <c r="Y39">
        <v>74.7</v>
      </c>
      <c r="Z39" s="8">
        <v>74.084833373857037</v>
      </c>
      <c r="AA39" s="8">
        <v>0.61516662614296536</v>
      </c>
      <c r="AB39" s="8">
        <v>0.61727702403203322</v>
      </c>
      <c r="AC39" s="8">
        <v>3.4188829438083377E-3</v>
      </c>
      <c r="AD39" s="8">
        <v>0.17137139459338691</v>
      </c>
      <c r="AE39" s="8">
        <v>5.3026704636598778E-6</v>
      </c>
      <c r="AF39" s="8">
        <v>-2.0231624874260845</v>
      </c>
      <c r="AG39" s="8">
        <v>-2.2652899498390768</v>
      </c>
      <c r="AH39" s="8">
        <v>0.41397028225874727</v>
      </c>
      <c r="AI39" s="8">
        <v>0.61727702403203322</v>
      </c>
    </row>
    <row r="40" spans="12:35" x14ac:dyDescent="0.25">
      <c r="X40" t="str">
        <v>Algeria</v>
      </c>
      <c r="Y40">
        <v>74.400000000000006</v>
      </c>
      <c r="Z40" s="8">
        <v>73.422365094047322</v>
      </c>
      <c r="AA40" s="8">
        <v>0.97763490595268365</v>
      </c>
      <c r="AB40" s="8">
        <v>0.98057673245622357</v>
      </c>
      <c r="AC40" s="8">
        <v>3.0000982138042322E-3</v>
      </c>
      <c r="AD40" s="8">
        <v>0.27228958714967955</v>
      </c>
      <c r="AE40" s="8">
        <v>1.1742182413163327E-5</v>
      </c>
      <c r="AF40" s="8">
        <v>-2.0001681446016244</v>
      </c>
      <c r="AG40" s="8">
        <v>-2.2532294842288416</v>
      </c>
      <c r="AH40" s="8">
        <v>0.52181374756677268</v>
      </c>
      <c r="AI40" s="8">
        <v>0.98057673245622357</v>
      </c>
    </row>
    <row r="41" spans="12:35" x14ac:dyDescent="0.25">
      <c r="X41" t="str">
        <v>Algeria</v>
      </c>
      <c r="Y41">
        <v>74.099999999999994</v>
      </c>
      <c r="Z41" s="8">
        <v>72.53813169956041</v>
      </c>
      <c r="AA41" s="8">
        <v>1.5618683004395848</v>
      </c>
      <c r="AB41" s="8">
        <v>1.5667980165920259</v>
      </c>
      <c r="AC41" s="8">
        <v>3.1463635390373522E-3</v>
      </c>
      <c r="AD41" s="8">
        <v>0.435041415803609</v>
      </c>
      <c r="AE41" s="8">
        <v>3.1440186205693053E-5</v>
      </c>
      <c r="AF41" s="8">
        <v>-1.9890565032593337</v>
      </c>
      <c r="AG41" s="8">
        <v>-2.1940818428003759</v>
      </c>
      <c r="AH41" s="8">
        <v>0.65957669440604783</v>
      </c>
      <c r="AI41" s="8">
        <v>1.5667980165920259</v>
      </c>
    </row>
    <row r="42" spans="12:35" x14ac:dyDescent="0.25">
      <c r="X42" t="str">
        <v>Algeria</v>
      </c>
      <c r="Y42">
        <v>73.8</v>
      </c>
      <c r="Z42" s="8">
        <v>71.251667835131187</v>
      </c>
      <c r="AA42" s="8">
        <v>2.5483321648688104</v>
      </c>
      <c r="AB42" s="8">
        <v>2.5869632946238639</v>
      </c>
      <c r="AC42" s="8">
        <v>1.4933002658110839E-2</v>
      </c>
      <c r="AD42" s="8">
        <v>0.71404411326362149</v>
      </c>
      <c r="AE42" s="8">
        <v>4.0679710957369178E-4</v>
      </c>
      <c r="AF42" s="8">
        <v>-1.9781851538562727</v>
      </c>
      <c r="AG42" s="8">
        <v>-2.183524094127125</v>
      </c>
      <c r="AH42" s="8">
        <v>0.84501130954776071</v>
      </c>
      <c r="AI42" s="8">
        <v>2.5869632946238639</v>
      </c>
    </row>
    <row r="43" spans="12:35" x14ac:dyDescent="0.25">
      <c r="X43" t="str">
        <v>Algeria</v>
      </c>
      <c r="Y43">
        <v>73.400000000000006</v>
      </c>
      <c r="Z43" s="8">
        <v>72.545976301626666</v>
      </c>
      <c r="AA43" s="8">
        <v>0.85402369837333936</v>
      </c>
      <c r="AB43" s="8">
        <v>0.86570649665972976</v>
      </c>
      <c r="AC43" s="8">
        <v>1.3495102937852161E-2</v>
      </c>
      <c r="AD43" s="8">
        <v>0.2391234627906236</v>
      </c>
      <c r="AE43" s="8">
        <v>4.1168755381509889E-5</v>
      </c>
      <c r="AF43" s="8">
        <v>-1.9675426916276542</v>
      </c>
      <c r="AG43" s="8">
        <v>-2.1759203146301718</v>
      </c>
      <c r="AH43" s="8">
        <v>0.48900251818433776</v>
      </c>
      <c r="AI43" s="8">
        <v>0.86570649665972976</v>
      </c>
    </row>
    <row r="44" spans="12:35" x14ac:dyDescent="0.25">
      <c r="X44" t="str">
        <v>Algeria</v>
      </c>
      <c r="Y44">
        <v>72.900000000000006</v>
      </c>
      <c r="Z44" s="8">
        <v>71.351200530718671</v>
      </c>
      <c r="AA44" s="8">
        <v>1.5487994692813345</v>
      </c>
      <c r="AB44" s="8">
        <v>1.5538462064514014</v>
      </c>
      <c r="AC44" s="8">
        <v>3.2479000489967595E-3</v>
      </c>
      <c r="AD44" s="8">
        <v>0.4314232074188622</v>
      </c>
      <c r="AE44" s="8">
        <v>3.1920442418442829E-5</v>
      </c>
      <c r="AF44" s="8">
        <v>-1.957118520190694</v>
      </c>
      <c r="AG44" s="8">
        <v>-2.1203485789562539</v>
      </c>
      <c r="AH44" s="8">
        <v>0.65682814146385526</v>
      </c>
      <c r="AI44" s="8">
        <v>1.5538462064514014</v>
      </c>
    </row>
    <row r="45" spans="12:35" x14ac:dyDescent="0.25">
      <c r="X45" t="str">
        <v>Algeria</v>
      </c>
      <c r="Y45">
        <v>72.3</v>
      </c>
      <c r="Z45" s="8">
        <v>73.092775740632845</v>
      </c>
      <c r="AA45" s="8">
        <v>-0.79277574063284817</v>
      </c>
      <c r="AB45" s="8">
        <v>-0.79586068613722727</v>
      </c>
      <c r="AC45" s="8">
        <v>3.8762380880403343E-3</v>
      </c>
      <c r="AD45" s="8">
        <v>-0.22089993790099516</v>
      </c>
      <c r="AE45" s="8">
        <v>9.9938938251017025E-6</v>
      </c>
      <c r="AF45" s="8">
        <v>-1.94690277624242</v>
      </c>
      <c r="AG45" s="8">
        <v>-2.1181613260913394</v>
      </c>
      <c r="AH45" s="8">
        <v>0.46999993393722422</v>
      </c>
      <c r="AI45" s="8">
        <v>-0.79586068613722727</v>
      </c>
    </row>
    <row r="46" spans="12:35" x14ac:dyDescent="0.25">
      <c r="X46" t="str">
        <v>Angola</v>
      </c>
      <c r="Y46">
        <v>51.7</v>
      </c>
      <c r="Z46" s="8">
        <v>61.960361467546349</v>
      </c>
      <c r="AA46" s="8">
        <v>-10.260361467546346</v>
      </c>
      <c r="AB46" s="8">
        <v>-10.326303507653675</v>
      </c>
      <c r="AC46" s="8">
        <v>6.3858320703487573E-3</v>
      </c>
      <c r="AD46" s="8">
        <v>-2.8625670309046316</v>
      </c>
      <c r="AE46" s="8">
        <v>2.771771642814099E-3</v>
      </c>
      <c r="AF46" s="8">
        <v>-1.9368862628682149</v>
      </c>
      <c r="AG46" s="8">
        <v>-2.117669030994382</v>
      </c>
      <c r="AH46" s="8">
        <v>1.6919122408992233</v>
      </c>
      <c r="AI46" s="8">
        <v>-10.326303507653675</v>
      </c>
    </row>
    <row r="47" spans="12:35" x14ac:dyDescent="0.25">
      <c r="X47" t="str">
        <v>Angola</v>
      </c>
      <c r="Y47">
        <v>51.1</v>
      </c>
      <c r="Z47" s="8">
        <v>61.772598666244235</v>
      </c>
      <c r="AA47" s="8">
        <v>-10.672598666244234</v>
      </c>
      <c r="AB47" s="8">
        <v>-10.731185828432519</v>
      </c>
      <c r="AC47" s="8">
        <v>5.459523590865119E-3</v>
      </c>
      <c r="AD47" s="8">
        <v>-2.9761912720292414</v>
      </c>
      <c r="AE47" s="8">
        <v>2.5591772150504806E-3</v>
      </c>
      <c r="AF47" s="8">
        <v>-1.9270603903023944</v>
      </c>
      <c r="AG47" s="8">
        <v>-2.1093760091151355</v>
      </c>
      <c r="AH47" s="8">
        <v>1.7251641290118576</v>
      </c>
      <c r="AI47" s="8">
        <v>-10.731185828432519</v>
      </c>
    </row>
    <row r="48" spans="12:35" x14ac:dyDescent="0.25">
      <c r="X48" t="str">
        <v>Angola</v>
      </c>
      <c r="Y48">
        <v>56</v>
      </c>
      <c r="Z48" s="8">
        <v>60.516298187851568</v>
      </c>
      <c r="AA48" s="8">
        <v>-4.516298187851568</v>
      </c>
      <c r="AB48" s="8">
        <v>-4.5420701309303091</v>
      </c>
      <c r="AC48" s="8">
        <v>5.6740522131618967E-3</v>
      </c>
      <c r="AD48" s="8">
        <v>-1.2595636355456186</v>
      </c>
      <c r="AE48" s="8">
        <v>4.7648713753914798E-4</v>
      </c>
      <c r="AF48" s="8">
        <v>-1.9270603903023944</v>
      </c>
      <c r="AG48" s="8">
        <v>-2.1025368615046625</v>
      </c>
      <c r="AH48" s="8">
        <v>1.1223028270238022</v>
      </c>
      <c r="AI48" s="8">
        <v>-4.5420701309303091</v>
      </c>
    </row>
    <row r="49" spans="24:35" x14ac:dyDescent="0.25">
      <c r="X49" t="str">
        <v>Angola</v>
      </c>
      <c r="Y49">
        <v>51</v>
      </c>
      <c r="Z49" s="8">
        <v>59.450888319996992</v>
      </c>
      <c r="AA49" s="8">
        <v>-8.4508883199969915</v>
      </c>
      <c r="AB49" s="8">
        <v>-8.5015162021001469</v>
      </c>
      <c r="AC49" s="8">
        <v>5.9551591621560358E-3</v>
      </c>
      <c r="AD49" s="8">
        <v>-2.3572262374037543</v>
      </c>
      <c r="AE49" s="8">
        <v>1.752008986779099E-3</v>
      </c>
      <c r="AF49" s="8">
        <v>-1.907948933309944</v>
      </c>
      <c r="AG49" s="8">
        <v>-2.0968235904648691</v>
      </c>
      <c r="AH49" s="8">
        <v>1.5353261013230233</v>
      </c>
      <c r="AI49" s="8">
        <v>-8.5015162021001469</v>
      </c>
    </row>
    <row r="50" spans="24:35" x14ac:dyDescent="0.25">
      <c r="X50" t="str">
        <v>Angola</v>
      </c>
      <c r="Y50">
        <v>49.6</v>
      </c>
      <c r="Z50" s="8">
        <v>58.296443425081719</v>
      </c>
      <c r="AA50" s="8">
        <v>-8.6964434250817177</v>
      </c>
      <c r="AB50" s="8">
        <v>-8.7582597330872431</v>
      </c>
      <c r="AC50" s="8">
        <v>7.0580583231612719E-3</v>
      </c>
      <c r="AD50" s="8">
        <v>-2.4270662993165439</v>
      </c>
      <c r="AE50" s="8">
        <v>2.2037943542402021E-3</v>
      </c>
      <c r="AF50" s="8">
        <v>-1.8986487576703672</v>
      </c>
      <c r="AG50" s="8">
        <v>-2.0777253725740179</v>
      </c>
      <c r="AH50" s="8">
        <v>1.5579044576983994</v>
      </c>
      <c r="AI50" s="8">
        <v>-8.7582597330872431</v>
      </c>
    </row>
    <row r="51" spans="24:35" x14ac:dyDescent="0.25">
      <c r="X51" t="str">
        <v>Angola</v>
      </c>
      <c r="Y51">
        <v>49.1</v>
      </c>
      <c r="Z51" s="8">
        <v>57.180172304291204</v>
      </c>
      <c r="AA51" s="8">
        <v>-8.080172304291203</v>
      </c>
      <c r="AB51" s="8">
        <v>-8.2115131168993525</v>
      </c>
      <c r="AC51" s="8">
        <v>1.5994715071190491E-2</v>
      </c>
      <c r="AD51" s="8">
        <v>-2.2652899498390768</v>
      </c>
      <c r="AE51" s="8">
        <v>4.3900864499851261E-3</v>
      </c>
      <c r="AF51" s="8">
        <v>-1.8895099603334302</v>
      </c>
      <c r="AG51" s="8">
        <v>-2.0649905484968976</v>
      </c>
      <c r="AH51" s="8">
        <v>1.5050880206283872</v>
      </c>
      <c r="AI51" s="8">
        <v>-8.2115131168993525</v>
      </c>
    </row>
    <row r="52" spans="24:35" x14ac:dyDescent="0.25">
      <c r="X52" t="str">
        <v>Angola</v>
      </c>
      <c r="Y52">
        <v>48.7</v>
      </c>
      <c r="Z52" s="8">
        <v>57.352027806280105</v>
      </c>
      <c r="AA52" s="8">
        <v>-8.6520278062801026</v>
      </c>
      <c r="AB52" s="8">
        <v>-8.7105149636969355</v>
      </c>
      <c r="AC52" s="8">
        <v>6.7145464602943921E-3</v>
      </c>
      <c r="AD52" s="8">
        <v>-2.4142528936760117</v>
      </c>
      <c r="AE52" s="8">
        <v>2.0737410664340033E-3</v>
      </c>
      <c r="AF52" s="8">
        <v>-1.8805262984826756</v>
      </c>
      <c r="AG52" s="8">
        <v>-2.0609363458554926</v>
      </c>
      <c r="AH52" s="8">
        <v>1.5537866306787467</v>
      </c>
      <c r="AI52" s="8">
        <v>-8.7105149636969355</v>
      </c>
    </row>
    <row r="53" spans="24:35" x14ac:dyDescent="0.25">
      <c r="X53" t="str">
        <v>Angola</v>
      </c>
      <c r="Y53">
        <v>48.2</v>
      </c>
      <c r="Z53" s="8">
        <v>56.767208299554213</v>
      </c>
      <c r="AA53" s="8">
        <v>-8.5672082995542098</v>
      </c>
      <c r="AB53" s="8">
        <v>-8.6259556337860346</v>
      </c>
      <c r="AC53" s="8">
        <v>6.8105305343472283E-3</v>
      </c>
      <c r="AD53" s="8">
        <v>-2.3907004591887699</v>
      </c>
      <c r="AE53" s="8">
        <v>2.0627451144040057E-3</v>
      </c>
      <c r="AF53" s="8">
        <v>-1.8805262984826756</v>
      </c>
      <c r="AG53" s="8">
        <v>-2.0569072831551796</v>
      </c>
      <c r="AH53" s="8">
        <v>1.5461890114694161</v>
      </c>
      <c r="AI53" s="8">
        <v>-8.6259556337860346</v>
      </c>
    </row>
    <row r="54" spans="24:35" x14ac:dyDescent="0.25">
      <c r="X54" t="str">
        <v>Argentina</v>
      </c>
      <c r="Y54">
        <v>76.2</v>
      </c>
      <c r="Z54" s="8">
        <v>78.648588573422259</v>
      </c>
      <c r="AA54" s="8">
        <v>-2.4485885734222563</v>
      </c>
      <c r="AB54" s="8">
        <v>-2.4618086594724122</v>
      </c>
      <c r="AC54" s="8">
        <v>5.3700704964571638E-3</v>
      </c>
      <c r="AD54" s="8">
        <v>-0.68278968023243425</v>
      </c>
      <c r="AE54" s="8">
        <v>1.3247647375481031E-4</v>
      </c>
      <c r="AF54" s="8">
        <v>-1.8630011940066851</v>
      </c>
      <c r="AG54" s="8">
        <v>-2.0207918185359195</v>
      </c>
      <c r="AH54" s="8">
        <v>0.82631088594574031</v>
      </c>
      <c r="AI54" s="8">
        <v>-2.4618086594724122</v>
      </c>
    </row>
    <row r="55" spans="24:35" x14ac:dyDescent="0.25">
      <c r="X55" t="str">
        <v>Argentina</v>
      </c>
      <c r="Y55">
        <v>76</v>
      </c>
      <c r="Z55" s="8">
        <v>78.642020409578208</v>
      </c>
      <c r="AA55" s="8">
        <v>-2.6420204095782083</v>
      </c>
      <c r="AB55" s="8">
        <v>-2.6554782167194455</v>
      </c>
      <c r="AC55" s="8">
        <v>5.0679410798793231E-3</v>
      </c>
      <c r="AD55" s="8">
        <v>-0.73661633848085117</v>
      </c>
      <c r="AE55" s="8">
        <v>1.4546791900893228E-4</v>
      </c>
      <c r="AF55" s="8">
        <v>-1.8544489690938102</v>
      </c>
      <c r="AG55" s="8">
        <v>-2.0183447585116223</v>
      </c>
      <c r="AH55" s="8">
        <v>0.85826356003319348</v>
      </c>
      <c r="AI55" s="8">
        <v>-2.6554782167194455</v>
      </c>
    </row>
    <row r="56" spans="24:35" x14ac:dyDescent="0.25">
      <c r="X56" t="str">
        <v>Argentina</v>
      </c>
      <c r="Y56">
        <v>75.900000000000006</v>
      </c>
      <c r="Z56" s="8">
        <v>80.487657713527653</v>
      </c>
      <c r="AA56" s="8">
        <v>-4.5876577135276477</v>
      </c>
      <c r="AB56" s="8">
        <v>-4.6092412278284458</v>
      </c>
      <c r="AC56" s="8">
        <v>4.6826610355054652E-3</v>
      </c>
      <c r="AD56" s="8">
        <v>-1.2788279348694824</v>
      </c>
      <c r="AE56" s="8">
        <v>4.0495035107227483E-4</v>
      </c>
      <c r="AF56" s="8">
        <v>-1.8544489690938102</v>
      </c>
      <c r="AG56" s="8">
        <v>-2.0151589528139895</v>
      </c>
      <c r="AH56" s="8">
        <v>1.1308527467665639</v>
      </c>
      <c r="AI56" s="8">
        <v>-4.6092412278284458</v>
      </c>
    </row>
    <row r="57" spans="24:35" x14ac:dyDescent="0.25">
      <c r="X57" t="str">
        <v>Argentina</v>
      </c>
      <c r="Y57">
        <v>75.7</v>
      </c>
      <c r="Z57" s="8">
        <v>78.643766298402426</v>
      </c>
      <c r="AA57" s="8">
        <v>-2.9437662984024229</v>
      </c>
      <c r="AB57" s="8">
        <v>-2.977342886897564</v>
      </c>
      <c r="AC57" s="8">
        <v>1.1277367025108816E-2</v>
      </c>
      <c r="AD57" s="8">
        <v>-0.82331870615128722</v>
      </c>
      <c r="AE57" s="8">
        <v>4.0692615416451758E-4</v>
      </c>
      <c r="AF57" s="8">
        <v>-1.8544489690938102</v>
      </c>
      <c r="AG57" s="8">
        <v>-2.0084755090492501</v>
      </c>
      <c r="AH57" s="8">
        <v>0.90736911240756213</v>
      </c>
      <c r="AI57" s="8">
        <v>-2.977342886897564</v>
      </c>
    </row>
    <row r="58" spans="24:35" x14ac:dyDescent="0.25">
      <c r="X58" t="str">
        <v>Argentina</v>
      </c>
      <c r="Y58">
        <v>75.5</v>
      </c>
      <c r="Z58" s="8">
        <v>77.650934869903935</v>
      </c>
      <c r="AA58" s="8">
        <v>-2.150934869903935</v>
      </c>
      <c r="AB58" s="8">
        <v>-2.1594994563999355</v>
      </c>
      <c r="AC58" s="8">
        <v>3.9660053956568943E-3</v>
      </c>
      <c r="AD58" s="8">
        <v>-0.59936595603501652</v>
      </c>
      <c r="AE58" s="8">
        <v>7.5285212647668579E-5</v>
      </c>
      <c r="AF58" s="8">
        <v>-1.8295749434197282</v>
      </c>
      <c r="AG58" s="8">
        <v>-1.9943607313416341</v>
      </c>
      <c r="AH58" s="8">
        <v>0.77418728744084686</v>
      </c>
      <c r="AI58" s="8">
        <v>-2.1594994563999355</v>
      </c>
    </row>
    <row r="59" spans="24:35" x14ac:dyDescent="0.25">
      <c r="X59" t="str">
        <v>Argentina</v>
      </c>
      <c r="Y59">
        <v>75.599999999999994</v>
      </c>
      <c r="Z59" s="8">
        <v>77.877022341629498</v>
      </c>
      <c r="AA59" s="8">
        <v>-2.2770223416295039</v>
      </c>
      <c r="AB59" s="8">
        <v>-2.2845626041659735</v>
      </c>
      <c r="AC59" s="8">
        <v>3.3005278659115865E-3</v>
      </c>
      <c r="AD59" s="8">
        <v>-0.63428883885306364</v>
      </c>
      <c r="AE59" s="8">
        <v>7.0119645784482066E-5</v>
      </c>
      <c r="AF59" s="8">
        <v>-1.8215296776288319</v>
      </c>
      <c r="AG59" s="8">
        <v>-1.9853153856280548</v>
      </c>
      <c r="AH59" s="8">
        <v>0.79642252533003088</v>
      </c>
      <c r="AI59" s="8">
        <v>-2.2845626041659735</v>
      </c>
    </row>
    <row r="60" spans="24:35" x14ac:dyDescent="0.25">
      <c r="X60" t="str">
        <v>Argentina</v>
      </c>
      <c r="Y60">
        <v>75.400000000000006</v>
      </c>
      <c r="Z60" s="8">
        <v>78.030724124546182</v>
      </c>
      <c r="AA60" s="8">
        <v>-2.6307241245461768</v>
      </c>
      <c r="AB60" s="8">
        <v>-2.6619985427781665</v>
      </c>
      <c r="AC60" s="8">
        <v>1.1748473084944137E-2</v>
      </c>
      <c r="AD60" s="8">
        <v>-0.73594176867540551</v>
      </c>
      <c r="AE60" s="8">
        <v>3.3888101223818889E-4</v>
      </c>
      <c r="AF60" s="8">
        <v>-1.8215296776288319</v>
      </c>
      <c r="AG60" s="8">
        <v>-1.9465797823567685</v>
      </c>
      <c r="AH60" s="8">
        <v>0.85787048479091843</v>
      </c>
      <c r="AI60" s="8">
        <v>-2.6619985427781665</v>
      </c>
    </row>
    <row r="61" spans="24:35" x14ac:dyDescent="0.25">
      <c r="X61" t="str">
        <v>Argentina</v>
      </c>
      <c r="Y61">
        <v>74.8</v>
      </c>
      <c r="Z61" s="8">
        <v>77.240203776292333</v>
      </c>
      <c r="AA61" s="8">
        <v>-2.4402037762923356</v>
      </c>
      <c r="AB61" s="8">
        <v>-2.4469828544779504</v>
      </c>
      <c r="AC61" s="8">
        <v>2.7703823805749605E-3</v>
      </c>
      <c r="AD61" s="8">
        <v>-0.67956406006873504</v>
      </c>
      <c r="AE61" s="8">
        <v>6.7523003468416578E-5</v>
      </c>
      <c r="AF61" s="8">
        <v>-1.8215296776288319</v>
      </c>
      <c r="AG61" s="8">
        <v>-1.9103292037941246</v>
      </c>
      <c r="AH61" s="8">
        <v>0.82435675533638653</v>
      </c>
      <c r="AI61" s="8">
        <v>-2.4469828544779504</v>
      </c>
    </row>
    <row r="62" spans="24:35" x14ac:dyDescent="0.25">
      <c r="X62" t="str">
        <v>Argentina</v>
      </c>
      <c r="Y62">
        <v>75.2</v>
      </c>
      <c r="Z62" s="8">
        <v>77.086604362934182</v>
      </c>
      <c r="AA62" s="8">
        <v>-1.8866043629341789</v>
      </c>
      <c r="AB62" s="8">
        <v>-1.8918238974231143</v>
      </c>
      <c r="AC62" s="8">
        <v>2.7589959594257352E-3</v>
      </c>
      <c r="AD62" s="8">
        <v>-0.52539104060649322</v>
      </c>
      <c r="AE62" s="8">
        <v>4.01941326405133E-5</v>
      </c>
      <c r="AF62" s="8">
        <v>-1.7980761038936304</v>
      </c>
      <c r="AG62" s="8">
        <v>-1.892758764650303</v>
      </c>
      <c r="AH62" s="8">
        <v>0.72483863073548527</v>
      </c>
      <c r="AI62" s="8">
        <v>-1.8918238974231143</v>
      </c>
    </row>
    <row r="63" spans="24:35" x14ac:dyDescent="0.25">
      <c r="X63" t="str">
        <v>Argentina</v>
      </c>
      <c r="Y63">
        <v>74.900000000000006</v>
      </c>
      <c r="Z63" s="8">
        <v>76.920439458330847</v>
      </c>
      <c r="AA63" s="8">
        <v>-2.0204394583308414</v>
      </c>
      <c r="AB63" s="8">
        <v>-2.0275751593391909</v>
      </c>
      <c r="AC63" s="8">
        <v>3.5193274959410478E-3</v>
      </c>
      <c r="AD63" s="8">
        <v>-0.56287672829393809</v>
      </c>
      <c r="AE63" s="8">
        <v>5.8893015071160791E-5</v>
      </c>
      <c r="AF63" s="8">
        <v>-1.7980761038936304</v>
      </c>
      <c r="AG63" s="8">
        <v>-1.8922120621598761</v>
      </c>
      <c r="AH63" s="8">
        <v>0.75025111015841761</v>
      </c>
      <c r="AI63" s="8">
        <v>-2.0275751593391909</v>
      </c>
    </row>
    <row r="64" spans="24:35" x14ac:dyDescent="0.25">
      <c r="X64" t="str">
        <v>Argentina</v>
      </c>
      <c r="Y64">
        <v>74.7</v>
      </c>
      <c r="Z64" s="8">
        <v>79.064503025461576</v>
      </c>
      <c r="AA64" s="8">
        <v>-4.3645030254615733</v>
      </c>
      <c r="AB64" s="8">
        <v>-4.3809783290764566</v>
      </c>
      <c r="AC64" s="8">
        <v>3.7606448554051326E-3</v>
      </c>
      <c r="AD64" s="8">
        <v>-1.2160595526956997</v>
      </c>
      <c r="AE64" s="8">
        <v>2.9380197726025406E-4</v>
      </c>
      <c r="AF64" s="8">
        <v>-1.7980761038936304</v>
      </c>
      <c r="AG64" s="8">
        <v>-1.8709790576043557</v>
      </c>
      <c r="AH64" s="8">
        <v>1.1027509023780935</v>
      </c>
      <c r="AI64" s="8">
        <v>-4.3809783290764566</v>
      </c>
    </row>
    <row r="65" spans="24:35" x14ac:dyDescent="0.25">
      <c r="X65" t="str">
        <v>Argentina</v>
      </c>
      <c r="Y65">
        <v>74.099999999999994</v>
      </c>
      <c r="Z65" s="8">
        <v>76.795420473837794</v>
      </c>
      <c r="AA65" s="8">
        <v>-2.6954204738377996</v>
      </c>
      <c r="AB65" s="8">
        <v>-2.7074164651857173</v>
      </c>
      <c r="AC65" s="8">
        <v>4.4307890943903741E-3</v>
      </c>
      <c r="AD65" s="8">
        <v>-0.75126418647432025</v>
      </c>
      <c r="AE65" s="8">
        <v>1.3220302488950474E-4</v>
      </c>
      <c r="AF65" s="8">
        <v>-1.7755718253255368</v>
      </c>
      <c r="AG65" s="8">
        <v>-1.8699799799407228</v>
      </c>
      <c r="AH65" s="8">
        <v>0.86675497487716802</v>
      </c>
      <c r="AI65" s="8">
        <v>-2.7074164651857173</v>
      </c>
    </row>
    <row r="66" spans="24:35" x14ac:dyDescent="0.25">
      <c r="X66" t="str">
        <v>Argentina</v>
      </c>
      <c r="Y66">
        <v>74.099999999999994</v>
      </c>
      <c r="Z66" s="8">
        <v>76.995096746897815</v>
      </c>
      <c r="AA66" s="8">
        <v>-2.8950967468978206</v>
      </c>
      <c r="AB66" s="8">
        <v>-2.9078782999632016</v>
      </c>
      <c r="AC66" s="8">
        <v>4.3954910580482473E-3</v>
      </c>
      <c r="AD66" s="8">
        <v>-0.80690340053211995</v>
      </c>
      <c r="AE66" s="8">
        <v>1.512899350986986E-4</v>
      </c>
      <c r="AF66" s="8">
        <v>-1.7755718253255368</v>
      </c>
      <c r="AG66" s="8">
        <v>-1.8673124194259085</v>
      </c>
      <c r="AH66" s="8">
        <v>0.89827801961982789</v>
      </c>
      <c r="AI66" s="8">
        <v>-2.9078782999632016</v>
      </c>
    </row>
    <row r="67" spans="24:35" x14ac:dyDescent="0.25">
      <c r="X67" t="str">
        <v>Armenia</v>
      </c>
      <c r="Y67">
        <v>74.599999999999994</v>
      </c>
      <c r="Z67" s="8">
        <v>75.034660448804431</v>
      </c>
      <c r="AA67" s="8">
        <v>-0.43466044880443633</v>
      </c>
      <c r="AB67" s="8">
        <v>-0.43596397672437293</v>
      </c>
      <c r="AC67" s="8">
        <v>2.9899899751596251E-3</v>
      </c>
      <c r="AD67" s="8">
        <v>-0.12106044236598147</v>
      </c>
      <c r="AE67" s="8">
        <v>2.3132423023533344E-6</v>
      </c>
      <c r="AF67" s="8">
        <v>-1.7610542000458449</v>
      </c>
      <c r="AG67" s="8">
        <v>-1.8561644760737943</v>
      </c>
      <c r="AH67" s="8">
        <v>0.34793741156417984</v>
      </c>
      <c r="AI67" s="8">
        <v>-0.43596397672437293</v>
      </c>
    </row>
    <row r="68" spans="24:35" x14ac:dyDescent="0.25">
      <c r="X68" t="str">
        <v>Armenia</v>
      </c>
      <c r="Y68">
        <v>74.400000000000006</v>
      </c>
      <c r="Z68" s="8">
        <v>73.132961400757196</v>
      </c>
      <c r="AA68" s="8">
        <v>1.2670385992428095</v>
      </c>
      <c r="AB68" s="8">
        <v>1.2696856049028125</v>
      </c>
      <c r="AC68" s="8">
        <v>2.0847725214664763E-3</v>
      </c>
      <c r="AD68" s="8">
        <v>0.35273204189002294</v>
      </c>
      <c r="AE68" s="8">
        <v>1.3680477253262115E-5</v>
      </c>
      <c r="AF68" s="8">
        <v>-1.7610542000458449</v>
      </c>
      <c r="AG68" s="8">
        <v>-1.8491697888275669</v>
      </c>
      <c r="AH68" s="8">
        <v>0.59391248672680974</v>
      </c>
      <c r="AI68" s="8">
        <v>1.2696856049028125</v>
      </c>
    </row>
    <row r="69" spans="24:35" x14ac:dyDescent="0.25">
      <c r="X69" t="str">
        <v>Armenia</v>
      </c>
      <c r="Y69">
        <v>74.400000000000006</v>
      </c>
      <c r="Z69" s="8">
        <v>73.087947135716405</v>
      </c>
      <c r="AA69" s="8">
        <v>1.3120528642836007</v>
      </c>
      <c r="AB69" s="8">
        <v>1.3147467561225823</v>
      </c>
      <c r="AC69" s="8">
        <v>2.0489815444963934E-3</v>
      </c>
      <c r="AD69" s="8">
        <v>0.36525705451797941</v>
      </c>
      <c r="AE69" s="8">
        <v>1.4416918559495004E-5</v>
      </c>
      <c r="AF69" s="8">
        <v>-1.7468985212689381</v>
      </c>
      <c r="AG69" s="8">
        <v>-1.8441721461622138</v>
      </c>
      <c r="AH69" s="8">
        <v>0.60436500106970081</v>
      </c>
      <c r="AI69" s="8">
        <v>1.3147467561225823</v>
      </c>
    </row>
    <row r="70" spans="24:35" x14ac:dyDescent="0.25">
      <c r="X70" t="str">
        <v>Armenia</v>
      </c>
      <c r="Y70">
        <v>73.900000000000006</v>
      </c>
      <c r="Z70" s="8">
        <v>72.837379162649256</v>
      </c>
      <c r="AA70" s="8">
        <v>1.0626208373507495</v>
      </c>
      <c r="AB70" s="8">
        <v>1.0651537250132639</v>
      </c>
      <c r="AC70" s="8">
        <v>2.3779550341268031E-3</v>
      </c>
      <c r="AD70" s="8">
        <v>0.29586745838430628</v>
      </c>
      <c r="AE70" s="8">
        <v>1.0981923186204593E-5</v>
      </c>
      <c r="AF70" s="8">
        <v>-1.739949995904148</v>
      </c>
      <c r="AG70" s="8">
        <v>-1.8435096771059469</v>
      </c>
      <c r="AH70" s="8">
        <v>0.54393699854331135</v>
      </c>
      <c r="AI70" s="8">
        <v>1.0651537250132639</v>
      </c>
    </row>
    <row r="71" spans="24:35" x14ac:dyDescent="0.25">
      <c r="X71" t="str">
        <v>Armenia</v>
      </c>
      <c r="Y71">
        <v>73.5</v>
      </c>
      <c r="Z71" s="8">
        <v>72.339860552967764</v>
      </c>
      <c r="AA71" s="8">
        <v>1.1601394470322361</v>
      </c>
      <c r="AB71" s="8">
        <v>1.1624304203555365</v>
      </c>
      <c r="AC71" s="8">
        <v>1.9708477025229183E-3</v>
      </c>
      <c r="AD71" s="8">
        <v>0.32295385437503926</v>
      </c>
      <c r="AE71" s="8">
        <v>1.0840197169157376E-5</v>
      </c>
      <c r="AF71" s="8">
        <v>-1.7330844772440359</v>
      </c>
      <c r="AG71" s="8">
        <v>-1.8382247177222772</v>
      </c>
      <c r="AH71" s="8">
        <v>0.5682902905866325</v>
      </c>
      <c r="AI71" s="8">
        <v>1.1624304203555365</v>
      </c>
    </row>
    <row r="72" spans="24:35" x14ac:dyDescent="0.25">
      <c r="X72" t="str">
        <v>Armenia</v>
      </c>
      <c r="Y72">
        <v>73.3</v>
      </c>
      <c r="Z72" s="8">
        <v>70.406605654984787</v>
      </c>
      <c r="AA72" s="8">
        <v>2.89339434501521</v>
      </c>
      <c r="AB72" s="8">
        <v>2.9112122003268013</v>
      </c>
      <c r="AC72" s="8">
        <v>6.1204247871697731E-3</v>
      </c>
      <c r="AD72" s="8">
        <v>0.80712841557163273</v>
      </c>
      <c r="AE72" s="8">
        <v>2.111443541448268E-4</v>
      </c>
      <c r="AF72" s="8">
        <v>-1.7262996894247766</v>
      </c>
      <c r="AG72" s="8">
        <v>-1.8355579541450546</v>
      </c>
      <c r="AH72" s="8">
        <v>0.89840325888302119</v>
      </c>
      <c r="AI72" s="8">
        <v>2.9112122003268013</v>
      </c>
    </row>
    <row r="73" spans="24:35" x14ac:dyDescent="0.25">
      <c r="X73" t="str">
        <v>Armenia</v>
      </c>
      <c r="Y73">
        <v>73.2</v>
      </c>
      <c r="Z73" s="8">
        <v>72.543526489894958</v>
      </c>
      <c r="AA73" s="8">
        <v>0.65647351010504451</v>
      </c>
      <c r="AB73" s="8">
        <v>0.66185870465300389</v>
      </c>
      <c r="AC73" s="8">
        <v>8.1364715914444396E-3</v>
      </c>
      <c r="AD73" s="8">
        <v>0.18331294617480129</v>
      </c>
      <c r="AE73" s="8">
        <v>1.4508311283526362E-5</v>
      </c>
      <c r="AF73" s="8">
        <v>-1.7262996894247766</v>
      </c>
      <c r="AG73" s="8">
        <v>-1.8155622442212729</v>
      </c>
      <c r="AH73" s="8">
        <v>0.42815061155486078</v>
      </c>
      <c r="AI73" s="8">
        <v>0.66185870465300389</v>
      </c>
    </row>
    <row r="74" spans="24:35" x14ac:dyDescent="0.25">
      <c r="X74" t="str">
        <v>Armenia</v>
      </c>
      <c r="Y74">
        <v>73.5</v>
      </c>
      <c r="Z74" s="8">
        <v>70.842956268558183</v>
      </c>
      <c r="AA74" s="8">
        <v>2.6570437314418172</v>
      </c>
      <c r="AB74" s="8">
        <v>2.6954932827666873</v>
      </c>
      <c r="AC74" s="8">
        <v>1.4264384025993589E-2</v>
      </c>
      <c r="AD74" s="8">
        <v>0.74425261612523375</v>
      </c>
      <c r="AE74" s="8">
        <v>4.2187103923220612E-4</v>
      </c>
      <c r="AF74" s="8">
        <v>-1.7129636683890181</v>
      </c>
      <c r="AG74" s="8">
        <v>-1.8147240912136082</v>
      </c>
      <c r="AH74" s="8">
        <v>0.86270076858968525</v>
      </c>
      <c r="AI74" s="8">
        <v>2.6954932827666873</v>
      </c>
    </row>
    <row r="75" spans="24:35" x14ac:dyDescent="0.25">
      <c r="X75" t="str">
        <v>Armenia</v>
      </c>
      <c r="Y75">
        <v>72.900000000000006</v>
      </c>
      <c r="Z75" s="8">
        <v>70.805021889954475</v>
      </c>
      <c r="AA75" s="8">
        <v>2.0949781100455311</v>
      </c>
      <c r="AB75" s="8">
        <v>2.0994873712464273</v>
      </c>
      <c r="AC75" s="8">
        <v>2.1477915336156131E-3</v>
      </c>
      <c r="AD75" s="8">
        <v>0.58324130070937363</v>
      </c>
      <c r="AE75" s="8">
        <v>3.8536195979047449E-5</v>
      </c>
      <c r="AF75" s="8">
        <v>-1.7129636683890181</v>
      </c>
      <c r="AG75" s="8">
        <v>-1.8114347989013382</v>
      </c>
      <c r="AH75" s="8">
        <v>0.76370236395429181</v>
      </c>
      <c r="AI75" s="8">
        <v>2.0994873712464273</v>
      </c>
    </row>
    <row r="76" spans="24:35" x14ac:dyDescent="0.25">
      <c r="X76" t="str">
        <v>Armenia</v>
      </c>
      <c r="Y76">
        <v>73</v>
      </c>
      <c r="Z76" s="8">
        <v>69.240271254490409</v>
      </c>
      <c r="AA76" s="8">
        <v>3.7597287455095909</v>
      </c>
      <c r="AB76" s="8">
        <v>3.8384733735623113</v>
      </c>
      <c r="AC76" s="8">
        <v>2.0514569306401435E-2</v>
      </c>
      <c r="AD76" s="8">
        <v>1.0564754618288306</v>
      </c>
      <c r="AE76" s="8">
        <v>1.2303527687859363E-3</v>
      </c>
      <c r="AF76" s="8">
        <v>-1.6999255180307868</v>
      </c>
      <c r="AG76" s="8">
        <v>-1.8093881484033418</v>
      </c>
      <c r="AH76" s="8">
        <v>1.0278499218411365</v>
      </c>
      <c r="AI76" s="8">
        <v>3.8384733735623113</v>
      </c>
    </row>
    <row r="77" spans="24:35" x14ac:dyDescent="0.25">
      <c r="X77" t="str">
        <v>Armenia</v>
      </c>
      <c r="Y77">
        <v>73</v>
      </c>
      <c r="Z77" s="8">
        <v>70.464208411974667</v>
      </c>
      <c r="AA77" s="8">
        <v>2.535791588025333</v>
      </c>
      <c r="AB77" s="8">
        <v>2.5413374972917033</v>
      </c>
      <c r="AC77" s="8">
        <v>2.1822797138438075E-3</v>
      </c>
      <c r="AD77" s="8">
        <v>0.70597584587130169</v>
      </c>
      <c r="AE77" s="8">
        <v>5.7370057760536637E-5</v>
      </c>
      <c r="AF77" s="8">
        <v>-1.6935133675401242</v>
      </c>
      <c r="AG77" s="8">
        <v>-1.782405130078095</v>
      </c>
      <c r="AH77" s="8">
        <v>0.84022368799701286</v>
      </c>
      <c r="AI77" s="8">
        <v>2.5413374972917033</v>
      </c>
    </row>
    <row r="78" spans="24:35" x14ac:dyDescent="0.25">
      <c r="X78" t="str">
        <v>Armenia</v>
      </c>
      <c r="Y78">
        <v>72.7</v>
      </c>
      <c r="Z78" s="8">
        <v>70.293139684654406</v>
      </c>
      <c r="AA78" s="8">
        <v>2.4068603153455967</v>
      </c>
      <c r="AB78" s="8">
        <v>2.4127603700898863</v>
      </c>
      <c r="AC78" s="8">
        <v>2.4453546309158259E-3</v>
      </c>
      <c r="AD78" s="8">
        <v>0.67016914744757528</v>
      </c>
      <c r="AE78" s="8">
        <v>5.7945593416997468E-5</v>
      </c>
      <c r="AF78" s="8">
        <v>-1.6935133675401242</v>
      </c>
      <c r="AG78" s="8">
        <v>-1.7756700237436112</v>
      </c>
      <c r="AH78" s="8">
        <v>0.81863859391527305</v>
      </c>
      <c r="AI78" s="8">
        <v>2.4127603700898863</v>
      </c>
    </row>
    <row r="79" spans="24:35" x14ac:dyDescent="0.25">
      <c r="X79" t="str">
        <v>Armenia</v>
      </c>
      <c r="Y79">
        <v>72.599999999999994</v>
      </c>
      <c r="Z79" s="8">
        <v>70.19982650036313</v>
      </c>
      <c r="AA79" s="8">
        <v>2.400173499636864</v>
      </c>
      <c r="AB79" s="8">
        <v>2.4056984664268293</v>
      </c>
      <c r="AC79" s="8">
        <v>2.2966164991456714E-3</v>
      </c>
      <c r="AD79" s="8">
        <v>0.66825744460324377</v>
      </c>
      <c r="AE79" s="8">
        <v>5.4102962438535773E-5</v>
      </c>
      <c r="AF79" s="8">
        <v>-1.6935133675401242</v>
      </c>
      <c r="AG79" s="8">
        <v>-1.7746933113825774</v>
      </c>
      <c r="AH79" s="8">
        <v>0.81747014905942816</v>
      </c>
      <c r="AI79" s="8">
        <v>2.4056984664268293</v>
      </c>
    </row>
    <row r="80" spans="24:35" x14ac:dyDescent="0.25">
      <c r="X80" t="str">
        <v>Armenia</v>
      </c>
      <c r="Y80">
        <v>72.599999999999994</v>
      </c>
      <c r="Z80" s="8">
        <v>70.49282430976389</v>
      </c>
      <c r="AA80" s="8">
        <v>2.1071756902361045</v>
      </c>
      <c r="AB80" s="8">
        <v>2.1127623596435474</v>
      </c>
      <c r="AC80" s="8">
        <v>2.6442488346799025E-3</v>
      </c>
      <c r="AD80" s="8">
        <v>0.58678309155952924</v>
      </c>
      <c r="AE80" s="8">
        <v>4.804562046090623E-5</v>
      </c>
      <c r="AF80" s="8">
        <v>-1.6746834237964712</v>
      </c>
      <c r="AG80" s="8">
        <v>-1.7702635707155301</v>
      </c>
      <c r="AH80" s="8">
        <v>0.76601768358147526</v>
      </c>
      <c r="AI80" s="8">
        <v>2.1127623596435474</v>
      </c>
    </row>
    <row r="81" spans="24:35" x14ac:dyDescent="0.25">
      <c r="X81" t="str">
        <v>Armenia</v>
      </c>
      <c r="Y81">
        <v>72</v>
      </c>
      <c r="Z81" s="8">
        <v>70.569479088862593</v>
      </c>
      <c r="AA81" s="8">
        <v>1.4305209111374069</v>
      </c>
      <c r="AB81" s="8">
        <v>1.4356748705300642</v>
      </c>
      <c r="AC81" s="8">
        <v>3.5899210179491299E-3</v>
      </c>
      <c r="AD81" s="8">
        <v>0.39854470768015715</v>
      </c>
      <c r="AE81" s="8">
        <v>3.0119466415506461E-5</v>
      </c>
      <c r="AF81" s="8">
        <v>-1.6746834237964712</v>
      </c>
      <c r="AG81" s="8">
        <v>-1.7688093546525816</v>
      </c>
      <c r="AH81" s="8">
        <v>0.63130397407283689</v>
      </c>
      <c r="AI81" s="8">
        <v>1.4356748705300642</v>
      </c>
    </row>
    <row r="82" spans="24:35" x14ac:dyDescent="0.25">
      <c r="X82" t="str">
        <v>Australia</v>
      </c>
      <c r="Y82">
        <v>82.7</v>
      </c>
      <c r="Z82" s="8">
        <v>89.135050397204893</v>
      </c>
      <c r="AA82" s="8">
        <v>-6.4350503972048898</v>
      </c>
      <c r="AB82" s="8">
        <v>-6.6170661058747298</v>
      </c>
      <c r="AC82" s="8">
        <v>2.7507010774494696E-2</v>
      </c>
      <c r="AD82" s="8">
        <v>-1.8147240912136082</v>
      </c>
      <c r="AE82" s="8">
        <v>4.9025781676576173E-3</v>
      </c>
      <c r="AF82" s="8">
        <v>-1.6746834237964712</v>
      </c>
      <c r="AG82" s="8">
        <v>-1.767652753581364</v>
      </c>
      <c r="AH82" s="8">
        <v>1.3471169552839903</v>
      </c>
      <c r="AI82" s="8">
        <v>-6.6170661058747298</v>
      </c>
    </row>
    <row r="83" spans="24:35" x14ac:dyDescent="0.25">
      <c r="X83" t="str">
        <v>Australia</v>
      </c>
      <c r="Y83">
        <v>82.5</v>
      </c>
      <c r="Z83" s="8">
        <v>88.462075809252781</v>
      </c>
      <c r="AA83" s="8">
        <v>-5.9620758092527808</v>
      </c>
      <c r="AB83" s="8">
        <v>-6.1586885311084698</v>
      </c>
      <c r="AC83" s="8">
        <v>3.192444639188495E-2</v>
      </c>
      <c r="AD83" s="8">
        <v>-1.6851740354664615</v>
      </c>
      <c r="AE83" s="8">
        <v>4.9289003598612441E-3</v>
      </c>
      <c r="AF83" s="8">
        <v>-1.6746834237964712</v>
      </c>
      <c r="AG83" s="8">
        <v>-1.7386479045139271</v>
      </c>
      <c r="AH83" s="8">
        <v>1.2981425328007943</v>
      </c>
      <c r="AI83" s="8">
        <v>-6.1586885311084698</v>
      </c>
    </row>
    <row r="84" spans="24:35" x14ac:dyDescent="0.25">
      <c r="X84" t="str">
        <v>Australia</v>
      </c>
      <c r="Y84">
        <v>82.3</v>
      </c>
      <c r="Z84" s="8">
        <v>88.244547077238238</v>
      </c>
      <c r="AA84" s="8">
        <v>-5.9445470772382407</v>
      </c>
      <c r="AB84" s="8">
        <v>-6.1369167470986827</v>
      </c>
      <c r="AC84" s="8">
        <v>3.1346305936346283E-2</v>
      </c>
      <c r="AD84" s="8">
        <v>-1.6797180651103494</v>
      </c>
      <c r="AE84" s="8">
        <v>4.805482654308019E-3</v>
      </c>
      <c r="AF84" s="8">
        <v>-1.6504653896281696</v>
      </c>
      <c r="AG84" s="8">
        <v>-1.733178058511591</v>
      </c>
      <c r="AH84" s="8">
        <v>1.2960393763733991</v>
      </c>
      <c r="AI84" s="8">
        <v>-6.1369167470986827</v>
      </c>
    </row>
    <row r="85" spans="24:35" x14ac:dyDescent="0.25">
      <c r="X85" t="str">
        <v>Australia</v>
      </c>
      <c r="Y85">
        <v>82</v>
      </c>
      <c r="Z85" s="8">
        <v>87.529948071843776</v>
      </c>
      <c r="AA85" s="8">
        <v>-5.5299480718437763</v>
      </c>
      <c r="AB85" s="8">
        <v>-5.6920669693788772</v>
      </c>
      <c r="AC85" s="8">
        <v>2.8481551325245859E-2</v>
      </c>
      <c r="AD85" s="8">
        <v>-1.5602615956728967</v>
      </c>
      <c r="AE85" s="8">
        <v>3.756244257504949E-3</v>
      </c>
      <c r="AF85" s="8">
        <v>-1.6504653896281696</v>
      </c>
      <c r="AG85" s="8">
        <v>-1.7325769452384523</v>
      </c>
      <c r="AH85" s="8">
        <v>1.2491043173702094</v>
      </c>
      <c r="AI85" s="8">
        <v>-5.6920669693788772</v>
      </c>
    </row>
    <row r="86" spans="24:35" x14ac:dyDescent="0.25">
      <c r="X86" t="str">
        <v>Australia</v>
      </c>
      <c r="Y86">
        <v>81.900000000000006</v>
      </c>
      <c r="Z86" s="8">
        <v>86.280480051559465</v>
      </c>
      <c r="AA86" s="8">
        <v>-4.3804800515594593</v>
      </c>
      <c r="AB86" s="8">
        <v>-4.4609902902493594</v>
      </c>
      <c r="AC86" s="8">
        <v>1.8047615765018815E-2</v>
      </c>
      <c r="AD86" s="8">
        <v>-1.2293580353521656</v>
      </c>
      <c r="AE86" s="8">
        <v>1.4619501856208471E-3</v>
      </c>
      <c r="AF86" s="8">
        <v>-1.6387108222805178</v>
      </c>
      <c r="AG86" s="8">
        <v>-1.719048608811051</v>
      </c>
      <c r="AH86" s="8">
        <v>1.1087641928526397</v>
      </c>
      <c r="AI86" s="8">
        <v>-4.4609902902493594</v>
      </c>
    </row>
    <row r="87" spans="24:35" x14ac:dyDescent="0.25">
      <c r="X87" t="str">
        <v>Australia</v>
      </c>
      <c r="Y87">
        <v>81.7</v>
      </c>
      <c r="Z87" s="8">
        <v>85.096303755591634</v>
      </c>
      <c r="AA87" s="8">
        <v>-3.3963037555916316</v>
      </c>
      <c r="AB87" s="8">
        <v>-3.4382458629443344</v>
      </c>
      <c r="AC87" s="8">
        <v>1.2198693468880077E-2</v>
      </c>
      <c r="AD87" s="8">
        <v>-0.95032820504586235</v>
      </c>
      <c r="AE87" s="8">
        <v>5.8699899703738617E-4</v>
      </c>
      <c r="AF87" s="8">
        <v>-1.6387108222805178</v>
      </c>
      <c r="AG87" s="8">
        <v>-1.7080625350452927</v>
      </c>
      <c r="AH87" s="8">
        <v>0.97484778557775997</v>
      </c>
      <c r="AI87" s="8">
        <v>-3.4382458629443344</v>
      </c>
    </row>
    <row r="88" spans="24:35" x14ac:dyDescent="0.25">
      <c r="X88" t="str">
        <v>Australia</v>
      </c>
      <c r="Y88">
        <v>81.3</v>
      </c>
      <c r="Z88" s="8">
        <v>85.590632876564314</v>
      </c>
      <c r="AA88" s="8">
        <v>-4.2906328765643167</v>
      </c>
      <c r="AB88" s="8">
        <v>-4.3628812887925355</v>
      </c>
      <c r="AC88" s="8">
        <v>1.655979327556133E-2</v>
      </c>
      <c r="AD88" s="8">
        <v>-1.2032317077583261</v>
      </c>
      <c r="AE88" s="8">
        <v>1.2830745362342958E-3</v>
      </c>
      <c r="AF88" s="8">
        <v>-1.6271784104016083</v>
      </c>
      <c r="AG88" s="8">
        <v>-1.6851740354664615</v>
      </c>
      <c r="AH88" s="8">
        <v>1.0969191892561303</v>
      </c>
      <c r="AI88" s="8">
        <v>-4.3628812887925355</v>
      </c>
    </row>
    <row r="89" spans="24:35" x14ac:dyDescent="0.25">
      <c r="X89" t="str">
        <v>Australia</v>
      </c>
      <c r="Y89">
        <v>81.3</v>
      </c>
      <c r="Z89" s="8">
        <v>81.864437512339919</v>
      </c>
      <c r="AA89" s="8">
        <v>-0.56443751233992145</v>
      </c>
      <c r="AB89" s="8">
        <v>-0.56823150106662301</v>
      </c>
      <c r="AC89" s="8">
        <v>6.6768363238924426E-3</v>
      </c>
      <c r="AD89" s="8">
        <v>-0.15749707020362619</v>
      </c>
      <c r="AE89" s="8">
        <v>8.7754930125616563E-6</v>
      </c>
      <c r="AF89" s="8">
        <v>-1.6271784104016083</v>
      </c>
      <c r="AG89" s="8">
        <v>-1.6811197280319459</v>
      </c>
      <c r="AH89" s="8">
        <v>0.3968590054460478</v>
      </c>
      <c r="AI89" s="8">
        <v>-0.56823150106662301</v>
      </c>
    </row>
    <row r="90" spans="24:35" x14ac:dyDescent="0.25">
      <c r="X90" t="str">
        <v>Australia</v>
      </c>
      <c r="Y90">
        <v>81.2</v>
      </c>
      <c r="Z90" s="8">
        <v>85.402704196000087</v>
      </c>
      <c r="AA90" s="8">
        <v>-4.2027041960000844</v>
      </c>
      <c r="AB90" s="8">
        <v>-4.2560159289459047</v>
      </c>
      <c r="AC90" s="8">
        <v>1.2526206159906021E-2</v>
      </c>
      <c r="AD90" s="8">
        <v>-1.1761641179220628</v>
      </c>
      <c r="AE90" s="8">
        <v>9.2358363108564832E-4</v>
      </c>
      <c r="AF90" s="8">
        <v>-1.6158584342289828</v>
      </c>
      <c r="AG90" s="8">
        <v>-1.6797180651103494</v>
      </c>
      <c r="AH90" s="8">
        <v>1.084511004057618</v>
      </c>
      <c r="AI90" s="8">
        <v>-4.2560159289459047</v>
      </c>
    </row>
    <row r="91" spans="24:35" x14ac:dyDescent="0.25">
      <c r="X91" t="str">
        <v>Australia</v>
      </c>
      <c r="Y91">
        <v>81</v>
      </c>
      <c r="Z91" s="8">
        <v>82.746845619439824</v>
      </c>
      <c r="AA91" s="8">
        <v>-1.7468456194398243</v>
      </c>
      <c r="AB91" s="8">
        <v>-1.763733052726099</v>
      </c>
      <c r="AC91" s="8">
        <v>9.5748238431959815E-3</v>
      </c>
      <c r="AD91" s="8">
        <v>-0.48814133125453008</v>
      </c>
      <c r="AE91" s="8">
        <v>1.2124021077177246E-4</v>
      </c>
      <c r="AF91" s="8">
        <v>-1.6158584342289828</v>
      </c>
      <c r="AG91" s="8">
        <v>-1.6795795320060671</v>
      </c>
      <c r="AH91" s="8">
        <v>0.69867111809100146</v>
      </c>
      <c r="AI91" s="8">
        <v>-1.763733052726099</v>
      </c>
    </row>
    <row r="92" spans="24:35" x14ac:dyDescent="0.25">
      <c r="X92" t="str">
        <v>Australia</v>
      </c>
      <c r="Y92">
        <v>86</v>
      </c>
      <c r="Z92" s="8">
        <v>81.324619199871734</v>
      </c>
      <c r="AA92" s="8">
        <v>4.6753808001282664</v>
      </c>
      <c r="AB92" s="8">
        <v>4.7738821113853582</v>
      </c>
      <c r="AC92" s="8">
        <v>2.0633377397856881E-2</v>
      </c>
      <c r="AD92" s="8">
        <v>1.3138513491231574</v>
      </c>
      <c r="AE92" s="8">
        <v>1.9140967444918079E-3</v>
      </c>
      <c r="AF92" s="8">
        <v>-1.6158584342289828</v>
      </c>
      <c r="AG92" s="8">
        <v>-1.6668007559812019</v>
      </c>
      <c r="AH92" s="8">
        <v>1.1462335491177866</v>
      </c>
      <c r="AI92" s="8">
        <v>4.7738821113853582</v>
      </c>
    </row>
    <row r="93" spans="24:35" x14ac:dyDescent="0.25">
      <c r="X93" t="str">
        <v>Australia</v>
      </c>
      <c r="Y93">
        <v>83</v>
      </c>
      <c r="Z93" s="8">
        <v>82.636017164095577</v>
      </c>
      <c r="AA93" s="8">
        <v>0.36398283590442304</v>
      </c>
      <c r="AB93" s="8">
        <v>0.37114433433123167</v>
      </c>
      <c r="AC93" s="8">
        <v>1.9295723427148637E-2</v>
      </c>
      <c r="AD93" s="8">
        <v>0.10221479491494798</v>
      </c>
      <c r="AE93" s="8">
        <v>1.0819244085116491E-5</v>
      </c>
      <c r="AF93" s="8">
        <v>-1.6158584342289828</v>
      </c>
      <c r="AG93" s="8">
        <v>-1.6369154346861412</v>
      </c>
      <c r="AH93" s="8">
        <v>0.31971048608850472</v>
      </c>
      <c r="AI93" s="8">
        <v>0.37114433433123167</v>
      </c>
    </row>
    <row r="94" spans="24:35" x14ac:dyDescent="0.25">
      <c r="X94" t="str">
        <v>Australia</v>
      </c>
      <c r="Y94">
        <v>79.900000000000006</v>
      </c>
      <c r="Z94" s="8">
        <v>82.097818226073429</v>
      </c>
      <c r="AA94" s="8">
        <v>-2.1978182260734229</v>
      </c>
      <c r="AB94" s="8">
        <v>-2.2194817454965818</v>
      </c>
      <c r="AC94" s="8">
        <v>9.7606206796316975E-3</v>
      </c>
      <c r="AD94" s="8">
        <v>-0.61421945141925205</v>
      </c>
      <c r="AE94" s="8">
        <v>1.9571800168888452E-4</v>
      </c>
      <c r="AF94" s="8">
        <v>-1.5938200328066188</v>
      </c>
      <c r="AG94" s="8">
        <v>-1.6285063637070087</v>
      </c>
      <c r="AH94" s="8">
        <v>0.78372153946363632</v>
      </c>
      <c r="AI94" s="8">
        <v>-2.2194817454965818</v>
      </c>
    </row>
    <row r="95" spans="24:35" x14ac:dyDescent="0.25">
      <c r="X95" t="str">
        <v>Australia</v>
      </c>
      <c r="Y95">
        <v>79.900000000000006</v>
      </c>
      <c r="Z95" s="8">
        <v>83.768733807675986</v>
      </c>
      <c r="AA95" s="8">
        <v>-3.8687338076759801</v>
      </c>
      <c r="AB95" s="8">
        <v>-3.9039158085087751</v>
      </c>
      <c r="AC95" s="8">
        <v>9.0119773474914497E-3</v>
      </c>
      <c r="AD95" s="8">
        <v>-1.0807781043682108</v>
      </c>
      <c r="AE95" s="8">
        <v>5.590764003658449E-4</v>
      </c>
      <c r="AF95" s="8">
        <v>-1.5884297017318656</v>
      </c>
      <c r="AG95" s="8">
        <v>-1.6081667438854106</v>
      </c>
      <c r="AH95" s="8">
        <v>1.0396047827747863</v>
      </c>
      <c r="AI95" s="8">
        <v>-3.9039158085087751</v>
      </c>
    </row>
    <row r="96" spans="24:35" x14ac:dyDescent="0.25">
      <c r="X96" t="str">
        <v>Austria</v>
      </c>
      <c r="Y96">
        <v>81.400000000000006</v>
      </c>
      <c r="Z96" s="8">
        <v>82.358612757398717</v>
      </c>
      <c r="AA96" s="8">
        <v>-0.95861275739871132</v>
      </c>
      <c r="AB96" s="8">
        <v>-0.97302878173660445</v>
      </c>
      <c r="AC96" s="8">
        <v>1.4815619649158023E-2</v>
      </c>
      <c r="AD96" s="8">
        <v>-0.26858783424559107</v>
      </c>
      <c r="AE96" s="8">
        <v>5.7098063087217465E-5</v>
      </c>
      <c r="AF96" s="8">
        <v>-1.5884297017318656</v>
      </c>
      <c r="AG96" s="8">
        <v>-1.5803189745190624</v>
      </c>
      <c r="AH96" s="8">
        <v>0.5182546036897222</v>
      </c>
      <c r="AI96" s="8">
        <v>-0.97302878173660445</v>
      </c>
    </row>
    <row r="97" spans="24:35" x14ac:dyDescent="0.25">
      <c r="X97" t="str">
        <v>Austria</v>
      </c>
      <c r="Y97">
        <v>81.099999999999994</v>
      </c>
      <c r="Z97" s="8">
        <v>78.234243174500534</v>
      </c>
      <c r="AA97" s="8">
        <v>2.8657568254994601</v>
      </c>
      <c r="AB97" s="8">
        <v>2.8862652064384609</v>
      </c>
      <c r="AC97" s="8">
        <v>7.1055081470865538E-3</v>
      </c>
      <c r="AD97" s="8">
        <v>0.79981524261897985</v>
      </c>
      <c r="AE97" s="8">
        <v>2.4094493008806932E-4</v>
      </c>
      <c r="AF97" s="8">
        <v>-1.5777854040319945</v>
      </c>
      <c r="AG97" s="8">
        <v>-1.5785485511020705</v>
      </c>
      <c r="AH97" s="8">
        <v>0.89432390252021099</v>
      </c>
      <c r="AI97" s="8">
        <v>2.8862652064384609</v>
      </c>
    </row>
    <row r="98" spans="24:35" x14ac:dyDescent="0.25">
      <c r="X98" t="str">
        <v>Austria</v>
      </c>
      <c r="Y98">
        <v>88</v>
      </c>
      <c r="Z98" s="8">
        <v>82.748721372661763</v>
      </c>
      <c r="AA98" s="8">
        <v>5.2512786273382375</v>
      </c>
      <c r="AB98" s="8">
        <v>5.3240823473060015</v>
      </c>
      <c r="AC98" s="8">
        <v>1.3674416588353978E-2</v>
      </c>
      <c r="AD98" s="8">
        <v>1.4704721542534949</v>
      </c>
      <c r="AE98" s="8">
        <v>1.5777875222907766E-3</v>
      </c>
      <c r="AF98" s="8">
        <v>-1.5725296242490356</v>
      </c>
      <c r="AG98" s="8">
        <v>-1.5715933327772247</v>
      </c>
      <c r="AH98" s="8">
        <v>1.2126302627979786</v>
      </c>
      <c r="AI98" s="8">
        <v>5.3240823473060015</v>
      </c>
    </row>
    <row r="99" spans="24:35" x14ac:dyDescent="0.25">
      <c r="X99" t="str">
        <v>Austria</v>
      </c>
      <c r="Y99">
        <v>88</v>
      </c>
      <c r="Z99" s="8">
        <v>80.995334957653156</v>
      </c>
      <c r="AA99" s="8">
        <v>7.0046650423468435</v>
      </c>
      <c r="AB99" s="8">
        <v>7.1252161626178516</v>
      </c>
      <c r="AC99" s="8">
        <v>1.6918942179393E-2</v>
      </c>
      <c r="AD99" s="8">
        <v>1.9646925584740611</v>
      </c>
      <c r="AE99" s="8">
        <v>3.4963868450355539E-3</v>
      </c>
      <c r="AF99" s="8">
        <v>-1.5725296242490356</v>
      </c>
      <c r="AG99" s="8">
        <v>-1.5679866755780101</v>
      </c>
      <c r="AH99" s="8">
        <v>1.4016749118372851</v>
      </c>
      <c r="AI99" s="8">
        <v>7.1252161626178516</v>
      </c>
    </row>
    <row r="100" spans="24:35" x14ac:dyDescent="0.25">
      <c r="X100" t="str">
        <v>Austria</v>
      </c>
      <c r="Y100">
        <v>84</v>
      </c>
      <c r="Z100" s="8">
        <v>80.913623141674378</v>
      </c>
      <c r="AA100" s="8">
        <v>3.0863768583256217</v>
      </c>
      <c r="AB100" s="8">
        <v>3.1245338210432654</v>
      </c>
      <c r="AC100" s="8">
        <v>1.2212049829853711E-2</v>
      </c>
      <c r="AD100" s="8">
        <v>0.86361262731897526</v>
      </c>
      <c r="AE100" s="8">
        <v>4.8529879200240528E-4</v>
      </c>
      <c r="AF100" s="8">
        <v>-1.5621464731395975</v>
      </c>
      <c r="AG100" s="8">
        <v>-1.5602615956728967</v>
      </c>
      <c r="AH100" s="8">
        <v>0.92930760640327015</v>
      </c>
      <c r="AI100" s="8">
        <v>3.1245338210432654</v>
      </c>
    </row>
    <row r="101" spans="24:35" x14ac:dyDescent="0.25">
      <c r="X101" t="str">
        <v>Austria</v>
      </c>
      <c r="Y101">
        <v>82</v>
      </c>
      <c r="Z101" s="8">
        <v>80.997443610878847</v>
      </c>
      <c r="AA101" s="8">
        <v>1.0025563891211533</v>
      </c>
      <c r="AB101" s="8">
        <v>1.01737494041407</v>
      </c>
      <c r="AC101" s="8">
        <v>1.4565476997974381E-2</v>
      </c>
      <c r="AD101" s="8">
        <v>0.28086447703670564</v>
      </c>
      <c r="AE101" s="8">
        <v>6.1367293007451144E-5</v>
      </c>
      <c r="AF101" s="8">
        <v>-1.5621464731395975</v>
      </c>
      <c r="AG101" s="8">
        <v>-1.5595835544784531</v>
      </c>
      <c r="AH101" s="8">
        <v>0.52996648671091051</v>
      </c>
      <c r="AI101" s="8">
        <v>1.01737494041407</v>
      </c>
    </row>
    <row r="102" spans="24:35" x14ac:dyDescent="0.25">
      <c r="X102" t="str">
        <v>Austria</v>
      </c>
      <c r="Y102">
        <v>84</v>
      </c>
      <c r="Z102" s="8">
        <v>80.112612912301174</v>
      </c>
      <c r="AA102" s="8">
        <v>3.8873870876988263</v>
      </c>
      <c r="AB102" s="8">
        <v>3.9577728419625569</v>
      </c>
      <c r="AC102" s="8">
        <v>1.7784182436510945E-2</v>
      </c>
      <c r="AD102" s="8">
        <v>1.0908278507204283</v>
      </c>
      <c r="AE102" s="8">
        <v>1.1339288777231303E-3</v>
      </c>
      <c r="AF102" s="8">
        <v>-1.5621464731395975</v>
      </c>
      <c r="AG102" s="8">
        <v>-1.5497008382575828</v>
      </c>
      <c r="AH102" s="8">
        <v>1.0444270442306769</v>
      </c>
      <c r="AI102" s="8">
        <v>3.9577728419625569</v>
      </c>
    </row>
    <row r="103" spans="24:35" x14ac:dyDescent="0.25">
      <c r="X103" t="str">
        <v>Austria</v>
      </c>
      <c r="Y103">
        <v>81</v>
      </c>
      <c r="Z103" s="8">
        <v>80.889494852017791</v>
      </c>
      <c r="AA103" s="8">
        <v>0.11050514798220945</v>
      </c>
      <c r="AB103" s="8">
        <v>0.11228823161568573</v>
      </c>
      <c r="AC103" s="8">
        <v>1.5879523684895161E-2</v>
      </c>
      <c r="AD103" s="8">
        <v>3.0978491661154208E-2</v>
      </c>
      <c r="AE103" s="8">
        <v>8.1499724127325905E-7</v>
      </c>
      <c r="AF103" s="8">
        <v>-1.5468805340999257</v>
      </c>
      <c r="AG103" s="8">
        <v>-1.5422045636905448</v>
      </c>
      <c r="AH103" s="8">
        <v>0.17600707844048263</v>
      </c>
      <c r="AI103" s="8">
        <v>0.11228823161568573</v>
      </c>
    </row>
    <row r="104" spans="24:35" x14ac:dyDescent="0.25">
      <c r="X104" t="str">
        <v>Austria</v>
      </c>
      <c r="Y104">
        <v>79.8</v>
      </c>
      <c r="Z104" s="8">
        <v>75.946362065943916</v>
      </c>
      <c r="AA104" s="8">
        <v>3.8536379340560813</v>
      </c>
      <c r="AB104" s="8">
        <v>3.8872196652304627</v>
      </c>
      <c r="AC104" s="8">
        <v>8.6390104152733321E-3</v>
      </c>
      <c r="AD104" s="8">
        <v>1.0763583581028449</v>
      </c>
      <c r="AE104" s="8">
        <v>5.3136426783209178E-4</v>
      </c>
      <c r="AF104" s="8">
        <v>-1.5418711328403236</v>
      </c>
      <c r="AG104" s="8">
        <v>-1.5207943381606877</v>
      </c>
      <c r="AH104" s="8">
        <v>1.0374769193109044</v>
      </c>
      <c r="AI104" s="8">
        <v>3.8872196652304627</v>
      </c>
    </row>
    <row r="105" spans="24:35" x14ac:dyDescent="0.25">
      <c r="X105" t="str">
        <v>Austria</v>
      </c>
      <c r="Y105">
        <v>79.400000000000006</v>
      </c>
      <c r="Z105" s="8">
        <v>78.539454502569924</v>
      </c>
      <c r="AA105" s="8">
        <v>0.86054549743008124</v>
      </c>
      <c r="AB105" s="8">
        <v>0.87054662826035845</v>
      </c>
      <c r="AC105" s="8">
        <v>1.1488334462064081E-2</v>
      </c>
      <c r="AD105" s="8">
        <v>0.24070484331505831</v>
      </c>
      <c r="AE105" s="8">
        <v>3.5439805434149312E-5</v>
      </c>
      <c r="AF105" s="8">
        <v>-1.5418711328403236</v>
      </c>
      <c r="AG105" s="8">
        <v>-1.5023665065073819</v>
      </c>
      <c r="AH105" s="8">
        <v>0.49061679885126058</v>
      </c>
      <c r="AI105" s="8">
        <v>0.87054662826035845</v>
      </c>
    </row>
    <row r="106" spans="24:35" x14ac:dyDescent="0.25">
      <c r="X106" t="str">
        <v>Austria</v>
      </c>
      <c r="Y106">
        <v>79.3</v>
      </c>
      <c r="Z106" s="8">
        <v>77.95350549141547</v>
      </c>
      <c r="AA106" s="8">
        <v>1.3464945085845272</v>
      </c>
      <c r="AB106" s="8">
        <v>1.360422038536248</v>
      </c>
      <c r="AC106" s="8">
        <v>1.023765387298944E-2</v>
      </c>
      <c r="AD106" s="8">
        <v>0.37639254625048979</v>
      </c>
      <c r="AE106" s="8">
        <v>7.7125491108041093E-5</v>
      </c>
      <c r="AF106" s="8">
        <v>-1.5319668124298669</v>
      </c>
      <c r="AG106" s="8">
        <v>-1.492809094579884</v>
      </c>
      <c r="AH106" s="8">
        <v>0.6135083913448045</v>
      </c>
      <c r="AI106" s="8">
        <v>1.360422038536248</v>
      </c>
    </row>
    <row r="107" spans="24:35" x14ac:dyDescent="0.25">
      <c r="X107" t="str">
        <v>Austria</v>
      </c>
      <c r="Y107">
        <v>78.8</v>
      </c>
      <c r="Z107" s="8">
        <v>75.592777365880551</v>
      </c>
      <c r="AA107" s="8">
        <v>3.2072226341194465</v>
      </c>
      <c r="AB107" s="8">
        <v>3.2321963125346493</v>
      </c>
      <c r="AC107" s="8">
        <v>7.7265351483613047E-3</v>
      </c>
      <c r="AD107" s="8">
        <v>0.8953963322681987</v>
      </c>
      <c r="AE107" s="8">
        <v>3.2857190678144696E-4</v>
      </c>
      <c r="AF107" s="8">
        <v>-1.5319668124298669</v>
      </c>
      <c r="AG107" s="8">
        <v>-1.4841366669898415</v>
      </c>
      <c r="AH107" s="8">
        <v>0.94625384134924317</v>
      </c>
      <c r="AI107" s="8">
        <v>3.2321963125346493</v>
      </c>
    </row>
    <row r="108" spans="24:35" x14ac:dyDescent="0.25">
      <c r="X108" t="str">
        <v>Austria</v>
      </c>
      <c r="Y108">
        <v>78.7</v>
      </c>
      <c r="Z108" s="8">
        <v>79.824340459320709</v>
      </c>
      <c r="AA108" s="8">
        <v>-1.124340459320706</v>
      </c>
      <c r="AB108" s="8">
        <v>-1.1348976910035862</v>
      </c>
      <c r="AC108" s="8">
        <v>9.3023642276904052E-3</v>
      </c>
      <c r="AD108" s="8">
        <v>-0.31414428801516664</v>
      </c>
      <c r="AE108" s="8">
        <v>4.8770470735645168E-5</v>
      </c>
      <c r="AF108" s="8">
        <v>-1.5319668124298669</v>
      </c>
      <c r="AG108" s="8">
        <v>-1.483680625620351</v>
      </c>
      <c r="AH108" s="8">
        <v>0.56048576076040202</v>
      </c>
      <c r="AI108" s="8">
        <v>-1.1348976910035862</v>
      </c>
    </row>
    <row r="109" spans="24:35" x14ac:dyDescent="0.25">
      <c r="X109" t="str">
        <v>Austria</v>
      </c>
      <c r="Y109">
        <v>78.599999999999994</v>
      </c>
      <c r="Z109" s="8">
        <v>76.316722704187725</v>
      </c>
      <c r="AA109" s="8">
        <v>2.2832772958122689</v>
      </c>
      <c r="AB109" s="8">
        <v>2.3175710675172896</v>
      </c>
      <c r="AC109" s="8">
        <v>1.4797290225821675E-2</v>
      </c>
      <c r="AD109" s="8">
        <v>0.63973152280081691</v>
      </c>
      <c r="AE109" s="8">
        <v>3.2351803457938559E-4</v>
      </c>
      <c r="AF109" s="8">
        <v>-1.5319668124298669</v>
      </c>
      <c r="AG109" s="8">
        <v>-1.4804644084753242</v>
      </c>
      <c r="AH109" s="8">
        <v>0.79983218414916069</v>
      </c>
      <c r="AI109" s="8">
        <v>2.3175710675172896</v>
      </c>
    </row>
    <row r="110" spans="24:35" x14ac:dyDescent="0.25">
      <c r="X110" t="str">
        <v>Austria</v>
      </c>
      <c r="Y110">
        <v>78.099999999999994</v>
      </c>
      <c r="Z110" s="8">
        <v>76.015107729691238</v>
      </c>
      <c r="AA110" s="8">
        <v>2.0848922703087567</v>
      </c>
      <c r="AB110" s="8">
        <v>2.118557602558754</v>
      </c>
      <c r="AC110" s="8">
        <v>1.58906853461699E-2</v>
      </c>
      <c r="AD110" s="8">
        <v>0.58447217398297924</v>
      </c>
      <c r="AE110" s="8">
        <v>2.9031759955512197E-4</v>
      </c>
      <c r="AF110" s="8">
        <v>-1.5125970273974985</v>
      </c>
      <c r="AG110" s="8">
        <v>-1.4801411445939252</v>
      </c>
      <c r="AH110" s="8">
        <v>0.76450779851024364</v>
      </c>
      <c r="AI110" s="8">
        <v>2.118557602558754</v>
      </c>
    </row>
    <row r="111" spans="24:35" x14ac:dyDescent="0.25">
      <c r="X111" t="str">
        <v>Azerbaijan</v>
      </c>
      <c r="Y111">
        <v>72.5</v>
      </c>
      <c r="Z111" s="8">
        <v>73.251341091468063</v>
      </c>
      <c r="AA111" s="8">
        <v>-0.75134109146806338</v>
      </c>
      <c r="AB111" s="8">
        <v>-0.75506842031274146</v>
      </c>
      <c r="AC111" s="8">
        <v>4.9364120447975123E-3</v>
      </c>
      <c r="AD111" s="8">
        <v>-0.20946603689665469</v>
      </c>
      <c r="AE111" s="8">
        <v>1.1456031514730607E-5</v>
      </c>
      <c r="AF111" s="8">
        <v>-1.5078422496152202</v>
      </c>
      <c r="AG111" s="8">
        <v>-1.4762533227605081</v>
      </c>
      <c r="AH111" s="8">
        <v>0.45767459717211167</v>
      </c>
      <c r="AI111" s="8">
        <v>-0.75506842031274146</v>
      </c>
    </row>
    <row r="112" spans="24:35" x14ac:dyDescent="0.25">
      <c r="X112" t="str">
        <v>Azerbaijan</v>
      </c>
      <c r="Y112">
        <v>72.2</v>
      </c>
      <c r="Z112" s="8">
        <v>71.138713648393363</v>
      </c>
      <c r="AA112" s="8">
        <v>1.0612863516066398</v>
      </c>
      <c r="AB112" s="8">
        <v>1.0694104383610545</v>
      </c>
      <c r="AC112" s="8">
        <v>7.5967902154251161E-3</v>
      </c>
      <c r="AD112" s="8">
        <v>0.29627185097569553</v>
      </c>
      <c r="AE112" s="8">
        <v>3.5364632869618645E-5</v>
      </c>
      <c r="AF112" s="8">
        <v>-1.5078422496152202</v>
      </c>
      <c r="AG112" s="8">
        <v>-1.4652992029737115</v>
      </c>
      <c r="AH112" s="8">
        <v>0.54430859902788187</v>
      </c>
      <c r="AI112" s="8">
        <v>1.0694104383610545</v>
      </c>
    </row>
    <row r="113" spans="24:35" x14ac:dyDescent="0.25">
      <c r="X113" t="str">
        <v>Azerbaijan</v>
      </c>
      <c r="Y113">
        <v>71.900000000000006</v>
      </c>
      <c r="Z113" s="8">
        <v>72.500258474552695</v>
      </c>
      <c r="AA113" s="8">
        <v>-0.60025847455268888</v>
      </c>
      <c r="AB113" s="8">
        <v>-0.60302165692677046</v>
      </c>
      <c r="AC113" s="8">
        <v>4.5822274247392589E-3</v>
      </c>
      <c r="AD113" s="8">
        <v>-0.16731600897796303</v>
      </c>
      <c r="AE113" s="8">
        <v>6.7825443496347603E-6</v>
      </c>
      <c r="AF113" s="8">
        <v>-1.4984336523422108</v>
      </c>
      <c r="AG113" s="8">
        <v>-1.455019344823719</v>
      </c>
      <c r="AH113" s="8">
        <v>0.40904279602257149</v>
      </c>
      <c r="AI113" s="8">
        <v>-0.60302165692677046</v>
      </c>
    </row>
    <row r="114" spans="24:35" x14ac:dyDescent="0.25">
      <c r="X114" t="str">
        <v>Azerbaijan</v>
      </c>
      <c r="Y114">
        <v>71.599999999999994</v>
      </c>
      <c r="Z114" s="8">
        <v>72.183736730480391</v>
      </c>
      <c r="AA114" s="8">
        <v>-0.5837367304803962</v>
      </c>
      <c r="AB114" s="8">
        <v>-0.58577212271182655</v>
      </c>
      <c r="AC114" s="8">
        <v>3.4747167926114063E-3</v>
      </c>
      <c r="AD114" s="8">
        <v>-0.16262029784462714</v>
      </c>
      <c r="AE114" s="8">
        <v>4.8531866541797171E-6</v>
      </c>
      <c r="AF114" s="8">
        <v>-1.4984336523422108</v>
      </c>
      <c r="AG114" s="8">
        <v>-1.4293781489816981</v>
      </c>
      <c r="AH114" s="8">
        <v>0.4032620709224054</v>
      </c>
      <c r="AI114" s="8">
        <v>-0.58577212271182655</v>
      </c>
    </row>
    <row r="115" spans="24:35" x14ac:dyDescent="0.25">
      <c r="X115" t="str">
        <v>Azerbaijan</v>
      </c>
      <c r="Y115">
        <v>71.099999999999994</v>
      </c>
      <c r="Z115" s="8">
        <v>74.293502578678201</v>
      </c>
      <c r="AA115" s="8">
        <v>-3.1935025786782063</v>
      </c>
      <c r="AB115" s="8">
        <v>-3.2303356590986732</v>
      </c>
      <c r="AC115" s="8">
        <v>1.1402245558204297E-2</v>
      </c>
      <c r="AD115" s="8">
        <v>-0.8932218806094615</v>
      </c>
      <c r="AE115" s="8">
        <v>4.8432387167859984E-4</v>
      </c>
      <c r="AF115" s="8">
        <v>-1.4984336523422108</v>
      </c>
      <c r="AG115" s="8">
        <v>-1.4220710844912798</v>
      </c>
      <c r="AH115" s="8">
        <v>0.94510416389383323</v>
      </c>
      <c r="AI115" s="8">
        <v>-3.2303356590986732</v>
      </c>
    </row>
    <row r="116" spans="24:35" x14ac:dyDescent="0.25">
      <c r="X116" t="str">
        <v>Azerbaijan</v>
      </c>
      <c r="Y116">
        <v>78</v>
      </c>
      <c r="Z116" s="8">
        <v>71.672298130521966</v>
      </c>
      <c r="AA116" s="8">
        <v>6.3277018694780338</v>
      </c>
      <c r="AB116" s="8">
        <v>6.3419582858446564</v>
      </c>
      <c r="AC116" s="8">
        <v>2.2479517720013597E-3</v>
      </c>
      <c r="AD116" s="8">
        <v>1.7617187919347066</v>
      </c>
      <c r="AE116" s="8">
        <v>3.6803060399547845E-4</v>
      </c>
      <c r="AF116" s="8">
        <v>-1.4984336523422108</v>
      </c>
      <c r="AG116" s="8">
        <v>-1.4074379653898692</v>
      </c>
      <c r="AH116" s="8">
        <v>1.3272975521467318</v>
      </c>
      <c r="AI116" s="8">
        <v>6.3419582858446564</v>
      </c>
    </row>
    <row r="117" spans="24:35" x14ac:dyDescent="0.25">
      <c r="X117" t="str">
        <v>Azerbaijan</v>
      </c>
      <c r="Y117">
        <v>73</v>
      </c>
      <c r="Z117" s="8">
        <v>71.527488597717962</v>
      </c>
      <c r="AA117" s="8">
        <v>1.4725114022820378</v>
      </c>
      <c r="AB117" s="8">
        <v>1.4774170296508264</v>
      </c>
      <c r="AC117" s="8">
        <v>3.320408029916914E-3</v>
      </c>
      <c r="AD117" s="8">
        <v>0.41018783407199161</v>
      </c>
      <c r="AE117" s="8">
        <v>2.9501754140419974E-5</v>
      </c>
      <c r="AF117" s="8">
        <v>-1.4984336523422108</v>
      </c>
      <c r="AG117" s="8">
        <v>-1.4042087122029465</v>
      </c>
      <c r="AH117" s="8">
        <v>0.64045908071631841</v>
      </c>
      <c r="AI117" s="8">
        <v>1.4774170296508264</v>
      </c>
    </row>
    <row r="118" spans="24:35" x14ac:dyDescent="0.25">
      <c r="X118" t="str">
        <v>Azerbaijan</v>
      </c>
      <c r="Y118">
        <v>73</v>
      </c>
      <c r="Z118" s="8">
        <v>73.47541650571857</v>
      </c>
      <c r="AA118" s="8">
        <v>-0.47541650571857019</v>
      </c>
      <c r="AB118" s="8">
        <v>-0.47722385593007871</v>
      </c>
      <c r="AC118" s="8">
        <v>3.7872168146038895E-3</v>
      </c>
      <c r="AD118" s="8">
        <v>-0.13246467928915875</v>
      </c>
      <c r="AE118" s="8">
        <v>3.5108691395228282E-6</v>
      </c>
      <c r="AF118" s="8">
        <v>-1.4754749432056431</v>
      </c>
      <c r="AG118" s="8">
        <v>-1.3956917906660498</v>
      </c>
      <c r="AH118" s="8">
        <v>0.36395697450269965</v>
      </c>
      <c r="AI118" s="8">
        <v>-0.47722385593007871</v>
      </c>
    </row>
    <row r="119" spans="24:35" x14ac:dyDescent="0.25">
      <c r="X119" t="str">
        <v>Azerbaijan</v>
      </c>
      <c r="Y119">
        <v>69.2</v>
      </c>
      <c r="Z119" s="8">
        <v>69.560005254457963</v>
      </c>
      <c r="AA119" s="8">
        <v>-0.36000525445795972</v>
      </c>
      <c r="AB119" s="8">
        <v>-0.3646327422118712</v>
      </c>
      <c r="AC119" s="8">
        <v>1.2690817960671943E-2</v>
      </c>
      <c r="AD119" s="8">
        <v>-0.10075906837585046</v>
      </c>
      <c r="AE119" s="8">
        <v>6.8683295398121984E-6</v>
      </c>
      <c r="AF119" s="8">
        <v>-1.4754749432056431</v>
      </c>
      <c r="AG119" s="8">
        <v>-1.3938705505807882</v>
      </c>
      <c r="AH119" s="8">
        <v>0.31742568953355121</v>
      </c>
      <c r="AI119" s="8">
        <v>-0.3646327422118712</v>
      </c>
    </row>
    <row r="120" spans="24:35" x14ac:dyDescent="0.25">
      <c r="X120" t="str">
        <v>Azerbaijan</v>
      </c>
      <c r="Y120">
        <v>68.400000000000006</v>
      </c>
      <c r="Z120" s="8">
        <v>70.411010792284401</v>
      </c>
      <c r="AA120" s="8">
        <v>-2.0110107922843952</v>
      </c>
      <c r="AB120" s="8">
        <v>-2.0191129545271891</v>
      </c>
      <c r="AC120" s="8">
        <v>4.0127335247032922E-3</v>
      </c>
      <c r="AD120" s="8">
        <v>-0.56038873958878166</v>
      </c>
      <c r="AE120" s="8">
        <v>6.6590416815400836E-5</v>
      </c>
      <c r="AF120" s="8">
        <v>-1.4754749432056431</v>
      </c>
      <c r="AG120" s="8">
        <v>-1.3871280616079238</v>
      </c>
      <c r="AH120" s="8">
        <v>0.74859116985760765</v>
      </c>
      <c r="AI120" s="8">
        <v>-2.0191129545271891</v>
      </c>
    </row>
    <row r="121" spans="24:35" x14ac:dyDescent="0.25">
      <c r="X121" t="str">
        <v>Azerbaijan</v>
      </c>
      <c r="Y121">
        <v>68.400000000000006</v>
      </c>
      <c r="Z121" s="8">
        <v>70.447768324413175</v>
      </c>
      <c r="AA121" s="8">
        <v>-2.0477683244131697</v>
      </c>
      <c r="AB121" s="8">
        <v>-2.0702025706621203</v>
      </c>
      <c r="AC121" s="8">
        <v>1.0836739634506116E-2</v>
      </c>
      <c r="AD121" s="8">
        <v>-0.5725965460425616</v>
      </c>
      <c r="AE121" s="8">
        <v>1.8904905409293873E-4</v>
      </c>
      <c r="AF121" s="8">
        <v>-1.462064744247453</v>
      </c>
      <c r="AG121" s="8">
        <v>-1.3833164229030315</v>
      </c>
      <c r="AH121" s="8">
        <v>0.75670109425225596</v>
      </c>
      <c r="AI121" s="8">
        <v>-2.0702025706621203</v>
      </c>
    </row>
    <row r="122" spans="24:35" x14ac:dyDescent="0.25">
      <c r="X122" t="str">
        <v>Azerbaijan</v>
      </c>
      <c r="Y122">
        <v>67.8</v>
      </c>
      <c r="Z122" s="8">
        <v>69.916679038801206</v>
      </c>
      <c r="AA122" s="8">
        <v>-2.1166790388012089</v>
      </c>
      <c r="AB122" s="8">
        <v>-2.1238633627002463</v>
      </c>
      <c r="AC122" s="8">
        <v>3.3826676542429213E-3</v>
      </c>
      <c r="AD122" s="8">
        <v>-0.58964780058256083</v>
      </c>
      <c r="AE122" s="8">
        <v>6.211016167816787E-5</v>
      </c>
      <c r="AF122" s="8">
        <v>-1.4576525936309461</v>
      </c>
      <c r="AG122" s="8">
        <v>-1.3767074695376171</v>
      </c>
      <c r="AH122" s="8">
        <v>0.76788527826919617</v>
      </c>
      <c r="AI122" s="8">
        <v>-2.1238633627002463</v>
      </c>
    </row>
    <row r="123" spans="24:35" x14ac:dyDescent="0.25">
      <c r="X123" t="str">
        <v>Azerbaijan</v>
      </c>
      <c r="Y123">
        <v>67.8</v>
      </c>
      <c r="Z123" s="8">
        <v>69.199861886918754</v>
      </c>
      <c r="AA123" s="8">
        <v>-1.3998618869187567</v>
      </c>
      <c r="AB123" s="8">
        <v>-1.4238957403282198</v>
      </c>
      <c r="AC123" s="8">
        <v>1.6878941855618567E-2</v>
      </c>
      <c r="AD123" s="8">
        <v>-0.39263009210644328</v>
      </c>
      <c r="AE123" s="8">
        <v>1.3930021327010486E-4</v>
      </c>
      <c r="AF123" s="8">
        <v>-1.4576525936309461</v>
      </c>
      <c r="AG123" s="8">
        <v>-1.3727139051375838</v>
      </c>
      <c r="AH123" s="8">
        <v>0.62660202050938463</v>
      </c>
      <c r="AI123" s="8">
        <v>-1.4238957403282198</v>
      </c>
    </row>
    <row r="124" spans="24:35" x14ac:dyDescent="0.25">
      <c r="X124" t="str">
        <v>Bangladesh</v>
      </c>
      <c r="Y124">
        <v>71.400000000000006</v>
      </c>
      <c r="Z124" s="8">
        <v>67.361494457394471</v>
      </c>
      <c r="AA124" s="8">
        <v>4.0385055426055345</v>
      </c>
      <c r="AB124" s="8">
        <v>4.0777341483702276</v>
      </c>
      <c r="AC124" s="8">
        <v>9.6201969862041645E-3</v>
      </c>
      <c r="AD124" s="8">
        <v>1.1285522929162761</v>
      </c>
      <c r="AE124" s="8">
        <v>6.5113638451965241E-4</v>
      </c>
      <c r="AF124" s="8">
        <v>-1.4576525936309461</v>
      </c>
      <c r="AG124" s="8">
        <v>-1.3704978501844876</v>
      </c>
      <c r="AH124" s="8">
        <v>1.0623334189021243</v>
      </c>
      <c r="AI124" s="8">
        <v>4.0777341483702276</v>
      </c>
    </row>
    <row r="125" spans="24:35" x14ac:dyDescent="0.25">
      <c r="X125" t="str">
        <v>Bangladesh</v>
      </c>
      <c r="Y125">
        <v>71</v>
      </c>
      <c r="Z125" s="8">
        <v>67.07146729121061</v>
      </c>
      <c r="AA125" s="8">
        <v>3.9285327087893904</v>
      </c>
      <c r="AB125" s="8">
        <v>3.9767284853094247</v>
      </c>
      <c r="AC125" s="8">
        <v>1.2119453640869811E-2</v>
      </c>
      <c r="AD125" s="8">
        <v>1.0992084253326686</v>
      </c>
      <c r="AE125" s="8">
        <v>7.801625599738192E-4</v>
      </c>
      <c r="AF125" s="8">
        <v>-1.4445835579455348</v>
      </c>
      <c r="AG125" s="8">
        <v>-1.3626105692984638</v>
      </c>
      <c r="AH125" s="8">
        <v>1.0484314118399298</v>
      </c>
      <c r="AI125" s="8">
        <v>3.9767284853094247</v>
      </c>
    </row>
    <row r="126" spans="24:35" x14ac:dyDescent="0.25">
      <c r="X126" t="str">
        <v>Bangladesh</v>
      </c>
      <c r="Y126">
        <v>77</v>
      </c>
      <c r="Z126" s="8">
        <v>66.985145049866233</v>
      </c>
      <c r="AA126" s="8">
        <v>10.014854950133767</v>
      </c>
      <c r="AB126" s="8">
        <v>10.108067705734772</v>
      </c>
      <c r="AC126" s="8">
        <v>9.2216196324171884E-3</v>
      </c>
      <c r="AD126" s="8">
        <v>2.7980681930751596</v>
      </c>
      <c r="AE126" s="8">
        <v>3.8352499401215208E-3</v>
      </c>
      <c r="AF126" s="8">
        <v>-1.4402815816722083</v>
      </c>
      <c r="AG126" s="8">
        <v>-1.34433227587116</v>
      </c>
      <c r="AH126" s="8">
        <v>1.6727427157441637</v>
      </c>
      <c r="AI126" s="8">
        <v>10.108067705734772</v>
      </c>
    </row>
    <row r="127" spans="24:35" x14ac:dyDescent="0.25">
      <c r="X127" t="str">
        <v>Bangladesh</v>
      </c>
      <c r="Y127">
        <v>73</v>
      </c>
      <c r="Z127" s="8">
        <v>68.21006943635598</v>
      </c>
      <c r="AA127" s="8">
        <v>4.7899305636440204</v>
      </c>
      <c r="AB127" s="8">
        <v>4.8581442364877283</v>
      </c>
      <c r="AC127" s="8">
        <v>1.4041096666373043E-2</v>
      </c>
      <c r="AD127" s="8">
        <v>1.3415340588717739</v>
      </c>
      <c r="AE127" s="8">
        <v>1.3489381000623786E-3</v>
      </c>
      <c r="AF127" s="8">
        <v>-1.4402815816722083</v>
      </c>
      <c r="AG127" s="8">
        <v>-1.3405255148411312</v>
      </c>
      <c r="AH127" s="8">
        <v>1.1582461132556301</v>
      </c>
      <c r="AI127" s="8">
        <v>4.8581442364877283</v>
      </c>
    </row>
    <row r="128" spans="24:35" x14ac:dyDescent="0.25">
      <c r="X128" t="str">
        <v>Bangladesh</v>
      </c>
      <c r="Y128">
        <v>69.900000000000006</v>
      </c>
      <c r="Z128" s="8">
        <v>65.591682633988185</v>
      </c>
      <c r="AA128" s="8">
        <v>4.3083173660118206</v>
      </c>
      <c r="AB128" s="8">
        <v>4.3511332362889172</v>
      </c>
      <c r="AC128" s="8">
        <v>9.8401652976304425E-3</v>
      </c>
      <c r="AD128" s="8">
        <v>1.2040843910900216</v>
      </c>
      <c r="AE128" s="8">
        <v>7.5832843424865793E-4</v>
      </c>
      <c r="AF128" s="8">
        <v>-1.4402815816722083</v>
      </c>
      <c r="AG128" s="8">
        <v>-1.3343736950896321</v>
      </c>
      <c r="AH128" s="8">
        <v>1.0973077923217449</v>
      </c>
      <c r="AI128" s="8">
        <v>4.3511332362889172</v>
      </c>
    </row>
    <row r="129" spans="24:35" x14ac:dyDescent="0.25">
      <c r="X129" t="str">
        <v>Bangladesh</v>
      </c>
      <c r="Y129">
        <v>69.5</v>
      </c>
      <c r="Z129" s="8">
        <v>64.961599021740781</v>
      </c>
      <c r="AA129" s="8">
        <v>4.5384009782592187</v>
      </c>
      <c r="AB129" s="8">
        <v>4.589544536710636</v>
      </c>
      <c r="AC129" s="8">
        <v>1.1143493225162761E-2</v>
      </c>
      <c r="AD129" s="8">
        <v>1.2692235396671032</v>
      </c>
      <c r="AE129" s="8">
        <v>9.5545604644398389E-4</v>
      </c>
      <c r="AF129" s="8">
        <v>-1.4402815816722083</v>
      </c>
      <c r="AG129" s="8">
        <v>-1.3291320514802278</v>
      </c>
      <c r="AH129" s="8">
        <v>1.1265982157216046</v>
      </c>
      <c r="AI129" s="8">
        <v>4.589544536710636</v>
      </c>
    </row>
    <row r="130" spans="24:35" x14ac:dyDescent="0.25">
      <c r="X130" t="str">
        <v>Bangladesh</v>
      </c>
      <c r="Y130">
        <v>69.099999999999994</v>
      </c>
      <c r="Z130" s="8">
        <v>64.899818245409236</v>
      </c>
      <c r="AA130" s="8">
        <v>4.2001817545907585</v>
      </c>
      <c r="AB130" s="8">
        <v>4.2452752350718495</v>
      </c>
      <c r="AC130" s="8">
        <v>1.0622039322340446E-2</v>
      </c>
      <c r="AD130" s="8">
        <v>1.1743264961319577</v>
      </c>
      <c r="AE130" s="8">
        <v>7.7923740583478603E-4</v>
      </c>
      <c r="AF130" s="8">
        <v>-1.4402815816722083</v>
      </c>
      <c r="AG130" s="8">
        <v>-1.3131154496895989</v>
      </c>
      <c r="AH130" s="8">
        <v>1.083663460734908</v>
      </c>
      <c r="AI130" s="8">
        <v>4.2452752350718495</v>
      </c>
    </row>
    <row r="131" spans="24:35" x14ac:dyDescent="0.25">
      <c r="X131" t="str">
        <v>Bangladesh</v>
      </c>
      <c r="Y131">
        <v>68.599999999999994</v>
      </c>
      <c r="Z131" s="8">
        <v>65.416260199914404</v>
      </c>
      <c r="AA131" s="8">
        <v>3.1837398000855899</v>
      </c>
      <c r="AB131" s="8">
        <v>3.4112704160944136</v>
      </c>
      <c r="AC131" s="8">
        <v>6.6699671458273088E-2</v>
      </c>
      <c r="AD131" s="8">
        <v>0.91649214905815424</v>
      </c>
      <c r="AE131" s="8">
        <v>3.1594113435150181E-3</v>
      </c>
      <c r="AF131" s="8">
        <v>-1.4191611772342045</v>
      </c>
      <c r="AG131" s="8">
        <v>-1.3112316458263693</v>
      </c>
      <c r="AH131" s="8">
        <v>0.95733596456946823</v>
      </c>
      <c r="AI131" s="8">
        <v>3.4112704160944136</v>
      </c>
    </row>
    <row r="132" spans="24:35" x14ac:dyDescent="0.25">
      <c r="X132" t="str">
        <v>Bangladesh</v>
      </c>
      <c r="Y132">
        <v>68.2</v>
      </c>
      <c r="Z132" s="8">
        <v>65.189395092438417</v>
      </c>
      <c r="AA132" s="8">
        <v>3.0106049075615857</v>
      </c>
      <c r="AB132" s="8">
        <v>3.2253342690425106</v>
      </c>
      <c r="AC132" s="8">
        <v>6.6575847205031194E-2</v>
      </c>
      <c r="AD132" s="8">
        <v>0.86659492201784094</v>
      </c>
      <c r="AE132" s="8">
        <v>2.819138069092425E-3</v>
      </c>
      <c r="AF132" s="8">
        <v>-1.4191611772342045</v>
      </c>
      <c r="AG132" s="8">
        <v>-1.3104802307873942</v>
      </c>
      <c r="AH132" s="8">
        <v>0.93091080239614843</v>
      </c>
      <c r="AI132" s="8">
        <v>3.2253342690425106</v>
      </c>
    </row>
    <row r="133" spans="24:35" x14ac:dyDescent="0.25">
      <c r="X133" t="str">
        <v>Bangladesh</v>
      </c>
      <c r="Y133">
        <v>67.8</v>
      </c>
      <c r="Z133" s="8">
        <v>64.691270308388482</v>
      </c>
      <c r="AA133" s="8">
        <v>3.108729691611515</v>
      </c>
      <c r="AB133" s="8">
        <v>3.3427289461091134</v>
      </c>
      <c r="AC133" s="8">
        <v>7.0002461542677669E-2</v>
      </c>
      <c r="AD133" s="8">
        <v>0.89648691165023042</v>
      </c>
      <c r="AE133" s="8">
        <v>3.1839469167206139E-3</v>
      </c>
      <c r="AF133" s="8">
        <v>-1.4191611772342045</v>
      </c>
      <c r="AG133" s="8">
        <v>-1.3064014108906874</v>
      </c>
      <c r="AH133" s="8">
        <v>0.94682992752142681</v>
      </c>
      <c r="AI133" s="8">
        <v>3.3427289461091134</v>
      </c>
    </row>
    <row r="134" spans="24:35" x14ac:dyDescent="0.25">
      <c r="X134" t="str">
        <v>Bangladesh</v>
      </c>
      <c r="Y134">
        <v>67.3</v>
      </c>
      <c r="Z134" s="8">
        <v>64.849754314425525</v>
      </c>
      <c r="AA134" s="8">
        <v>2.4502456855744725</v>
      </c>
      <c r="AB134" s="8">
        <v>2.4934240059006663</v>
      </c>
      <c r="AC134" s="8">
        <v>1.7316878406565699E-2</v>
      </c>
      <c r="AD134" s="8">
        <v>0.68739247978548379</v>
      </c>
      <c r="AE134" s="8">
        <v>4.3824004842811471E-4</v>
      </c>
      <c r="AF134" s="8">
        <v>-1.4067868590764927</v>
      </c>
      <c r="AG134" s="8">
        <v>-1.301505501104308</v>
      </c>
      <c r="AH134" s="8">
        <v>0.82909135792473665</v>
      </c>
      <c r="AI134" s="8">
        <v>2.4934240059006663</v>
      </c>
    </row>
    <row r="135" spans="24:35" x14ac:dyDescent="0.25">
      <c r="X135" t="str">
        <v>Bangladesh</v>
      </c>
      <c r="Y135">
        <v>66.8</v>
      </c>
      <c r="Z135" s="8">
        <v>63.670675057973824</v>
      </c>
      <c r="AA135" s="8">
        <v>3.1293249420261731</v>
      </c>
      <c r="AB135" s="8">
        <v>3.2069301228121558</v>
      </c>
      <c r="AC135" s="8">
        <v>2.4199211649155259E-2</v>
      </c>
      <c r="AD135" s="8">
        <v>0.88099201288439932</v>
      </c>
      <c r="AE135" s="8">
        <v>1.013048865575007E-3</v>
      </c>
      <c r="AF135" s="8">
        <v>-1.4067868590764927</v>
      </c>
      <c r="AG135" s="8">
        <v>-1.2961710798474064</v>
      </c>
      <c r="AH135" s="8">
        <v>0.93861174768079658</v>
      </c>
      <c r="AI135" s="8">
        <v>3.2069301228121558</v>
      </c>
    </row>
    <row r="136" spans="24:35" x14ac:dyDescent="0.25">
      <c r="X136" t="str">
        <v>Belarus</v>
      </c>
      <c r="Y136">
        <v>72</v>
      </c>
      <c r="Z136" s="8">
        <v>75.286424249742623</v>
      </c>
      <c r="AA136" s="8">
        <v>-3.2864242497426233</v>
      </c>
      <c r="AB136" s="8">
        <v>-3.3054963203351826</v>
      </c>
      <c r="AC136" s="8">
        <v>5.7698054223292551E-3</v>
      </c>
      <c r="AD136" s="8">
        <v>-0.91660462449417812</v>
      </c>
      <c r="AE136" s="8">
        <v>2.566165761358718E-4</v>
      </c>
      <c r="AF136" s="8">
        <v>-1.4067868590764927</v>
      </c>
      <c r="AG136" s="8">
        <v>-1.2890552708090761</v>
      </c>
      <c r="AH136" s="8">
        <v>0.95739470674021288</v>
      </c>
      <c r="AI136" s="8">
        <v>-3.3054963203351826</v>
      </c>
    </row>
    <row r="137" spans="24:35" x14ac:dyDescent="0.25">
      <c r="X137" t="str">
        <v>Belarus</v>
      </c>
      <c r="Y137">
        <v>71.7</v>
      </c>
      <c r="Z137" s="8">
        <v>78.207081872918479</v>
      </c>
      <c r="AA137" s="8">
        <v>-6.5070818729184765</v>
      </c>
      <c r="AB137" s="8">
        <v>-6.5498632205724041</v>
      </c>
      <c r="AC137" s="8">
        <v>6.5316398546394197E-3</v>
      </c>
      <c r="AD137" s="8">
        <v>-1.8155622442212729</v>
      </c>
      <c r="AE137" s="8">
        <v>1.1406092113505001E-3</v>
      </c>
      <c r="AF137" s="8">
        <v>-1.3946242806491973</v>
      </c>
      <c r="AG137" s="8">
        <v>-1.2849932820614418</v>
      </c>
      <c r="AH137" s="8">
        <v>1.347428010775074</v>
      </c>
      <c r="AI137" s="8">
        <v>-6.5498632205724041</v>
      </c>
    </row>
    <row r="138" spans="24:35" x14ac:dyDescent="0.25">
      <c r="X138" t="str">
        <v>Belarus</v>
      </c>
      <c r="Y138">
        <v>71.900000000000006</v>
      </c>
      <c r="Z138" s="8">
        <v>72.668602005745583</v>
      </c>
      <c r="AA138" s="8">
        <v>-0.7686020057455778</v>
      </c>
      <c r="AB138" s="8">
        <v>-0.77998638118466246</v>
      </c>
      <c r="AC138" s="8">
        <v>1.459560796663378E-2</v>
      </c>
      <c r="AD138" s="8">
        <v>-0.21532584412512956</v>
      </c>
      <c r="AE138" s="8">
        <v>3.6144848778264122E-5</v>
      </c>
      <c r="AF138" s="8">
        <v>-1.3946242806491973</v>
      </c>
      <c r="AG138" s="8">
        <v>-1.2815683360498682</v>
      </c>
      <c r="AH138" s="8">
        <v>0.46403215850318991</v>
      </c>
      <c r="AI138" s="8">
        <v>-0.77998638118466246</v>
      </c>
    </row>
    <row r="139" spans="24:35" x14ac:dyDescent="0.25">
      <c r="X139" t="str">
        <v>Belarus</v>
      </c>
      <c r="Y139">
        <v>72</v>
      </c>
      <c r="Z139" s="8">
        <v>73.962201694514192</v>
      </c>
      <c r="AA139" s="8">
        <v>-1.9622016945141922</v>
      </c>
      <c r="AB139" s="8">
        <v>-1.983003370582046</v>
      </c>
      <c r="AC139" s="8">
        <v>1.0489985229701449E-2</v>
      </c>
      <c r="AD139" s="8">
        <v>-0.54857427925052948</v>
      </c>
      <c r="AE139" s="8">
        <v>1.6790822246838958E-4</v>
      </c>
      <c r="AF139" s="8">
        <v>-1.3946242806491973</v>
      </c>
      <c r="AG139" s="8">
        <v>-1.2792435935419131</v>
      </c>
      <c r="AH139" s="8">
        <v>0.7406580042438814</v>
      </c>
      <c r="AI139" s="8">
        <v>-1.983003370582046</v>
      </c>
    </row>
    <row r="140" spans="24:35" x14ac:dyDescent="0.25">
      <c r="X140" t="str">
        <v>Belarus</v>
      </c>
      <c r="Y140">
        <v>73</v>
      </c>
      <c r="Z140" s="8">
        <v>73.862674657235658</v>
      </c>
      <c r="AA140" s="8">
        <v>-0.86267465723565806</v>
      </c>
      <c r="AB140" s="8">
        <v>-0.86931241981442131</v>
      </c>
      <c r="AC140" s="8">
        <v>7.6356467795320876E-3</v>
      </c>
      <c r="AD140" s="8">
        <v>-0.24083153510978253</v>
      </c>
      <c r="AE140" s="8">
        <v>2.3488094275505238E-5</v>
      </c>
      <c r="AF140" s="8">
        <v>-1.3946242806491973</v>
      </c>
      <c r="AG140" s="8">
        <v>-1.2788279348694824</v>
      </c>
      <c r="AH140" s="8">
        <v>0.49074589668155405</v>
      </c>
      <c r="AI140" s="8">
        <v>-0.86931241981442131</v>
      </c>
    </row>
    <row r="141" spans="24:35" x14ac:dyDescent="0.25">
      <c r="X141" t="str">
        <v>Belarus</v>
      </c>
      <c r="Y141">
        <v>70</v>
      </c>
      <c r="Z141" s="8">
        <v>73.908547294801167</v>
      </c>
      <c r="AA141" s="8">
        <v>-3.908547294801167</v>
      </c>
      <c r="AB141" s="8">
        <v>-3.9336150494513502</v>
      </c>
      <c r="AC141" s="8">
        <v>6.3727015315542751E-3</v>
      </c>
      <c r="AD141" s="8">
        <v>-1.090449369984321</v>
      </c>
      <c r="AE141" s="8">
        <v>4.0138161386844579E-4</v>
      </c>
      <c r="AF141" s="8">
        <v>-1.3946242806491973</v>
      </c>
      <c r="AG141" s="8">
        <v>-1.2781176790447006</v>
      </c>
      <c r="AH141" s="8">
        <v>1.0442458379061517</v>
      </c>
      <c r="AI141" s="8">
        <v>-3.9336150494513502</v>
      </c>
    </row>
    <row r="142" spans="24:35" x14ac:dyDescent="0.25">
      <c r="X142" t="str">
        <v>Belarus</v>
      </c>
      <c r="Y142">
        <v>70</v>
      </c>
      <c r="Z142" s="8">
        <v>73.536540365579086</v>
      </c>
      <c r="AA142" s="8">
        <v>-3.5365403655790857</v>
      </c>
      <c r="AB142" s="8">
        <v>-3.5617476696003099</v>
      </c>
      <c r="AC142" s="8">
        <v>7.0772290346028718E-3</v>
      </c>
      <c r="AD142" s="8">
        <v>-0.98701277971383505</v>
      </c>
      <c r="AE142" s="8">
        <v>3.6545989977792892E-4</v>
      </c>
      <c r="AF142" s="8">
        <v>-1.3946242806491973</v>
      </c>
      <c r="AG142" s="8">
        <v>-1.2712007036774327</v>
      </c>
      <c r="AH142" s="8">
        <v>0.99348516834114597</v>
      </c>
      <c r="AI142" s="8">
        <v>-3.5617476696003099</v>
      </c>
    </row>
    <row r="143" spans="24:35" x14ac:dyDescent="0.25">
      <c r="X143" t="str">
        <v>Belarus</v>
      </c>
      <c r="Y143">
        <v>69.8</v>
      </c>
      <c r="Z143" s="8">
        <v>72.497666152018994</v>
      </c>
      <c r="AA143" s="8">
        <v>-2.6976661520189964</v>
      </c>
      <c r="AB143" s="8">
        <v>-2.7576831413470075</v>
      </c>
      <c r="AC143" s="8">
        <v>2.1763555220740628E-2</v>
      </c>
      <c r="AD143" s="8">
        <v>-0.75852198911206137</v>
      </c>
      <c r="AE143" s="8">
        <v>6.737034208409322E-4</v>
      </c>
      <c r="AF143" s="8">
        <v>-1.3946242806491973</v>
      </c>
      <c r="AG143" s="8">
        <v>-1.2610131324258123</v>
      </c>
      <c r="AH143" s="8">
        <v>0.87093167878546096</v>
      </c>
      <c r="AI143" s="8">
        <v>-2.7576831413470075</v>
      </c>
    </row>
    <row r="144" spans="24:35" x14ac:dyDescent="0.25">
      <c r="X144" t="str">
        <v>Belarus</v>
      </c>
      <c r="Y144">
        <v>68.900000000000006</v>
      </c>
      <c r="Z144" s="8">
        <v>72.504960244220172</v>
      </c>
      <c r="AA144" s="8">
        <v>-3.604960244220166</v>
      </c>
      <c r="AB144" s="8">
        <v>-3.6248696189517871</v>
      </c>
      <c r="AC144" s="8">
        <v>5.4924388528430216E-3</v>
      </c>
      <c r="AD144" s="8">
        <v>-1.0053061207364855</v>
      </c>
      <c r="AE144" s="8">
        <v>2.9376509626975235E-4</v>
      </c>
      <c r="AF144" s="8">
        <v>-1.3946242806491973</v>
      </c>
      <c r="AG144" s="8">
        <v>-1.2595636355456186</v>
      </c>
      <c r="AH144" s="8">
        <v>1.0026495503098207</v>
      </c>
      <c r="AI144" s="8">
        <v>-3.6248696189517871</v>
      </c>
    </row>
    <row r="145" spans="24:35" x14ac:dyDescent="0.25">
      <c r="X145" t="str">
        <v>Belarus</v>
      </c>
      <c r="Y145">
        <v>68.099999999999994</v>
      </c>
      <c r="Z145" s="8">
        <v>72.053729891188112</v>
      </c>
      <c r="AA145" s="8">
        <v>-3.953729891188118</v>
      </c>
      <c r="AB145" s="8">
        <v>-3.9722438131380184</v>
      </c>
      <c r="AC145" s="8">
        <v>4.6608221501073296E-3</v>
      </c>
      <c r="AD145" s="8">
        <v>-1.1021059282175949</v>
      </c>
      <c r="AE145" s="8">
        <v>2.9935361592221127E-4</v>
      </c>
      <c r="AF145" s="8">
        <v>-1.3946242806491973</v>
      </c>
      <c r="AG145" s="8">
        <v>-1.2503801606561413</v>
      </c>
      <c r="AH145" s="8">
        <v>1.0498123299988407</v>
      </c>
      <c r="AI145" s="8">
        <v>-3.9722438131380184</v>
      </c>
    </row>
    <row r="146" spans="24:35" x14ac:dyDescent="0.25">
      <c r="X146" t="str">
        <v>Belarus</v>
      </c>
      <c r="Y146">
        <v>68.2</v>
      </c>
      <c r="Z146" s="8">
        <v>71.680600960271306</v>
      </c>
      <c r="AA146" s="8">
        <v>-3.4806009602713033</v>
      </c>
      <c r="AB146" s="8">
        <v>-3.4994421902329753</v>
      </c>
      <c r="AC146" s="8">
        <v>5.3840666418945842E-3</v>
      </c>
      <c r="AD146" s="8">
        <v>-0.97057348200235072</v>
      </c>
      <c r="AE146" s="8">
        <v>2.683850104025961E-4</v>
      </c>
      <c r="AF146" s="8">
        <v>-1.3593210527266006</v>
      </c>
      <c r="AG146" s="8">
        <v>-1.2501163376808324</v>
      </c>
      <c r="AH146" s="8">
        <v>0.98517687853621028</v>
      </c>
      <c r="AI146" s="8">
        <v>-3.4994421902329753</v>
      </c>
    </row>
    <row r="147" spans="24:35" x14ac:dyDescent="0.25">
      <c r="X147" t="str">
        <v>Belarus</v>
      </c>
      <c r="Y147">
        <v>67.7</v>
      </c>
      <c r="Z147" s="8">
        <v>69.859479689865026</v>
      </c>
      <c r="AA147" s="8">
        <v>-2.159479689865023</v>
      </c>
      <c r="AB147" s="8">
        <v>-2.1981296976463107</v>
      </c>
      <c r="AC147" s="8">
        <v>1.7583133435062147E-2</v>
      </c>
      <c r="AD147" s="8">
        <v>-0.60590301082771403</v>
      </c>
      <c r="AE147" s="8">
        <v>3.458223694355024E-4</v>
      </c>
      <c r="AF147" s="8">
        <v>-1.3593210527266006</v>
      </c>
      <c r="AG147" s="8">
        <v>-1.2466953125441684</v>
      </c>
      <c r="AH147" s="8">
        <v>0.77839772020973574</v>
      </c>
      <c r="AI147" s="8">
        <v>-2.1981296976463107</v>
      </c>
    </row>
    <row r="148" spans="24:35" x14ac:dyDescent="0.25">
      <c r="X148" t="str">
        <v>Belarus</v>
      </c>
      <c r="Y148">
        <v>67.2</v>
      </c>
      <c r="Z148" s="8">
        <v>70.790551380885589</v>
      </c>
      <c r="AA148" s="8">
        <v>-3.5905513808855858</v>
      </c>
      <c r="AB148" s="8">
        <v>-3.611993853026469</v>
      </c>
      <c r="AC148" s="8">
        <v>5.9364641838791227E-3</v>
      </c>
      <c r="AD148" s="8">
        <v>-1.0015115587512982</v>
      </c>
      <c r="AE148" s="8">
        <v>3.1526230000243058E-4</v>
      </c>
      <c r="AF148" s="8">
        <v>-1.3517022399306602</v>
      </c>
      <c r="AG148" s="8">
        <v>-1.2426710454016898</v>
      </c>
      <c r="AH148" s="8">
        <v>1.0007554939900645</v>
      </c>
      <c r="AI148" s="8">
        <v>-3.611993853026469</v>
      </c>
    </row>
    <row r="149" spans="24:35" x14ac:dyDescent="0.25">
      <c r="X149" t="str">
        <v>Belarus</v>
      </c>
      <c r="Y149">
        <v>67.7</v>
      </c>
      <c r="Z149" s="8">
        <v>70.662210205907684</v>
      </c>
      <c r="AA149" s="8">
        <v>-2.9622102059076809</v>
      </c>
      <c r="AB149" s="8">
        <v>-2.9758963202313935</v>
      </c>
      <c r="AC149" s="8">
        <v>4.5989889602902042E-3</v>
      </c>
      <c r="AD149" s="8">
        <v>-0.82569323601607614</v>
      </c>
      <c r="AE149" s="8">
        <v>1.6578611039447233E-4</v>
      </c>
      <c r="AF149" s="8">
        <v>-1.3517022399306602</v>
      </c>
      <c r="AG149" s="8">
        <v>-1.2331952598660307</v>
      </c>
      <c r="AH149" s="8">
        <v>0.90867663996389614</v>
      </c>
      <c r="AI149" s="8">
        <v>-2.9758963202313935</v>
      </c>
    </row>
    <row r="150" spans="24:35" x14ac:dyDescent="0.25">
      <c r="X150" t="str">
        <v>Belarus</v>
      </c>
      <c r="Y150">
        <v>68</v>
      </c>
      <c r="Z150" s="8">
        <v>70.853028311410043</v>
      </c>
      <c r="AA150" s="8">
        <v>-2.8530283114100428</v>
      </c>
      <c r="AB150" s="8">
        <v>-2.9043059671338436</v>
      </c>
      <c r="AC150" s="8">
        <v>1.7655734727703199E-2</v>
      </c>
      <c r="AD150" s="8">
        <v>-0.80052724276458664</v>
      </c>
      <c r="AE150" s="8">
        <v>6.0620667193619069E-4</v>
      </c>
      <c r="AF150" s="8">
        <v>-1.3441610904494867</v>
      </c>
      <c r="AG150" s="8">
        <v>-1.2293580353521656</v>
      </c>
      <c r="AH150" s="8">
        <v>0.89472188011950771</v>
      </c>
      <c r="AI150" s="8">
        <v>-2.9043059671338436</v>
      </c>
    </row>
    <row r="151" spans="24:35" x14ac:dyDescent="0.25">
      <c r="X151" t="str">
        <v>Belgium</v>
      </c>
      <c r="Y151">
        <v>89</v>
      </c>
      <c r="Z151" s="8">
        <v>81.464204337212934</v>
      </c>
      <c r="AA151" s="8">
        <v>7.5357956627870664</v>
      </c>
      <c r="AB151" s="8">
        <v>7.6468679126245664</v>
      </c>
      <c r="AC151" s="8">
        <v>1.4525195296511615E-2</v>
      </c>
      <c r="AD151" s="8">
        <v>2.1110972641812791</v>
      </c>
      <c r="AE151" s="8">
        <v>3.4573181010785093E-3</v>
      </c>
      <c r="AF151" s="8">
        <v>-1.3404190152831756</v>
      </c>
      <c r="AG151" s="8">
        <v>-1.2274818560979668</v>
      </c>
      <c r="AH151" s="8">
        <v>1.4529615494503902</v>
      </c>
      <c r="AI151" s="8">
        <v>7.6468679126245664</v>
      </c>
    </row>
    <row r="152" spans="24:35" x14ac:dyDescent="0.25">
      <c r="X152" t="str">
        <v>Belgium</v>
      </c>
      <c r="Y152">
        <v>87</v>
      </c>
      <c r="Z152" s="8">
        <v>78.433261007092568</v>
      </c>
      <c r="AA152" s="8">
        <v>8.5667389929074318</v>
      </c>
      <c r="AB152" s="8">
        <v>8.6340169208715203</v>
      </c>
      <c r="AC152" s="8">
        <v>7.7921932028480112E-3</v>
      </c>
      <c r="AD152" s="8">
        <v>2.391751786979365</v>
      </c>
      <c r="AE152" s="8">
        <v>2.3644802215282011E-3</v>
      </c>
      <c r="AF152" s="8">
        <v>-1.3366956165977166</v>
      </c>
      <c r="AG152" s="8">
        <v>-1.2263525353885127</v>
      </c>
      <c r="AH152" s="8">
        <v>1.5465289479926863</v>
      </c>
      <c r="AI152" s="8">
        <v>8.6340169208715203</v>
      </c>
    </row>
    <row r="153" spans="24:35" x14ac:dyDescent="0.25">
      <c r="X153" t="str">
        <v>Belgium</v>
      </c>
      <c r="Y153">
        <v>83</v>
      </c>
      <c r="Z153" s="8">
        <v>78.358670494532007</v>
      </c>
      <c r="AA153" s="8">
        <v>4.6413295054679935</v>
      </c>
      <c r="AB153" s="8">
        <v>4.6740065524211207</v>
      </c>
      <c r="AC153" s="8">
        <v>6.991228314859866E-3</v>
      </c>
      <c r="AD153" s="8">
        <v>1.2952922023197804</v>
      </c>
      <c r="AE153" s="8">
        <v>6.2170205316938937E-4</v>
      </c>
      <c r="AF153" s="8">
        <v>-1.3329906577816031</v>
      </c>
      <c r="AG153" s="8">
        <v>-1.2256618048485042</v>
      </c>
      <c r="AH153" s="8">
        <v>1.1381090467612409</v>
      </c>
      <c r="AI153" s="8">
        <v>4.6740065524211207</v>
      </c>
    </row>
    <row r="154" spans="24:35" x14ac:dyDescent="0.25">
      <c r="X154" t="str">
        <v>Belgium</v>
      </c>
      <c r="Y154">
        <v>83</v>
      </c>
      <c r="Z154" s="8">
        <v>79.42102412326858</v>
      </c>
      <c r="AA154" s="8">
        <v>3.5789758767314197</v>
      </c>
      <c r="AB154" s="8">
        <v>3.6065548729069623</v>
      </c>
      <c r="AC154" s="8">
        <v>7.6469087945176019E-3</v>
      </c>
      <c r="AD154" s="8">
        <v>0.99914276860580131</v>
      </c>
      <c r="AE154" s="8">
        <v>4.0487520551928851E-4</v>
      </c>
      <c r="AF154" s="8">
        <v>-1.3329906577816031</v>
      </c>
      <c r="AG154" s="8">
        <v>-1.2248963838681881</v>
      </c>
      <c r="AH154" s="8">
        <v>0.99957129240780085</v>
      </c>
      <c r="AI154" s="8">
        <v>3.6065548729069623</v>
      </c>
    </row>
    <row r="155" spans="24:35" x14ac:dyDescent="0.25">
      <c r="X155" t="str">
        <v>Belgium</v>
      </c>
      <c r="Y155">
        <v>80</v>
      </c>
      <c r="Z155" s="8">
        <v>77.895657026659151</v>
      </c>
      <c r="AA155" s="8">
        <v>2.1043429733408487</v>
      </c>
      <c r="AB155" s="8">
        <v>2.1200102690921807</v>
      </c>
      <c r="AC155" s="8">
        <v>7.39019804750333E-3</v>
      </c>
      <c r="AD155" s="8">
        <v>0.58739349966625676</v>
      </c>
      <c r="AE155" s="8">
        <v>1.3520171136277158E-4</v>
      </c>
      <c r="AF155" s="8">
        <v>-1.3329906577816031</v>
      </c>
      <c r="AG155" s="8">
        <v>-1.219509916180219</v>
      </c>
      <c r="AH155" s="8">
        <v>0.76641600953154465</v>
      </c>
      <c r="AI155" s="8">
        <v>2.1200102690921807</v>
      </c>
    </row>
    <row r="156" spans="24:35" x14ac:dyDescent="0.25">
      <c r="X156" t="str">
        <v>Belgium</v>
      </c>
      <c r="Y156">
        <v>79.8</v>
      </c>
      <c r="Z156" s="8">
        <v>77.740523790259402</v>
      </c>
      <c r="AA156" s="8">
        <v>2.0594762097405948</v>
      </c>
      <c r="AB156" s="8">
        <v>2.0738673656237254</v>
      </c>
      <c r="AC156" s="8">
        <v>6.9392846050220953E-3</v>
      </c>
      <c r="AD156" s="8">
        <v>0.574739135418049</v>
      </c>
      <c r="AE156" s="8">
        <v>1.2148616916349838E-4</v>
      </c>
      <c r="AF156" s="8">
        <v>-1.3219841213691266</v>
      </c>
      <c r="AG156" s="8">
        <v>-1.2160595526956997</v>
      </c>
      <c r="AH156" s="8">
        <v>0.75811551588003323</v>
      </c>
      <c r="AI156" s="8">
        <v>2.0738673656237254</v>
      </c>
    </row>
    <row r="157" spans="24:35" x14ac:dyDescent="0.25">
      <c r="X157" t="str">
        <v>Belgium</v>
      </c>
      <c r="Y157">
        <v>79.5</v>
      </c>
      <c r="Z157" s="8">
        <v>81.402090688711596</v>
      </c>
      <c r="AA157" s="8">
        <v>-1.9020906887115956</v>
      </c>
      <c r="AB157" s="8">
        <v>-1.9221580269337184</v>
      </c>
      <c r="AC157" s="8">
        <v>1.0440004380979527E-2</v>
      </c>
      <c r="AD157" s="8">
        <v>-0.53175556832364079</v>
      </c>
      <c r="AE157" s="8">
        <v>1.5701062510714824E-4</v>
      </c>
      <c r="AF157" s="8">
        <v>-1.3219841213691266</v>
      </c>
      <c r="AG157" s="8">
        <v>-1.2082827957094511</v>
      </c>
      <c r="AH157" s="8">
        <v>0.72921572139089319</v>
      </c>
      <c r="AI157" s="8">
        <v>-1.9221580269337184</v>
      </c>
    </row>
    <row r="158" spans="24:35" x14ac:dyDescent="0.25">
      <c r="X158" t="str">
        <v>Belgium</v>
      </c>
      <c r="Y158">
        <v>79.5</v>
      </c>
      <c r="Z158" s="8">
        <v>76.477144739172871</v>
      </c>
      <c r="AA158" s="8">
        <v>3.0228552608271286</v>
      </c>
      <c r="AB158" s="8">
        <v>3.0547933768449358</v>
      </c>
      <c r="AC158" s="8">
        <v>1.0455082252009333E-2</v>
      </c>
      <c r="AD158" s="8">
        <v>0.8450871312007715</v>
      </c>
      <c r="AE158" s="8">
        <v>3.971378836231937E-4</v>
      </c>
      <c r="AF158" s="8">
        <v>-1.3147344895569</v>
      </c>
      <c r="AG158" s="8">
        <v>-1.2054373862452621</v>
      </c>
      <c r="AH158" s="8">
        <v>0.91928620744617473</v>
      </c>
      <c r="AI158" s="8">
        <v>3.0547933768449358</v>
      </c>
    </row>
    <row r="159" spans="24:35" x14ac:dyDescent="0.25">
      <c r="X159" t="str">
        <v>Belgium</v>
      </c>
      <c r="Y159">
        <v>79.400000000000006</v>
      </c>
      <c r="Z159" s="8">
        <v>78.631793296255267</v>
      </c>
      <c r="AA159" s="8">
        <v>0.76820670374473821</v>
      </c>
      <c r="AB159" s="8">
        <v>0.77808283483639884</v>
      </c>
      <c r="AC159" s="8">
        <v>1.2692904469145996E-2</v>
      </c>
      <c r="AD159" s="8">
        <v>0.21500762175232299</v>
      </c>
      <c r="AE159" s="8">
        <v>3.1279720448660199E-5</v>
      </c>
      <c r="AF159" s="8">
        <v>-1.3147344895569</v>
      </c>
      <c r="AG159" s="8">
        <v>-1.2033433036456751</v>
      </c>
      <c r="AH159" s="8">
        <v>0.46368914344884438</v>
      </c>
      <c r="AI159" s="8">
        <v>0.77808283483639884</v>
      </c>
    </row>
    <row r="160" spans="24:35" x14ac:dyDescent="0.25">
      <c r="X160" t="str">
        <v>Belgium</v>
      </c>
      <c r="Y160">
        <v>78.900000000000006</v>
      </c>
      <c r="Z160" s="8">
        <v>78.292744840117621</v>
      </c>
      <c r="AA160" s="8">
        <v>0.60725515988238499</v>
      </c>
      <c r="AB160" s="8">
        <v>0.61503624039756521</v>
      </c>
      <c r="AC160" s="8">
        <v>1.2651417923195069E-2</v>
      </c>
      <c r="AD160" s="8">
        <v>0.16995652865270386</v>
      </c>
      <c r="AE160" s="8">
        <v>1.948008280913709E-5</v>
      </c>
      <c r="AF160" s="8">
        <v>-1.3147344895569</v>
      </c>
      <c r="AG160" s="8">
        <v>-1.2032317077583261</v>
      </c>
      <c r="AH160" s="8">
        <v>0.41225784243929653</v>
      </c>
      <c r="AI160" s="8">
        <v>0.61503624039756521</v>
      </c>
    </row>
    <row r="161" spans="24:35" x14ac:dyDescent="0.25">
      <c r="X161" t="str">
        <v>Belgium</v>
      </c>
      <c r="Y161">
        <v>78.8</v>
      </c>
      <c r="Z161" s="8">
        <v>83.127490250224241</v>
      </c>
      <c r="AA161" s="8">
        <v>-4.3274902502242441</v>
      </c>
      <c r="AB161" s="8">
        <v>-4.3621169189609308</v>
      </c>
      <c r="AC161" s="8">
        <v>7.9380423266910641E-3</v>
      </c>
      <c r="AD161" s="8">
        <v>-1.2082827957094511</v>
      </c>
      <c r="AE161" s="8">
        <v>6.1483445437034514E-4</v>
      </c>
      <c r="AF161" s="8">
        <v>-1.3039878652542525</v>
      </c>
      <c r="AG161" s="8">
        <v>-1.1950056055031117</v>
      </c>
      <c r="AH161" s="8">
        <v>1.0992191754647711</v>
      </c>
      <c r="AI161" s="8">
        <v>-4.3621169189609308</v>
      </c>
    </row>
    <row r="162" spans="24:35" x14ac:dyDescent="0.25">
      <c r="X162" t="str">
        <v>Belgium</v>
      </c>
      <c r="Y162">
        <v>78.3</v>
      </c>
      <c r="Z162" s="8">
        <v>80.600010886344776</v>
      </c>
      <c r="AA162" s="8">
        <v>-2.3000108863447792</v>
      </c>
      <c r="AB162" s="8">
        <v>-2.3173139350623448</v>
      </c>
      <c r="AC162" s="8">
        <v>7.4668556796557957E-3</v>
      </c>
      <c r="AD162" s="8">
        <v>-0.6420358430830988</v>
      </c>
      <c r="AE162" s="8">
        <v>1.6321410444952776E-4</v>
      </c>
      <c r="AF162" s="8">
        <v>-1.3039878652542525</v>
      </c>
      <c r="AG162" s="8">
        <v>-1.1940941903135569</v>
      </c>
      <c r="AH162" s="8">
        <v>0.80127139165397565</v>
      </c>
      <c r="AI162" s="8">
        <v>-2.3173139350623448</v>
      </c>
    </row>
    <row r="163" spans="24:35" x14ac:dyDescent="0.25">
      <c r="X163" t="str">
        <v>Belgium</v>
      </c>
      <c r="Y163">
        <v>78</v>
      </c>
      <c r="Z163" s="8">
        <v>80.928499012667501</v>
      </c>
      <c r="AA163" s="8">
        <v>-2.9284990126675012</v>
      </c>
      <c r="AB163" s="8">
        <v>-2.9798292584619448</v>
      </c>
      <c r="AC163" s="8">
        <v>1.7225901668251331E-2</v>
      </c>
      <c r="AD163" s="8">
        <v>-0.82152374909944137</v>
      </c>
      <c r="AE163" s="8">
        <v>6.2260830087172269E-4</v>
      </c>
      <c r="AF163" s="8">
        <v>-1.2969062889401866</v>
      </c>
      <c r="AG163" s="8">
        <v>-1.1875320952616182</v>
      </c>
      <c r="AH163" s="8">
        <v>0.90637947301306498</v>
      </c>
      <c r="AI163" s="8">
        <v>-2.9798292584619448</v>
      </c>
    </row>
    <row r="164" spans="24:35" x14ac:dyDescent="0.25">
      <c r="X164" t="str">
        <v>Belgium</v>
      </c>
      <c r="Y164">
        <v>78</v>
      </c>
      <c r="Z164" s="8">
        <v>83.297166091666483</v>
      </c>
      <c r="AA164" s="8">
        <v>-5.2971660916664831</v>
      </c>
      <c r="AB164" s="8">
        <v>-5.3765094790327481</v>
      </c>
      <c r="AC164" s="8">
        <v>1.4757416066257682E-2</v>
      </c>
      <c r="AD164" s="8">
        <v>-1.4841366669898415</v>
      </c>
      <c r="AE164" s="8">
        <v>1.7364462154727282E-3</v>
      </c>
      <c r="AF164" s="8">
        <v>-1.2969062889401866</v>
      </c>
      <c r="AG164" s="8">
        <v>-1.1858223013071747</v>
      </c>
      <c r="AH164" s="8">
        <v>1.2182514793710868</v>
      </c>
      <c r="AI164" s="8">
        <v>-5.3765094790327481</v>
      </c>
    </row>
    <row r="165" spans="24:35" x14ac:dyDescent="0.25">
      <c r="X165" t="str">
        <v>Belgium</v>
      </c>
      <c r="Y165">
        <v>77.599999999999994</v>
      </c>
      <c r="Z165" s="8">
        <v>81.585380533455549</v>
      </c>
      <c r="AA165" s="8">
        <v>-3.9853805334555545</v>
      </c>
      <c r="AB165" s="8">
        <v>-4.0508520048112313</v>
      </c>
      <c r="AC165" s="8">
        <v>1.6162395288180285E-2</v>
      </c>
      <c r="AD165" s="8">
        <v>-1.1174033724121335</v>
      </c>
      <c r="AE165" s="8">
        <v>1.0795646628140934E-3</v>
      </c>
      <c r="AF165" s="8">
        <v>-1.2898891601746336</v>
      </c>
      <c r="AG165" s="8">
        <v>-1.1761641179220628</v>
      </c>
      <c r="AH165" s="8">
        <v>1.0570730213245125</v>
      </c>
      <c r="AI165" s="8">
        <v>-4.0508520048112313</v>
      </c>
    </row>
    <row r="166" spans="24:35" x14ac:dyDescent="0.25">
      <c r="X166" t="str">
        <v>Belize</v>
      </c>
      <c r="Y166">
        <v>70</v>
      </c>
      <c r="Z166" s="8">
        <v>70.345704648992168</v>
      </c>
      <c r="AA166" s="8">
        <v>-0.34570464899216802</v>
      </c>
      <c r="AB166" s="8">
        <v>-0.34751367668019661</v>
      </c>
      <c r="AC166" s="8">
        <v>5.2056301936380051E-3</v>
      </c>
      <c r="AD166" s="8">
        <v>-9.6391880367691349E-2</v>
      </c>
      <c r="AE166" s="8">
        <v>2.5589823936465224E-6</v>
      </c>
      <c r="AF166" s="8">
        <v>-1.2898891601746336</v>
      </c>
      <c r="AG166" s="8">
        <v>-1.1735843902424459</v>
      </c>
      <c r="AH166" s="8">
        <v>0.31047041786246132</v>
      </c>
      <c r="AI166" s="8">
        <v>-0.34751367668019661</v>
      </c>
    </row>
    <row r="167" spans="24:35" x14ac:dyDescent="0.25">
      <c r="X167" t="str">
        <v>Belize</v>
      </c>
      <c r="Y167">
        <v>69.8</v>
      </c>
      <c r="Z167" s="8">
        <v>74.592637259796277</v>
      </c>
      <c r="AA167" s="8">
        <v>-4.7926372597962796</v>
      </c>
      <c r="AB167" s="8">
        <v>-4.8037080034136732</v>
      </c>
      <c r="AC167" s="8">
        <v>2.3046245961508768E-3</v>
      </c>
      <c r="AD167" s="8">
        <v>-1.3343736950896321</v>
      </c>
      <c r="AE167" s="8">
        <v>2.1647292055500977E-4</v>
      </c>
      <c r="AF167" s="8">
        <v>-1.2898891601746336</v>
      </c>
      <c r="AG167" s="8">
        <v>-1.1729838324282309</v>
      </c>
      <c r="AH167" s="8">
        <v>1.1551509403924805</v>
      </c>
      <c r="AI167" s="8">
        <v>-4.8037080034136732</v>
      </c>
    </row>
    <row r="168" spans="24:35" x14ac:dyDescent="0.25">
      <c r="X168" t="str">
        <v>Belize</v>
      </c>
      <c r="Y168">
        <v>69.400000000000006</v>
      </c>
      <c r="Z168" s="8">
        <v>71.330094673221339</v>
      </c>
      <c r="AA168" s="8">
        <v>-1.9300946732213333</v>
      </c>
      <c r="AB168" s="8">
        <v>-1.933509791854394</v>
      </c>
      <c r="AC168" s="8">
        <v>1.7662794610340208E-3</v>
      </c>
      <c r="AD168" s="8">
        <v>-0.53723510791721762</v>
      </c>
      <c r="AE168" s="8">
        <v>2.6878334414324495E-5</v>
      </c>
      <c r="AF168" s="8">
        <v>-1.2898891601746336</v>
      </c>
      <c r="AG168" s="8">
        <v>-1.1718077449906563</v>
      </c>
      <c r="AH168" s="8">
        <v>0.73296323776654559</v>
      </c>
      <c r="AI168" s="8">
        <v>-1.933509791854394</v>
      </c>
    </row>
    <row r="169" spans="24:35" x14ac:dyDescent="0.25">
      <c r="X169" t="str">
        <v>Belize</v>
      </c>
      <c r="Y169">
        <v>69.400000000000006</v>
      </c>
      <c r="Z169" s="8">
        <v>71.010891897806616</v>
      </c>
      <c r="AA169" s="8">
        <v>-1.61089189780661</v>
      </c>
      <c r="AB169" s="8">
        <v>-1.6134488859349554</v>
      </c>
      <c r="AC169" s="8">
        <v>1.5847964882157715E-3</v>
      </c>
      <c r="AD169" s="8">
        <v>-0.44834537711872874</v>
      </c>
      <c r="AE169" s="8">
        <v>1.6793224959967284E-5</v>
      </c>
      <c r="AF169" s="8">
        <v>-1.2760422901524544</v>
      </c>
      <c r="AG169" s="8">
        <v>-1.1687110598212613</v>
      </c>
      <c r="AH169" s="8">
        <v>0.66958597440413037</v>
      </c>
      <c r="AI169" s="8">
        <v>-1.6134488859349554</v>
      </c>
    </row>
    <row r="170" spans="24:35" x14ac:dyDescent="0.25">
      <c r="X170" t="str">
        <v>Belize</v>
      </c>
      <c r="Y170">
        <v>69.5</v>
      </c>
      <c r="Z170" s="8">
        <v>71.16297214969849</v>
      </c>
      <c r="AA170" s="8">
        <v>-1.6629721496984899</v>
      </c>
      <c r="AB170" s="8">
        <v>-1.6656689788127315</v>
      </c>
      <c r="AC170" s="8">
        <v>1.619066662431216E-3</v>
      </c>
      <c r="AD170" s="8">
        <v>-0.46284835928286333</v>
      </c>
      <c r="AE170" s="8">
        <v>1.8284888156789656E-5</v>
      </c>
      <c r="AF170" s="8">
        <v>-1.2726185683477402</v>
      </c>
      <c r="AG170" s="8">
        <v>-1.1615352038161288</v>
      </c>
      <c r="AH170" s="8">
        <v>0.68032959606565946</v>
      </c>
      <c r="AI170" s="8">
        <v>-1.6656689788127315</v>
      </c>
    </row>
    <row r="171" spans="24:35" x14ac:dyDescent="0.25">
      <c r="X171" t="str">
        <v>Belize</v>
      </c>
      <c r="Y171">
        <v>69.5</v>
      </c>
      <c r="Z171" s="8">
        <v>71.400385599879343</v>
      </c>
      <c r="AA171" s="8">
        <v>-1.9003855998793426</v>
      </c>
      <c r="AB171" s="8">
        <v>-1.9033430091654922</v>
      </c>
      <c r="AC171" s="8">
        <v>1.5537973302279628E-3</v>
      </c>
      <c r="AD171" s="8">
        <v>-0.52890940283609644</v>
      </c>
      <c r="AE171" s="8">
        <v>2.2912827003722783E-5</v>
      </c>
      <c r="AF171" s="8">
        <v>-1.2726185683477402</v>
      </c>
      <c r="AG171" s="8">
        <v>-1.149699847646598</v>
      </c>
      <c r="AH171" s="8">
        <v>0.72726157800071933</v>
      </c>
      <c r="AI171" s="8">
        <v>-1.9033430091654922</v>
      </c>
    </row>
    <row r="172" spans="24:35" x14ac:dyDescent="0.25">
      <c r="X172" t="str">
        <v>Belize</v>
      </c>
      <c r="Y172">
        <v>69.599999999999994</v>
      </c>
      <c r="Z172" s="8">
        <v>71.28509671563009</v>
      </c>
      <c r="AA172" s="8">
        <v>-1.6850967156300953</v>
      </c>
      <c r="AB172" s="8">
        <v>-1.6881087558726746</v>
      </c>
      <c r="AC172" s="8">
        <v>1.7842690715872377E-3</v>
      </c>
      <c r="AD172" s="8">
        <v>-0.46904500897628698</v>
      </c>
      <c r="AE172" s="8">
        <v>2.0697189454518315E-5</v>
      </c>
      <c r="AF172" s="8">
        <v>-1.2726185683477402</v>
      </c>
      <c r="AG172" s="8">
        <v>-1.1479687737765354</v>
      </c>
      <c r="AH172" s="8">
        <v>0.68486860708918973</v>
      </c>
      <c r="AI172" s="8">
        <v>-1.6881087558726746</v>
      </c>
    </row>
    <row r="173" spans="24:35" x14ac:dyDescent="0.25">
      <c r="X173" t="str">
        <v>Belize</v>
      </c>
      <c r="Y173">
        <v>69.599999999999994</v>
      </c>
      <c r="Z173" s="8">
        <v>71.056901886686816</v>
      </c>
      <c r="AA173" s="8">
        <v>-1.456901886686822</v>
      </c>
      <c r="AB173" s="8">
        <v>-1.4600099838471643</v>
      </c>
      <c r="AC173" s="8">
        <v>2.1288191140669526E-3</v>
      </c>
      <c r="AD173" s="8">
        <v>-0.40559720858899212</v>
      </c>
      <c r="AE173" s="8">
        <v>1.8471433244548269E-5</v>
      </c>
      <c r="AF173" s="8">
        <v>-1.2726185683477402</v>
      </c>
      <c r="AG173" s="8">
        <v>-1.1443162773914202</v>
      </c>
      <c r="AH173" s="8">
        <v>0.63686514160298657</v>
      </c>
      <c r="AI173" s="8">
        <v>-1.4600099838471643</v>
      </c>
    </row>
    <row r="174" spans="24:35" x14ac:dyDescent="0.25">
      <c r="X174" t="str">
        <v>Belize</v>
      </c>
      <c r="Y174">
        <v>69.400000000000006</v>
      </c>
      <c r="Z174" s="8">
        <v>70.623641556897681</v>
      </c>
      <c r="AA174" s="8">
        <v>-1.2236415568976753</v>
      </c>
      <c r="AB174" s="8">
        <v>-1.2260032906073066</v>
      </c>
      <c r="AC174" s="8">
        <v>1.9263681653427186E-3</v>
      </c>
      <c r="AD174" s="8">
        <v>-0.34062366590244603</v>
      </c>
      <c r="AE174" s="8">
        <v>1.1786171246530552E-5</v>
      </c>
      <c r="AF174" s="8">
        <v>-1.2726185683477402</v>
      </c>
      <c r="AG174" s="8">
        <v>-1.1442727127963219</v>
      </c>
      <c r="AH174" s="8">
        <v>0.58362973356610781</v>
      </c>
      <c r="AI174" s="8">
        <v>-1.2260032906073066</v>
      </c>
    </row>
    <row r="175" spans="24:35" x14ac:dyDescent="0.25">
      <c r="X175" t="str">
        <v>Belize</v>
      </c>
      <c r="Y175">
        <v>69</v>
      </c>
      <c r="Z175" s="8">
        <v>70.837683456495199</v>
      </c>
      <c r="AA175" s="8">
        <v>-1.8376834564951992</v>
      </c>
      <c r="AB175" s="8">
        <v>-1.8407342233488448</v>
      </c>
      <c r="AC175" s="8">
        <v>1.6573641185935982E-3</v>
      </c>
      <c r="AD175" s="8">
        <v>-0.51148486585706554</v>
      </c>
      <c r="AE175" s="8">
        <v>2.2858634770910684E-5</v>
      </c>
      <c r="AF175" s="8">
        <v>-1.2726185683477402</v>
      </c>
      <c r="AG175" s="8">
        <v>-1.1410833054711571</v>
      </c>
      <c r="AH175" s="8">
        <v>0.71518170128790737</v>
      </c>
      <c r="AI175" s="8">
        <v>-1.8407342233488448</v>
      </c>
    </row>
    <row r="176" spans="24:35" x14ac:dyDescent="0.25">
      <c r="X176" t="str">
        <v>Belize</v>
      </c>
      <c r="Y176">
        <v>68.7</v>
      </c>
      <c r="Z176" s="8">
        <v>70.411647829799605</v>
      </c>
      <c r="AA176" s="8">
        <v>-1.7116478297996025</v>
      </c>
      <c r="AB176" s="8">
        <v>-1.714733850466583</v>
      </c>
      <c r="AC176" s="8">
        <v>1.7997082556811194E-3</v>
      </c>
      <c r="AD176" s="8">
        <v>-0.47643916992541907</v>
      </c>
      <c r="AE176" s="8">
        <v>2.154000174308135E-5</v>
      </c>
      <c r="AF176" s="8">
        <v>-1.2523823790942721</v>
      </c>
      <c r="AG176" s="8">
        <v>-1.1335874437125468</v>
      </c>
      <c r="AH176" s="8">
        <v>0.69024573155175617</v>
      </c>
      <c r="AI176" s="8">
        <v>-1.714733850466583</v>
      </c>
    </row>
    <row r="177" spans="24:35" x14ac:dyDescent="0.25">
      <c r="X177" t="str">
        <v>Belize</v>
      </c>
      <c r="Y177">
        <v>68.400000000000006</v>
      </c>
      <c r="Z177" s="8">
        <v>72.728259432021474</v>
      </c>
      <c r="AA177" s="8">
        <v>-4.3282594320214685</v>
      </c>
      <c r="AB177" s="8">
        <v>-4.3408246840460736</v>
      </c>
      <c r="AC177" s="8">
        <v>2.8946693172812489E-3</v>
      </c>
      <c r="AD177" s="8">
        <v>-1.2054373862452621</v>
      </c>
      <c r="AE177" s="8">
        <v>2.2202078425651056E-4</v>
      </c>
      <c r="AF177" s="8">
        <v>-1.2523823790942721</v>
      </c>
      <c r="AG177" s="8">
        <v>-1.1313698160387984</v>
      </c>
      <c r="AH177" s="8">
        <v>1.0979241259054571</v>
      </c>
      <c r="AI177" s="8">
        <v>-4.3408246840460736</v>
      </c>
    </row>
    <row r="178" spans="24:35" x14ac:dyDescent="0.25">
      <c r="X178" t="str">
        <v>Belize</v>
      </c>
      <c r="Y178">
        <v>68.5</v>
      </c>
      <c r="Z178" s="8">
        <v>69.874743825314042</v>
      </c>
      <c r="AA178" s="8">
        <v>-1.3747438253140416</v>
      </c>
      <c r="AB178" s="8">
        <v>-1.3772544717360706</v>
      </c>
      <c r="AC178" s="8">
        <v>1.8229357562835539E-3</v>
      </c>
      <c r="AD178" s="8">
        <v>-0.38266599953113684</v>
      </c>
      <c r="AE178" s="8">
        <v>1.4075049420498713E-5</v>
      </c>
      <c r="AF178" s="8">
        <v>-1.2523823790942721</v>
      </c>
      <c r="AG178" s="8">
        <v>-1.1174033724121335</v>
      </c>
      <c r="AH178" s="8">
        <v>0.61860003195209812</v>
      </c>
      <c r="AI178" s="8">
        <v>-1.3772544717360706</v>
      </c>
    </row>
    <row r="179" spans="24:35" x14ac:dyDescent="0.25">
      <c r="X179" t="str">
        <v>Belize</v>
      </c>
      <c r="Y179">
        <v>68.2</v>
      </c>
      <c r="Z179" s="8">
        <v>72.764532768930181</v>
      </c>
      <c r="AA179" s="8">
        <v>-4.564532768930178</v>
      </c>
      <c r="AB179" s="8">
        <v>-4.5774977175572307</v>
      </c>
      <c r="AC179" s="8">
        <v>2.8323222483159468E-3</v>
      </c>
      <c r="AD179" s="8">
        <v>-1.2712007036774327</v>
      </c>
      <c r="AE179" s="8">
        <v>2.4157340415746856E-4</v>
      </c>
      <c r="AF179" s="8">
        <v>-1.2523823790942721</v>
      </c>
      <c r="AG179" s="8">
        <v>-1.1158751475839455</v>
      </c>
      <c r="AH179" s="8">
        <v>1.1274753672153697</v>
      </c>
      <c r="AI179" s="8">
        <v>-4.5774977175572307</v>
      </c>
    </row>
    <row r="180" spans="24:35" x14ac:dyDescent="0.25">
      <c r="X180" t="str">
        <v>Belize</v>
      </c>
      <c r="Y180">
        <v>68.3</v>
      </c>
      <c r="Z180" s="8">
        <v>68.401674614566389</v>
      </c>
      <c r="AA180" s="8">
        <v>-0.1016746145663916</v>
      </c>
      <c r="AB180" s="8">
        <v>-0.10218535752473183</v>
      </c>
      <c r="AC180" s="8">
        <v>4.9982010212826136E-3</v>
      </c>
      <c r="AD180" s="8">
        <v>-2.8346699088615521E-2</v>
      </c>
      <c r="AE180" s="8">
        <v>2.1244241955579089E-7</v>
      </c>
      <c r="AF180" s="8">
        <v>-1.2523823790942721</v>
      </c>
      <c r="AG180" s="8">
        <v>-1.1114299487909058</v>
      </c>
      <c r="AH180" s="8">
        <v>0.16836477983419074</v>
      </c>
      <c r="AI180" s="8">
        <v>-0.10218535752473183</v>
      </c>
    </row>
    <row r="181" spans="24:35" x14ac:dyDescent="0.25">
      <c r="X181" t="str">
        <v>Benin</v>
      </c>
      <c r="Y181">
        <v>59.7</v>
      </c>
      <c r="Z181" s="8">
        <v>64.303044134504518</v>
      </c>
      <c r="AA181" s="8">
        <v>-4.6030441345045148</v>
      </c>
      <c r="AB181" s="8">
        <v>-4.6135434469454335</v>
      </c>
      <c r="AC181" s="8">
        <v>2.2757588742055176E-3</v>
      </c>
      <c r="AD181" s="8">
        <v>-1.2815683360498682</v>
      </c>
      <c r="AE181" s="8">
        <v>1.9717218862755942E-4</v>
      </c>
      <c r="AF181" s="8">
        <v>-1.2359023985485402</v>
      </c>
      <c r="AG181" s="8">
        <v>-1.1111581997664921</v>
      </c>
      <c r="AH181" s="8">
        <v>1.1320637508770732</v>
      </c>
      <c r="AI181" s="8">
        <v>-4.6135434469454335</v>
      </c>
    </row>
    <row r="182" spans="24:35" x14ac:dyDescent="0.25">
      <c r="X182" t="str">
        <v>Benin</v>
      </c>
      <c r="Y182">
        <v>59.5</v>
      </c>
      <c r="Z182" s="8">
        <v>63.789243127499653</v>
      </c>
      <c r="AA182" s="8">
        <v>-4.2892431274996525</v>
      </c>
      <c r="AB182" s="8">
        <v>-4.2982604040953518</v>
      </c>
      <c r="AC182" s="8">
        <v>2.0978897851576142E-3</v>
      </c>
      <c r="AD182" s="8">
        <v>-1.1940941903135569</v>
      </c>
      <c r="AE182" s="8">
        <v>1.5776777368010968E-4</v>
      </c>
      <c r="AF182" s="8">
        <v>-1.2359023985485402</v>
      </c>
      <c r="AG182" s="8">
        <v>-1.1109795725175484</v>
      </c>
      <c r="AH182" s="8">
        <v>1.0927461692056197</v>
      </c>
      <c r="AI182" s="8">
        <v>-4.2982604040953518</v>
      </c>
    </row>
    <row r="183" spans="24:35" x14ac:dyDescent="0.25">
      <c r="X183" t="str">
        <v>Benin</v>
      </c>
      <c r="Y183">
        <v>59.3</v>
      </c>
      <c r="Z183" s="8">
        <v>62.251081998068031</v>
      </c>
      <c r="AA183" s="8">
        <v>-2.9510819980680338</v>
      </c>
      <c r="AB183" s="8">
        <v>-2.9852051520569822</v>
      </c>
      <c r="AC183" s="8">
        <v>1.1430756765723528E-2</v>
      </c>
      <c r="AD183" s="8">
        <v>-0.82542880702061616</v>
      </c>
      <c r="AE183" s="8">
        <v>4.14642229573537E-4</v>
      </c>
      <c r="AF183" s="8">
        <v>-1.2294035019788656</v>
      </c>
      <c r="AG183" s="8">
        <v>-1.1090749227915548</v>
      </c>
      <c r="AH183" s="8">
        <v>0.90853112606042075</v>
      </c>
      <c r="AI183" s="8">
        <v>-2.9852051520569822</v>
      </c>
    </row>
    <row r="184" spans="24:35" x14ac:dyDescent="0.25">
      <c r="X184" t="str">
        <v>Benin</v>
      </c>
      <c r="Y184">
        <v>59.1</v>
      </c>
      <c r="Z184" s="8">
        <v>63.093273622293744</v>
      </c>
      <c r="AA184" s="8">
        <v>-3.9932736222937422</v>
      </c>
      <c r="AB184" s="8">
        <v>-3.9997360963229411</v>
      </c>
      <c r="AC184" s="8">
        <v>1.6157251062488599E-3</v>
      </c>
      <c r="AD184" s="8">
        <v>-1.1114299487909058</v>
      </c>
      <c r="AE184" s="8">
        <v>1.0521564716315266E-4</v>
      </c>
      <c r="AF184" s="8">
        <v>-1.2294035019788656</v>
      </c>
      <c r="AG184" s="8">
        <v>-1.1025230196463305</v>
      </c>
      <c r="AH184" s="8">
        <v>1.0542437805322382</v>
      </c>
      <c r="AI184" s="8">
        <v>-3.9997360963229411</v>
      </c>
    </row>
    <row r="185" spans="24:35" x14ac:dyDescent="0.25">
      <c r="X185" t="str">
        <v>Benin</v>
      </c>
      <c r="Y185">
        <v>58.7</v>
      </c>
      <c r="Z185" s="8">
        <v>62.692150681843799</v>
      </c>
      <c r="AA185" s="8">
        <v>-3.9921506818437962</v>
      </c>
      <c r="AB185" s="8">
        <v>-3.9989049568282775</v>
      </c>
      <c r="AC185" s="8">
        <v>1.6890311366235271E-3</v>
      </c>
      <c r="AD185" s="8">
        <v>-1.1111581997664921</v>
      </c>
      <c r="AE185" s="8">
        <v>1.0994361249447858E-4</v>
      </c>
      <c r="AF185" s="8">
        <v>-1.2294035019788656</v>
      </c>
      <c r="AG185" s="8">
        <v>-1.1021059282175949</v>
      </c>
      <c r="AH185" s="8">
        <v>1.0541148892632586</v>
      </c>
      <c r="AI185" s="8">
        <v>-3.9989049568282775</v>
      </c>
    </row>
    <row r="186" spans="24:35" x14ac:dyDescent="0.25">
      <c r="X186" t="str">
        <v>Benin</v>
      </c>
      <c r="Y186">
        <v>58.4</v>
      </c>
      <c r="Z186" s="8">
        <v>61.731165192065411</v>
      </c>
      <c r="AA186" s="8">
        <v>-3.3311651920654128</v>
      </c>
      <c r="AB186" s="8">
        <v>-3.3703883749492816</v>
      </c>
      <c r="AC186" s="8">
        <v>1.1637585500649909E-2</v>
      </c>
      <c r="AD186" s="8">
        <v>-0.93183699999354763</v>
      </c>
      <c r="AE186" s="8">
        <v>5.3811235517907678E-4</v>
      </c>
      <c r="AF186" s="8">
        <v>-1.2197514087080794</v>
      </c>
      <c r="AG186" s="8">
        <v>-1.0989148622377753</v>
      </c>
      <c r="AH186" s="8">
        <v>0.96531704636018301</v>
      </c>
      <c r="AI186" s="8">
        <v>-3.3703883749492816</v>
      </c>
    </row>
    <row r="187" spans="24:35" x14ac:dyDescent="0.25">
      <c r="X187" t="str">
        <v>Benin</v>
      </c>
      <c r="Y187">
        <v>57.6</v>
      </c>
      <c r="Z187" s="8">
        <v>61.522571065252897</v>
      </c>
      <c r="AA187" s="8">
        <v>-3.922571065252896</v>
      </c>
      <c r="AB187" s="8">
        <v>-3.9305278133790349</v>
      </c>
      <c r="AC187" s="8">
        <v>2.0243459667312982E-3</v>
      </c>
      <c r="AD187" s="8">
        <v>-1.0919751088186307</v>
      </c>
      <c r="AE187" s="8">
        <v>1.2730242214179429E-4</v>
      </c>
      <c r="AF187" s="8">
        <v>-1.2197514087080794</v>
      </c>
      <c r="AG187" s="8">
        <v>-1.097258575690133</v>
      </c>
      <c r="AH187" s="8">
        <v>1.0449761283486962</v>
      </c>
      <c r="AI187" s="8">
        <v>-3.9305278133790349</v>
      </c>
    </row>
    <row r="188" spans="24:35" x14ac:dyDescent="0.25">
      <c r="X188" t="str">
        <v>Benin</v>
      </c>
      <c r="Y188">
        <v>57.1</v>
      </c>
      <c r="Z188" s="8">
        <v>61.229665984709825</v>
      </c>
      <c r="AA188" s="8">
        <v>-4.129665984709824</v>
      </c>
      <c r="AB188" s="8">
        <v>-4.1385693547592552</v>
      </c>
      <c r="AC188" s="8">
        <v>2.1513158983773781E-3</v>
      </c>
      <c r="AD188" s="8">
        <v>-1.149699847646598</v>
      </c>
      <c r="AE188" s="8">
        <v>1.4998742336004477E-4</v>
      </c>
      <c r="AF188" s="8">
        <v>-1.2197514087080794</v>
      </c>
      <c r="AG188" s="8">
        <v>-1.0919751088186307</v>
      </c>
      <c r="AH188" s="8">
        <v>1.0722405735871956</v>
      </c>
      <c r="AI188" s="8">
        <v>-4.1385693547592552</v>
      </c>
    </row>
    <row r="189" spans="24:35" x14ac:dyDescent="0.25">
      <c r="X189" t="str">
        <v>Benin</v>
      </c>
      <c r="Y189">
        <v>56.8</v>
      </c>
      <c r="Z189" s="8">
        <v>60.898788052468696</v>
      </c>
      <c r="AA189" s="8">
        <v>-4.0987880524686986</v>
      </c>
      <c r="AB189" s="8">
        <v>-4.1074800036883419</v>
      </c>
      <c r="AC189" s="8">
        <v>2.1161274581589454E-3</v>
      </c>
      <c r="AD189" s="8">
        <v>-1.1410833054711571</v>
      </c>
      <c r="AE189" s="8">
        <v>1.4532586639306362E-4</v>
      </c>
      <c r="AF189" s="8">
        <v>-1.210211632562187</v>
      </c>
      <c r="AG189" s="8">
        <v>-1.090449369984321</v>
      </c>
      <c r="AH189" s="8">
        <v>1.0682150090085596</v>
      </c>
      <c r="AI189" s="8">
        <v>-4.1074800036883419</v>
      </c>
    </row>
    <row r="190" spans="24:35" x14ac:dyDescent="0.25">
      <c r="X190" t="str">
        <v>Benin</v>
      </c>
      <c r="Y190">
        <v>56.5</v>
      </c>
      <c r="Z190" s="8">
        <v>59.345618860754222</v>
      </c>
      <c r="AA190" s="8">
        <v>-2.8456188607542217</v>
      </c>
      <c r="AB190" s="8">
        <v>-2.8878041596199973</v>
      </c>
      <c r="AC190" s="8">
        <v>1.4608088545494386E-2</v>
      </c>
      <c r="AD190" s="8">
        <v>-0.79721254822036725</v>
      </c>
      <c r="AE190" s="8">
        <v>4.9588280649594458E-4</v>
      </c>
      <c r="AF190" s="8">
        <v>-1.207056068729359</v>
      </c>
      <c r="AG190" s="8">
        <v>-1.0872093199552832</v>
      </c>
      <c r="AH190" s="8">
        <v>0.89286759837075913</v>
      </c>
      <c r="AI190" s="8">
        <v>-2.8878041596199973</v>
      </c>
    </row>
    <row r="191" spans="24:35" x14ac:dyDescent="0.25">
      <c r="X191" t="str">
        <v>Benin</v>
      </c>
      <c r="Y191">
        <v>56.1</v>
      </c>
      <c r="Z191" s="8">
        <v>59.462652916617678</v>
      </c>
      <c r="AA191" s="8">
        <v>-3.3626529166176766</v>
      </c>
      <c r="AB191" s="8">
        <v>-3.374180154885237</v>
      </c>
      <c r="AC191" s="8">
        <v>3.4163078847083E-3</v>
      </c>
      <c r="AD191" s="8">
        <v>-0.93675721481910768</v>
      </c>
      <c r="AE191" s="8">
        <v>1.5832289389769292E-4</v>
      </c>
      <c r="AF191" s="8">
        <v>-1.207056068729359</v>
      </c>
      <c r="AG191" s="8">
        <v>-1.0819343961395391</v>
      </c>
      <c r="AH191" s="8">
        <v>0.96786218792713852</v>
      </c>
      <c r="AI191" s="8">
        <v>-3.374180154885237</v>
      </c>
    </row>
    <row r="192" spans="24:35" x14ac:dyDescent="0.25">
      <c r="X192" t="str">
        <v>Benin</v>
      </c>
      <c r="Y192">
        <v>55.8</v>
      </c>
      <c r="Z192" s="8">
        <v>59.57607228614841</v>
      </c>
      <c r="AA192" s="8">
        <v>-3.7760722861484126</v>
      </c>
      <c r="AB192" s="8">
        <v>-3.7865682469001012</v>
      </c>
      <c r="AC192" s="8">
        <v>2.7718926656824031E-3</v>
      </c>
      <c r="AD192" s="8">
        <v>-1.0515863396174674</v>
      </c>
      <c r="AE192" s="8">
        <v>1.6177751843925156E-4</v>
      </c>
      <c r="AF192" s="8">
        <v>-1.207056068729359</v>
      </c>
      <c r="AG192" s="8">
        <v>-1.0817969157722156</v>
      </c>
      <c r="AH192" s="8">
        <v>1.0254688389304998</v>
      </c>
      <c r="AI192" s="8">
        <v>-3.7865682469001012</v>
      </c>
    </row>
    <row r="193" spans="24:35" x14ac:dyDescent="0.25">
      <c r="X193" t="str">
        <v>Benin</v>
      </c>
      <c r="Y193">
        <v>55.6</v>
      </c>
      <c r="Z193" s="8">
        <v>59.47376665244861</v>
      </c>
      <c r="AA193" s="8">
        <v>-3.8737666524486087</v>
      </c>
      <c r="AB193" s="8">
        <v>-3.9071907661453329</v>
      </c>
      <c r="AC193" s="8">
        <v>8.5545128705601815E-3</v>
      </c>
      <c r="AD193" s="8">
        <v>-1.0819343961395391</v>
      </c>
      <c r="AE193" s="8">
        <v>5.315874244254744E-4</v>
      </c>
      <c r="AF193" s="8">
        <v>-1.207056068729359</v>
      </c>
      <c r="AG193" s="8">
        <v>-1.0807781043682108</v>
      </c>
      <c r="AH193" s="8">
        <v>1.040160754950666</v>
      </c>
      <c r="AI193" s="8">
        <v>-3.9071907661453329</v>
      </c>
    </row>
    <row r="194" spans="24:35" x14ac:dyDescent="0.25">
      <c r="X194" t="str">
        <v>Bhutan</v>
      </c>
      <c r="Y194">
        <v>69.400000000000006</v>
      </c>
      <c r="Z194" s="8">
        <v>68.040353052262205</v>
      </c>
      <c r="AA194" s="8">
        <v>1.3596469477378008</v>
      </c>
      <c r="AB194" s="8">
        <v>1.3721092729870812</v>
      </c>
      <c r="AC194" s="8">
        <v>9.0826040568546661E-3</v>
      </c>
      <c r="AD194" s="8">
        <v>0.37984753945162381</v>
      </c>
      <c r="AE194" s="8">
        <v>6.9604603445392254E-5</v>
      </c>
      <c r="AF194" s="8">
        <v>-1.207056068729359</v>
      </c>
      <c r="AG194" s="8">
        <v>-1.0746950664337371</v>
      </c>
      <c r="AH194" s="8">
        <v>0.61631772605663693</v>
      </c>
      <c r="AI194" s="8">
        <v>1.3721092729870812</v>
      </c>
    </row>
    <row r="195" spans="24:35" x14ac:dyDescent="0.25">
      <c r="X195" t="str">
        <v>Bhutan</v>
      </c>
      <c r="Y195">
        <v>69.099999999999994</v>
      </c>
      <c r="Z195" s="8">
        <v>67.809722283227856</v>
      </c>
      <c r="AA195" s="8">
        <v>1.2902777167721382</v>
      </c>
      <c r="AB195" s="8">
        <v>1.30241527299842</v>
      </c>
      <c r="AC195" s="8">
        <v>9.3192674240825946E-3</v>
      </c>
      <c r="AD195" s="8">
        <v>0.36051075921224929</v>
      </c>
      <c r="AE195" s="8">
        <v>6.4347387275338411E-5</v>
      </c>
      <c r="AF195" s="8">
        <v>-1.1914554566319386</v>
      </c>
      <c r="AG195" s="8">
        <v>-1.0738128048773372</v>
      </c>
      <c r="AH195" s="8">
        <v>0.60042548181456235</v>
      </c>
      <c r="AI195" s="8">
        <v>1.30241527299842</v>
      </c>
    </row>
    <row r="196" spans="24:35" x14ac:dyDescent="0.25">
      <c r="X196" t="str">
        <v>Bhutan</v>
      </c>
      <c r="Y196">
        <v>68.7</v>
      </c>
      <c r="Z196" s="8">
        <v>67.444987879520269</v>
      </c>
      <c r="AA196" s="8">
        <v>1.2550121204797335</v>
      </c>
      <c r="AB196" s="8">
        <v>1.2666930639217884</v>
      </c>
      <c r="AC196" s="8">
        <v>9.22160527656927E-3</v>
      </c>
      <c r="AD196" s="8">
        <v>0.35064007299981703</v>
      </c>
      <c r="AE196" s="8">
        <v>6.0228146233086397E-5</v>
      </c>
      <c r="AF196" s="8">
        <v>-1.1914554566319386</v>
      </c>
      <c r="AG196" s="8">
        <v>-1.0713032329859948</v>
      </c>
      <c r="AH196" s="8">
        <v>0.59214869163058781</v>
      </c>
      <c r="AI196" s="8">
        <v>1.2666930639217884</v>
      </c>
    </row>
    <row r="197" spans="24:35" x14ac:dyDescent="0.25">
      <c r="X197" t="str">
        <v>Bhutan</v>
      </c>
      <c r="Y197">
        <v>68.3</v>
      </c>
      <c r="Z197" s="8">
        <v>67.047411563137629</v>
      </c>
      <c r="AA197" s="8">
        <v>1.2525884368623679</v>
      </c>
      <c r="AB197" s="8">
        <v>1.2636725612187403</v>
      </c>
      <c r="AC197" s="8">
        <v>8.7713579423473707E-3</v>
      </c>
      <c r="AD197" s="8">
        <v>0.34988342458575222</v>
      </c>
      <c r="AE197" s="8">
        <v>5.7014606036373293E-5</v>
      </c>
      <c r="AF197" s="8">
        <v>-1.1914554566319386</v>
      </c>
      <c r="AG197" s="8">
        <v>-1.0675201303277413</v>
      </c>
      <c r="AH197" s="8">
        <v>0.59150944589731802</v>
      </c>
      <c r="AI197" s="8">
        <v>1.2636725612187403</v>
      </c>
    </row>
    <row r="198" spans="24:35" x14ac:dyDescent="0.25">
      <c r="X198" t="str">
        <v>Bhutan</v>
      </c>
      <c r="Y198">
        <v>67.900000000000006</v>
      </c>
      <c r="Z198" s="8">
        <v>60.336003665490722</v>
      </c>
      <c r="AA198" s="8">
        <v>7.5639963345092838</v>
      </c>
      <c r="AB198" s="8">
        <v>7.7446258032317905</v>
      </c>
      <c r="AC198" s="8">
        <v>2.332320157381015E-2</v>
      </c>
      <c r="AD198" s="8">
        <v>2.1285201508880149</v>
      </c>
      <c r="AE198" s="8">
        <v>5.6942853420847246E-3</v>
      </c>
      <c r="AF198" s="8">
        <v>-1.182232646923248</v>
      </c>
      <c r="AG198" s="8">
        <v>-1.0674250864360919</v>
      </c>
      <c r="AH198" s="8">
        <v>1.4589448758907977</v>
      </c>
      <c r="AI198" s="8">
        <v>7.7446258032317905</v>
      </c>
    </row>
    <row r="199" spans="24:35" x14ac:dyDescent="0.25">
      <c r="X199" t="str">
        <v>Bhutan</v>
      </c>
      <c r="Y199">
        <v>67.400000000000006</v>
      </c>
      <c r="Z199" s="8">
        <v>60.449508780419279</v>
      </c>
      <c r="AA199" s="8">
        <v>6.9504912195807265</v>
      </c>
      <c r="AB199" s="8">
        <v>7.1109013384293052</v>
      </c>
      <c r="AC199" s="8">
        <v>2.2558338417898859E-2</v>
      </c>
      <c r="AD199" s="8">
        <v>1.9551134696821983</v>
      </c>
      <c r="AE199" s="8">
        <v>4.6430845924988057E-3</v>
      </c>
      <c r="AF199" s="8">
        <v>-1.182232646923248</v>
      </c>
      <c r="AG199" s="8">
        <v>-1.0626366835951053</v>
      </c>
      <c r="AH199" s="8">
        <v>1.3982537214977111</v>
      </c>
      <c r="AI199" s="8">
        <v>7.1109013384293052</v>
      </c>
    </row>
    <row r="200" spans="24:35" x14ac:dyDescent="0.25">
      <c r="X200" t="str">
        <v>Bhutan</v>
      </c>
      <c r="Y200">
        <v>67</v>
      </c>
      <c r="Z200" s="8">
        <v>60.219860532240368</v>
      </c>
      <c r="AA200" s="8">
        <v>6.7801394677596321</v>
      </c>
      <c r="AB200" s="8">
        <v>6.9351378967553092</v>
      </c>
      <c r="AC200" s="8">
        <v>2.2349725600726053E-2</v>
      </c>
      <c r="AD200" s="8">
        <v>1.9069914941091515</v>
      </c>
      <c r="AE200" s="8">
        <v>4.3755492837317909E-3</v>
      </c>
      <c r="AF200" s="8">
        <v>-1.182232646923248</v>
      </c>
      <c r="AG200" s="8">
        <v>-1.0616984638497122</v>
      </c>
      <c r="AH200" s="8">
        <v>1.3809386279299858</v>
      </c>
      <c r="AI200" s="8">
        <v>6.9351378967553092</v>
      </c>
    </row>
    <row r="201" spans="24:35" x14ac:dyDescent="0.25">
      <c r="X201" t="str">
        <v>Bhutan</v>
      </c>
      <c r="Y201">
        <v>66.5</v>
      </c>
      <c r="Z201" s="8">
        <v>59.707096538506647</v>
      </c>
      <c r="AA201" s="8">
        <v>6.7929034614933528</v>
      </c>
      <c r="AB201" s="8">
        <v>6.9419521521259293</v>
      </c>
      <c r="AC201" s="8">
        <v>2.1470717078758833E-2</v>
      </c>
      <c r="AD201" s="8">
        <v>1.9097231865521502</v>
      </c>
      <c r="AE201" s="8">
        <v>4.2117245835964212E-3</v>
      </c>
      <c r="AF201" s="8">
        <v>-1.182232646923248</v>
      </c>
      <c r="AG201" s="8">
        <v>-1.0556983110033562</v>
      </c>
      <c r="AH201" s="8">
        <v>1.3819273448890683</v>
      </c>
      <c r="AI201" s="8">
        <v>6.9419521521259293</v>
      </c>
    </row>
    <row r="202" spans="24:35" x14ac:dyDescent="0.25">
      <c r="X202" t="str">
        <v>Bhutan</v>
      </c>
      <c r="Y202">
        <v>65.8</v>
      </c>
      <c r="Z202" s="8">
        <v>59.036618022293261</v>
      </c>
      <c r="AA202" s="8">
        <v>6.7633819777067359</v>
      </c>
      <c r="AB202" s="8">
        <v>6.9062390172428865</v>
      </c>
      <c r="AC202" s="8">
        <v>2.0685215090221695E-2</v>
      </c>
      <c r="AD202" s="8">
        <v>1.9006609503071605</v>
      </c>
      <c r="AE202" s="8">
        <v>4.0159974945751346E-3</v>
      </c>
      <c r="AF202" s="8">
        <v>-1.1700898139672218</v>
      </c>
      <c r="AG202" s="8">
        <v>-1.0515863396174674</v>
      </c>
      <c r="AH202" s="8">
        <v>1.3786446062372857</v>
      </c>
      <c r="AI202" s="8">
        <v>6.9062390172428865</v>
      </c>
    </row>
    <row r="203" spans="24:35" x14ac:dyDescent="0.25">
      <c r="X203" t="str">
        <v>Bhutan</v>
      </c>
      <c r="Y203">
        <v>65</v>
      </c>
      <c r="Z203" s="8">
        <v>58.450719678639828</v>
      </c>
      <c r="AA203" s="8">
        <v>6.5492803213601718</v>
      </c>
      <c r="AB203" s="8">
        <v>6.6855696684232786</v>
      </c>
      <c r="AC203" s="8">
        <v>2.0385599705409888E-2</v>
      </c>
      <c r="AD203" s="8">
        <v>1.8402121377063636</v>
      </c>
      <c r="AE203" s="8">
        <v>3.708946017263088E-3</v>
      </c>
      <c r="AF203" s="8">
        <v>-1.1700898139672218</v>
      </c>
      <c r="AG203" s="8">
        <v>-1.042848818372055</v>
      </c>
      <c r="AH203" s="8">
        <v>1.3565441893673658</v>
      </c>
      <c r="AI203" s="8">
        <v>6.6855696684232786</v>
      </c>
    </row>
    <row r="204" spans="24:35" x14ac:dyDescent="0.25">
      <c r="X204" t="str">
        <v>Bhutan</v>
      </c>
      <c r="Y204">
        <v>64.2</v>
      </c>
      <c r="Z204" s="8">
        <v>57.038598602188877</v>
      </c>
      <c r="AA204" s="8">
        <v>7.1614013978111259</v>
      </c>
      <c r="AB204" s="8">
        <v>7.3927544874163269</v>
      </c>
      <c r="AC204" s="8">
        <v>3.1294572273298314E-2</v>
      </c>
      <c r="AD204" s="8">
        <v>2.0235038819873807</v>
      </c>
      <c r="AE204" s="8">
        <v>6.9619639451743978E-3</v>
      </c>
      <c r="AF204" s="8">
        <v>-1.1700898139672218</v>
      </c>
      <c r="AG204" s="8">
        <v>-1.0420739133538597</v>
      </c>
      <c r="AH204" s="8">
        <v>1.4224991676578869</v>
      </c>
      <c r="AI204" s="8">
        <v>7.3927544874163269</v>
      </c>
    </row>
    <row r="205" spans="24:35" x14ac:dyDescent="0.25">
      <c r="X205" t="str">
        <v>Bhutan</v>
      </c>
      <c r="Y205">
        <v>63.3</v>
      </c>
      <c r="Z205" s="8">
        <v>57.338703620639635</v>
      </c>
      <c r="AA205" s="8">
        <v>5.9612963793603626</v>
      </c>
      <c r="AB205" s="8">
        <v>6.0815636709445196</v>
      </c>
      <c r="AC205" s="8">
        <v>1.9775718563755249E-2</v>
      </c>
      <c r="AD205" s="8">
        <v>1.6744796653565959</v>
      </c>
      <c r="AE205" s="8">
        <v>2.9772340091400698E-3</v>
      </c>
      <c r="AF205" s="8">
        <v>-1.1700898139672218</v>
      </c>
      <c r="AG205" s="8">
        <v>-1.0417577358150856</v>
      </c>
      <c r="AH205" s="8">
        <v>1.2940168721298018</v>
      </c>
      <c r="AI205" s="8">
        <v>6.0815636709445196</v>
      </c>
    </row>
    <row r="206" spans="24:35" x14ac:dyDescent="0.25">
      <c r="X206" t="str">
        <v>Bhutan</v>
      </c>
      <c r="Y206">
        <v>62.5</v>
      </c>
      <c r="Z206" s="8">
        <v>57.012328736148596</v>
      </c>
      <c r="AA206" s="8">
        <v>5.4876712638514036</v>
      </c>
      <c r="AB206" s="8">
        <v>5.5998633646721405</v>
      </c>
      <c r="AC206" s="8">
        <v>2.0034792550211761E-2</v>
      </c>
      <c r="AD206" s="8">
        <v>1.5416459652863319</v>
      </c>
      <c r="AE206" s="8">
        <v>2.5573483722960344E-3</v>
      </c>
      <c r="AF206" s="8">
        <v>-1.1700898139672218</v>
      </c>
      <c r="AG206" s="8">
        <v>-1.0413948404715365</v>
      </c>
      <c r="AH206" s="8">
        <v>1.2416303658039021</v>
      </c>
      <c r="AI206" s="8">
        <v>5.5998633646721405</v>
      </c>
    </row>
    <row r="207" spans="24:35" x14ac:dyDescent="0.25">
      <c r="X207" t="str">
        <v>Bhutan</v>
      </c>
      <c r="Y207">
        <v>61.7</v>
      </c>
      <c r="Z207" s="8">
        <v>60.681617043962696</v>
      </c>
      <c r="AA207" s="8">
        <v>1.018382956037307</v>
      </c>
      <c r="AB207" s="8">
        <v>1.0424342704383289</v>
      </c>
      <c r="AC207" s="8">
        <v>2.3072259885420537E-2</v>
      </c>
      <c r="AD207" s="8">
        <v>0.28653771491862162</v>
      </c>
      <c r="AE207" s="8">
        <v>1.0205579699173762E-4</v>
      </c>
      <c r="AF207" s="8">
        <v>-1.1700898139672218</v>
      </c>
      <c r="AG207" s="8">
        <v>-1.040900524763881</v>
      </c>
      <c r="AH207" s="8">
        <v>0.53529217715059285</v>
      </c>
      <c r="AI207" s="8">
        <v>1.0424342704383289</v>
      </c>
    </row>
    <row r="208" spans="24:35" x14ac:dyDescent="0.25">
      <c r="X208" t="str">
        <v>Bhutan</v>
      </c>
      <c r="Y208">
        <v>62</v>
      </c>
      <c r="Z208" s="8">
        <v>55.811662197152501</v>
      </c>
      <c r="AA208" s="8">
        <v>6.1883378028474993</v>
      </c>
      <c r="AB208" s="8">
        <v>6.3153377270791937</v>
      </c>
      <c r="AC208" s="8">
        <v>2.0109759718334331E-2</v>
      </c>
      <c r="AD208" s="8">
        <v>1.738550011584886</v>
      </c>
      <c r="AE208" s="8">
        <v>3.264752212346911E-3</v>
      </c>
      <c r="AF208" s="8">
        <v>-1.1521925343545227</v>
      </c>
      <c r="AG208" s="8">
        <v>-1.038942950608672</v>
      </c>
      <c r="AH208" s="8">
        <v>1.3185408645866408</v>
      </c>
      <c r="AI208" s="8">
        <v>6.3153377270791937</v>
      </c>
    </row>
    <row r="209" spans="24:35" x14ac:dyDescent="0.25">
      <c r="X209" t="str">
        <v>Bosnia and Herzegovina</v>
      </c>
      <c r="Y209">
        <v>77.2</v>
      </c>
      <c r="Z209" s="8">
        <v>75.486709412624165</v>
      </c>
      <c r="AA209" s="8">
        <v>1.7132905873758375</v>
      </c>
      <c r="AB209" s="8">
        <v>1.7187179231258407</v>
      </c>
      <c r="AC209" s="8">
        <v>3.1577815515722515E-3</v>
      </c>
      <c r="AD209" s="8">
        <v>0.47722117882404963</v>
      </c>
      <c r="AE209" s="8">
        <v>3.7970076974576741E-5</v>
      </c>
      <c r="AF209" s="8">
        <v>-1.1521925343545227</v>
      </c>
      <c r="AG209" s="8">
        <v>-1.037751132201558</v>
      </c>
      <c r="AH209" s="8">
        <v>0.69081197067222977</v>
      </c>
      <c r="AI209" s="8">
        <v>1.7187179231258407</v>
      </c>
    </row>
    <row r="210" spans="24:35" x14ac:dyDescent="0.25">
      <c r="X210" t="str">
        <v>Bosnia and Herzegovina</v>
      </c>
      <c r="Y210">
        <v>77</v>
      </c>
      <c r="Z210" s="8">
        <v>76.488054142665405</v>
      </c>
      <c r="AA210" s="8">
        <v>0.51194585733459519</v>
      </c>
      <c r="AB210" s="8">
        <v>0.51399815857705655</v>
      </c>
      <c r="AC210" s="8">
        <v>3.9928182780711802E-3</v>
      </c>
      <c r="AD210" s="8">
        <v>0.14265752657027481</v>
      </c>
      <c r="AE210" s="8">
        <v>4.2939091730060917E-6</v>
      </c>
      <c r="AF210" s="8">
        <v>-1.1463081367501964</v>
      </c>
      <c r="AG210" s="8">
        <v>-1.0367514930411104</v>
      </c>
      <c r="AH210" s="8">
        <v>0.37770031317206343</v>
      </c>
      <c r="AI210" s="8">
        <v>0.51399815857705655</v>
      </c>
    </row>
    <row r="211" spans="24:35" x14ac:dyDescent="0.25">
      <c r="X211" t="str">
        <v>Bosnia and Herzegovina</v>
      </c>
      <c r="Y211">
        <v>76.8</v>
      </c>
      <c r="Z211" s="8">
        <v>75.071890024656199</v>
      </c>
      <c r="AA211" s="8">
        <v>1.7281099753437985</v>
      </c>
      <c r="AB211" s="8">
        <v>1.7335355649280875</v>
      </c>
      <c r="AC211" s="8">
        <v>3.1297826788538115E-3</v>
      </c>
      <c r="AD211" s="8">
        <v>0.48134222187075193</v>
      </c>
      <c r="AE211" s="8">
        <v>3.8285108065426565E-5</v>
      </c>
      <c r="AF211" s="8">
        <v>-1.1463081367501964</v>
      </c>
      <c r="AG211" s="8">
        <v>-1.0317036248982261</v>
      </c>
      <c r="AH211" s="8">
        <v>0.69378831200212066</v>
      </c>
      <c r="AI211" s="8">
        <v>1.7335355649280875</v>
      </c>
    </row>
    <row r="212" spans="24:35" x14ac:dyDescent="0.25">
      <c r="X212" t="str">
        <v>Bosnia and Herzegovina</v>
      </c>
      <c r="Y212">
        <v>76.900000000000006</v>
      </c>
      <c r="Z212" s="8">
        <v>74.08262656921886</v>
      </c>
      <c r="AA212" s="8">
        <v>2.8173734307811458</v>
      </c>
      <c r="AB212" s="8">
        <v>2.826283308007254</v>
      </c>
      <c r="AC212" s="8">
        <v>3.1525067571483252E-3</v>
      </c>
      <c r="AD212" s="8">
        <v>0.78475112307582406</v>
      </c>
      <c r="AE212" s="8">
        <v>1.0250324065238717E-4</v>
      </c>
      <c r="AF212" s="8">
        <v>-1.1463081367501964</v>
      </c>
      <c r="AG212" s="8">
        <v>-1.0314090239936167</v>
      </c>
      <c r="AH212" s="8">
        <v>0.88586179682601962</v>
      </c>
      <c r="AI212" s="8">
        <v>2.826283308007254</v>
      </c>
    </row>
    <row r="213" spans="24:35" x14ac:dyDescent="0.25">
      <c r="X213" t="str">
        <v>Bosnia and Herzegovina</v>
      </c>
      <c r="Y213">
        <v>76.400000000000006</v>
      </c>
      <c r="Z213" s="8">
        <v>73.671801785146272</v>
      </c>
      <c r="AA213" s="8">
        <v>2.7281982148537338</v>
      </c>
      <c r="AB213" s="8">
        <v>2.771790027965896</v>
      </c>
      <c r="AC213" s="8">
        <v>1.5726953583187618E-2</v>
      </c>
      <c r="AD213" s="8">
        <v>0.76475093382967407</v>
      </c>
      <c r="AE213" s="8">
        <v>4.9183048449590364E-4</v>
      </c>
      <c r="AF213" s="8">
        <v>-1.1375552391677688</v>
      </c>
      <c r="AG213" s="8">
        <v>-1.0290599117150248</v>
      </c>
      <c r="AH213" s="8">
        <v>0.87450039098314536</v>
      </c>
      <c r="AI213" s="8">
        <v>2.771790027965896</v>
      </c>
    </row>
    <row r="214" spans="24:35" x14ac:dyDescent="0.25">
      <c r="X214" t="str">
        <v>Bosnia and Herzegovina</v>
      </c>
      <c r="Y214">
        <v>76.099999999999994</v>
      </c>
      <c r="Z214" s="8">
        <v>72.882018140882252</v>
      </c>
      <c r="AA214" s="8">
        <v>3.2179818591177423</v>
      </c>
      <c r="AB214" s="8">
        <v>3.268902773418255</v>
      </c>
      <c r="AC214" s="8">
        <v>1.5577371928766591E-2</v>
      </c>
      <c r="AD214" s="8">
        <v>0.90197539239753188</v>
      </c>
      <c r="AE214" s="8">
        <v>6.7756096695943029E-4</v>
      </c>
      <c r="AF214" s="8">
        <v>-1.1375552391677688</v>
      </c>
      <c r="AG214" s="8">
        <v>-1.0230458218865293</v>
      </c>
      <c r="AH214" s="8">
        <v>0.94972385059949505</v>
      </c>
      <c r="AI214" s="8">
        <v>3.268902773418255</v>
      </c>
    </row>
    <row r="215" spans="24:35" x14ac:dyDescent="0.25">
      <c r="X215" t="str">
        <v>Bosnia and Herzegovina</v>
      </c>
      <c r="Y215">
        <v>76</v>
      </c>
      <c r="Z215" s="8">
        <v>73.621418756262358</v>
      </c>
      <c r="AA215" s="8">
        <v>2.3785812437376421</v>
      </c>
      <c r="AB215" s="8">
        <v>2.3837263529549535</v>
      </c>
      <c r="AC215" s="8">
        <v>2.1584311516853333E-3</v>
      </c>
      <c r="AD215" s="8">
        <v>0.66219986158014976</v>
      </c>
      <c r="AE215" s="8">
        <v>4.9923057844018342E-5</v>
      </c>
      <c r="AF215" s="8">
        <v>-1.1375552391677688</v>
      </c>
      <c r="AG215" s="8">
        <v>-1.0151504698030425</v>
      </c>
      <c r="AH215" s="8">
        <v>0.81375663535245579</v>
      </c>
      <c r="AI215" s="8">
        <v>2.3837263529549535</v>
      </c>
    </row>
    <row r="216" spans="24:35" x14ac:dyDescent="0.25">
      <c r="X216" t="str">
        <v>Bosnia and Herzegovina</v>
      </c>
      <c r="Y216">
        <v>75.400000000000006</v>
      </c>
      <c r="Z216" s="8">
        <v>74.743046547302697</v>
      </c>
      <c r="AA216" s="8">
        <v>0.65695345269730865</v>
      </c>
      <c r="AB216" s="8">
        <v>0.6589126578445571</v>
      </c>
      <c r="AC216" s="8">
        <v>2.9733912741294198E-3</v>
      </c>
      <c r="AD216" s="8">
        <v>0.18297136026215818</v>
      </c>
      <c r="AE216" s="8">
        <v>5.2548212344765321E-6</v>
      </c>
      <c r="AF216" s="8">
        <v>-1.1375552391677688</v>
      </c>
      <c r="AG216" s="8">
        <v>-1.0123811484403478</v>
      </c>
      <c r="AH216" s="8">
        <v>0.42775151696067448</v>
      </c>
      <c r="AI216" s="8">
        <v>0.6589126578445571</v>
      </c>
    </row>
    <row r="217" spans="24:35" x14ac:dyDescent="0.25">
      <c r="X217" t="str">
        <v>Bosnia and Herzegovina</v>
      </c>
      <c r="Y217">
        <v>75.7</v>
      </c>
      <c r="Z217" s="8">
        <v>75.092487909267433</v>
      </c>
      <c r="AA217" s="8">
        <v>0.60751209073256973</v>
      </c>
      <c r="AB217" s="8">
        <v>0.61470589135688913</v>
      </c>
      <c r="AC217" s="8">
        <v>1.1702833380106343E-2</v>
      </c>
      <c r="AD217" s="8">
        <v>0.16994681990148855</v>
      </c>
      <c r="AE217" s="8">
        <v>1.8000142996369774E-5</v>
      </c>
      <c r="AF217" s="8">
        <v>-1.1375552391677688</v>
      </c>
      <c r="AG217" s="8">
        <v>-1.011868760868613</v>
      </c>
      <c r="AH217" s="8">
        <v>0.41224606717528373</v>
      </c>
      <c r="AI217" s="8">
        <v>0.61470589135688913</v>
      </c>
    </row>
    <row r="218" spans="24:35" x14ac:dyDescent="0.25">
      <c r="X218" t="str">
        <v>Bosnia and Herzegovina</v>
      </c>
      <c r="Y218">
        <v>75</v>
      </c>
      <c r="Z218" s="8">
        <v>66.076173891468528</v>
      </c>
      <c r="AA218" s="8">
        <v>8.9238261085314718</v>
      </c>
      <c r="AB218" s="8">
        <v>9.2007399993516152</v>
      </c>
      <c r="AC218" s="8">
        <v>3.0096915122007427E-2</v>
      </c>
      <c r="AD218" s="8">
        <v>2.5199319931824578</v>
      </c>
      <c r="AE218" s="8">
        <v>1.0370929515962397E-2</v>
      </c>
      <c r="AF218" s="8">
        <v>-1.1375552391677688</v>
      </c>
      <c r="AG218" s="8">
        <v>-1.0095493171189773</v>
      </c>
      <c r="AH218" s="8">
        <v>1.5874293663601091</v>
      </c>
      <c r="AI218" s="8">
        <v>9.2007399993516152</v>
      </c>
    </row>
    <row r="219" spans="24:35" x14ac:dyDescent="0.25">
      <c r="X219" t="str">
        <v>Bosnia and Herzegovina</v>
      </c>
      <c r="Y219">
        <v>75.5</v>
      </c>
      <c r="Z219" s="8">
        <v>66.071430513913299</v>
      </c>
      <c r="AA219" s="8">
        <v>9.4285694860867011</v>
      </c>
      <c r="AB219" s="8">
        <v>9.7089174333627035</v>
      </c>
      <c r="AC219" s="8">
        <v>2.8875304502296518E-2</v>
      </c>
      <c r="AD219" s="8">
        <v>2.6607875432501578</v>
      </c>
      <c r="AE219" s="8">
        <v>1.1079454310501984E-2</v>
      </c>
      <c r="AF219" s="8">
        <v>-1.1375552391677688</v>
      </c>
      <c r="AG219" s="8">
        <v>-1.0053061207364855</v>
      </c>
      <c r="AH219" s="8">
        <v>1.6311920620362759</v>
      </c>
      <c r="AI219" s="8">
        <v>9.7089174333627035</v>
      </c>
    </row>
    <row r="220" spans="24:35" x14ac:dyDescent="0.25">
      <c r="X220" t="str">
        <v>Botswana</v>
      </c>
      <c r="Y220">
        <v>65.099999999999994</v>
      </c>
      <c r="Z220" s="8">
        <v>68.944127606320293</v>
      </c>
      <c r="AA220" s="8">
        <v>-3.8441276063202992</v>
      </c>
      <c r="AB220" s="8">
        <v>-3.8603195106962906</v>
      </c>
      <c r="AC220" s="8">
        <v>4.1944466853394815E-3</v>
      </c>
      <c r="AD220" s="8">
        <v>-1.0713032329859948</v>
      </c>
      <c r="AE220" s="8">
        <v>2.5443178499390045E-4</v>
      </c>
      <c r="AF220" s="8">
        <v>-1.1174634002413726</v>
      </c>
      <c r="AG220" s="8">
        <v>-1.0015115587512982</v>
      </c>
      <c r="AH220" s="8">
        <v>1.035037793023035</v>
      </c>
      <c r="AI220" s="8">
        <v>-3.8603195106962906</v>
      </c>
    </row>
    <row r="221" spans="24:35" x14ac:dyDescent="0.25">
      <c r="X221" t="str">
        <v>Botswana</v>
      </c>
      <c r="Y221">
        <v>64.2</v>
      </c>
      <c r="Z221" s="8">
        <v>68.03006861974859</v>
      </c>
      <c r="AA221" s="8">
        <v>-3.8300686197485874</v>
      </c>
      <c r="AB221" s="8">
        <v>-3.8464887995491885</v>
      </c>
      <c r="AC221" s="8">
        <v>4.2688749808723163E-3</v>
      </c>
      <c r="AD221" s="8">
        <v>-1.0674250864360919</v>
      </c>
      <c r="AE221" s="8">
        <v>2.5709436808697445E-4</v>
      </c>
      <c r="AF221" s="8">
        <v>-1.1174634002413726</v>
      </c>
      <c r="AG221" s="8">
        <v>-0.9943361224761218</v>
      </c>
      <c r="AH221" s="8">
        <v>1.0331626621380061</v>
      </c>
      <c r="AI221" s="8">
        <v>-3.8464887995491885</v>
      </c>
    </row>
    <row r="222" spans="24:35" x14ac:dyDescent="0.25">
      <c r="X222" t="str">
        <v>Botswana</v>
      </c>
      <c r="Y222">
        <v>63.4</v>
      </c>
      <c r="Z222" s="8">
        <v>71.900556507384564</v>
      </c>
      <c r="AA222" s="8">
        <v>-8.5005565073845659</v>
      </c>
      <c r="AB222" s="8">
        <v>-8.5459633635663224</v>
      </c>
      <c r="AC222" s="8">
        <v>5.3132519120474677E-3</v>
      </c>
      <c r="AD222" s="8">
        <v>-2.3703151069025581</v>
      </c>
      <c r="AE222" s="8">
        <v>1.5795473276533328E-3</v>
      </c>
      <c r="AF222" s="8">
        <v>-1.1174634002413726</v>
      </c>
      <c r="AG222" s="8">
        <v>-0.99271706076910748</v>
      </c>
      <c r="AH222" s="8">
        <v>1.5395827703967586</v>
      </c>
      <c r="AI222" s="8">
        <v>-8.5459633635663224</v>
      </c>
    </row>
    <row r="223" spans="24:35" x14ac:dyDescent="0.25">
      <c r="X223" t="str">
        <v>Botswana</v>
      </c>
      <c r="Y223">
        <v>62.2</v>
      </c>
      <c r="Z223" s="8">
        <v>65.713003072525851</v>
      </c>
      <c r="AA223" s="8">
        <v>-3.5130030725258479</v>
      </c>
      <c r="AB223" s="8">
        <v>-3.5243171789279275</v>
      </c>
      <c r="AC223" s="8">
        <v>3.2102974356925397E-3</v>
      </c>
      <c r="AD223" s="8">
        <v>-0.978540150708192</v>
      </c>
      <c r="AE223" s="8">
        <v>1.6231005619075497E-4</v>
      </c>
      <c r="AF223" s="8">
        <v>-1.1174634002413726</v>
      </c>
      <c r="AG223" s="8">
        <v>-0.99264175489645157</v>
      </c>
      <c r="AH223" s="8">
        <v>0.98921188362665358</v>
      </c>
      <c r="AI223" s="8">
        <v>-3.5243171789279275</v>
      </c>
    </row>
    <row r="224" spans="24:35" x14ac:dyDescent="0.25">
      <c r="X224" t="str">
        <v>Botswana</v>
      </c>
      <c r="Y224">
        <v>61.1</v>
      </c>
      <c r="Z224" s="8">
        <v>64.7321087894464</v>
      </c>
      <c r="AA224" s="8">
        <v>-3.6321087894463986</v>
      </c>
      <c r="AB224" s="8">
        <v>-3.6449010676031159</v>
      </c>
      <c r="AC224" s="8">
        <v>3.5096365908031703E-3</v>
      </c>
      <c r="AD224" s="8">
        <v>-1.011868760868613</v>
      </c>
      <c r="AE224" s="8">
        <v>1.8979458683434164E-4</v>
      </c>
      <c r="AF224" s="8">
        <v>-1.1174634002413726</v>
      </c>
      <c r="AG224" s="8">
        <v>-0.98701277971383505</v>
      </c>
      <c r="AH224" s="8">
        <v>1.0059168757251331</v>
      </c>
      <c r="AI224" s="8">
        <v>-3.6449010676031159</v>
      </c>
    </row>
    <row r="225" spans="24:35" x14ac:dyDescent="0.25">
      <c r="X225" t="str">
        <v>Botswana</v>
      </c>
      <c r="Y225">
        <v>59.2</v>
      </c>
      <c r="Z225" s="8">
        <v>62.630765807369279</v>
      </c>
      <c r="AA225" s="8">
        <v>-3.4307658073692764</v>
      </c>
      <c r="AB225" s="8">
        <v>-3.4458078509821615</v>
      </c>
      <c r="AC225" s="8">
        <v>4.3653170064597586E-3</v>
      </c>
      <c r="AD225" s="8">
        <v>-0.95618726751133798</v>
      </c>
      <c r="AE225" s="8">
        <v>2.1098330069518588E-4</v>
      </c>
      <c r="AF225" s="8">
        <v>-1.1174634002413726</v>
      </c>
      <c r="AG225" s="8">
        <v>-0.98672339853065394</v>
      </c>
      <c r="AH225" s="8">
        <v>0.97784828450600558</v>
      </c>
      <c r="AI225" s="8">
        <v>-3.4458078509821615</v>
      </c>
    </row>
    <row r="226" spans="24:35" x14ac:dyDescent="0.25">
      <c r="X226" t="str">
        <v>Botswana</v>
      </c>
      <c r="Y226">
        <v>57.5</v>
      </c>
      <c r="Z226" s="8">
        <v>60.034293154751317</v>
      </c>
      <c r="AA226" s="8">
        <v>-2.5342931547513174</v>
      </c>
      <c r="AB226" s="8">
        <v>-2.5488259398397775</v>
      </c>
      <c r="AC226" s="8">
        <v>5.7017565857688706E-3</v>
      </c>
      <c r="AD226" s="8">
        <v>-0.70680629082241653</v>
      </c>
      <c r="AE226" s="8">
        <v>1.5077842838237242E-4</v>
      </c>
      <c r="AF226" s="8">
        <v>-1.1005940465096573</v>
      </c>
      <c r="AG226" s="8">
        <v>-0.98599791595026287</v>
      </c>
      <c r="AH226" s="8">
        <v>0.84071772362810127</v>
      </c>
      <c r="AI226" s="8">
        <v>-2.5488259398397775</v>
      </c>
    </row>
    <row r="227" spans="24:35" x14ac:dyDescent="0.25">
      <c r="X227" t="str">
        <v>Botswana</v>
      </c>
      <c r="Y227">
        <v>56.9</v>
      </c>
      <c r="Z227" s="8">
        <v>59.349972507914281</v>
      </c>
      <c r="AA227" s="8">
        <v>-2.449972507914282</v>
      </c>
      <c r="AB227" s="8">
        <v>-2.4653107379233354</v>
      </c>
      <c r="AC227" s="8">
        <v>6.2216213855352635E-3</v>
      </c>
      <c r="AD227" s="8">
        <v>-0.68346822857985434</v>
      </c>
      <c r="AE227" s="8">
        <v>1.539207234682116E-4</v>
      </c>
      <c r="AF227" s="8">
        <v>-1.1005940465096573</v>
      </c>
      <c r="AG227" s="8">
        <v>-0.98286037232688295</v>
      </c>
      <c r="AH227" s="8">
        <v>0.8267213730029328</v>
      </c>
      <c r="AI227" s="8">
        <v>-2.4653107379233354</v>
      </c>
    </row>
    <row r="228" spans="24:35" x14ac:dyDescent="0.25">
      <c r="X228" t="str">
        <v>Botswana</v>
      </c>
      <c r="Y228">
        <v>54.8</v>
      </c>
      <c r="Z228" s="8">
        <v>57.404953062800246</v>
      </c>
      <c r="AA228" s="8">
        <v>-2.6049530628002486</v>
      </c>
      <c r="AB228" s="8">
        <v>-2.6269785662242287</v>
      </c>
      <c r="AC228" s="8">
        <v>8.3843483563848329E-3</v>
      </c>
      <c r="AD228" s="8">
        <v>-0.72749515886651428</v>
      </c>
      <c r="AE228" s="8">
        <v>2.3552258295522668E-4</v>
      </c>
      <c r="AF228" s="8">
        <v>-1.0950400512086547</v>
      </c>
      <c r="AG228" s="8">
        <v>-0.98107655331799892</v>
      </c>
      <c r="AH228" s="8">
        <v>0.85293326753416898</v>
      </c>
      <c r="AI228" s="8">
        <v>-2.6269785662242287</v>
      </c>
    </row>
    <row r="229" spans="24:35" x14ac:dyDescent="0.25">
      <c r="X229" t="str">
        <v>Botswana</v>
      </c>
      <c r="Y229">
        <v>51.7</v>
      </c>
      <c r="Z229" s="8">
        <v>53.559777618621695</v>
      </c>
      <c r="AA229" s="8">
        <v>-1.8597776186216919</v>
      </c>
      <c r="AB229" s="8">
        <v>-1.9069525402556964</v>
      </c>
      <c r="AC229" s="8">
        <v>2.4738382648830274E-2</v>
      </c>
      <c r="AD229" s="8">
        <v>-0.52372383880018225</v>
      </c>
      <c r="AE229" s="8">
        <v>3.6618559375541597E-4</v>
      </c>
      <c r="AF229" s="8">
        <v>-1.0950400512086547</v>
      </c>
      <c r="AG229" s="8">
        <v>-0.978540150708192</v>
      </c>
      <c r="AH229" s="8">
        <v>0.72368766660775852</v>
      </c>
      <c r="AI229" s="8">
        <v>-1.9069525402556964</v>
      </c>
    </row>
    <row r="230" spans="24:35" x14ac:dyDescent="0.25">
      <c r="X230" t="str">
        <v>Botswana</v>
      </c>
      <c r="Y230">
        <v>48.1</v>
      </c>
      <c r="Z230" s="8">
        <v>48.832038164437478</v>
      </c>
      <c r="AA230" s="8">
        <v>-0.73203816443747627</v>
      </c>
      <c r="AB230" s="8">
        <v>-0.74651834436161379</v>
      </c>
      <c r="AC230" s="8">
        <v>1.9396951238378819E-2</v>
      </c>
      <c r="AD230" s="8">
        <v>-0.20558385031389373</v>
      </c>
      <c r="AE230" s="8">
        <v>4.4001210569370359E-5</v>
      </c>
      <c r="AF230" s="8">
        <v>-1.0895196306228982</v>
      </c>
      <c r="AG230" s="8">
        <v>-0.97615217773450702</v>
      </c>
      <c r="AH230" s="8">
        <v>0.4534135532975318</v>
      </c>
      <c r="AI230" s="8">
        <v>-0.74651834436161379</v>
      </c>
    </row>
    <row r="231" spans="24:35" x14ac:dyDescent="0.25">
      <c r="X231" t="str">
        <v>Botswana</v>
      </c>
      <c r="Y231">
        <v>46.4</v>
      </c>
      <c r="Z231" s="8">
        <v>46.710904783330008</v>
      </c>
      <c r="AA231" s="8">
        <v>-0.31090478333000959</v>
      </c>
      <c r="AB231" s="8">
        <v>-0.3212695048271656</v>
      </c>
      <c r="AC231" s="8">
        <v>3.2261765718261878E-2</v>
      </c>
      <c r="AD231" s="8">
        <v>-8.7892202092477292E-2</v>
      </c>
      <c r="AE231" s="8">
        <v>1.3554307170247125E-5</v>
      </c>
      <c r="AF231" s="8">
        <v>-1.0895196306228982</v>
      </c>
      <c r="AG231" s="8">
        <v>-0.97256997538873158</v>
      </c>
      <c r="AH231" s="8">
        <v>0.29646619047115186</v>
      </c>
      <c r="AI231" s="8">
        <v>-0.3212695048271656</v>
      </c>
    </row>
    <row r="232" spans="24:35" x14ac:dyDescent="0.25">
      <c r="X232" t="str">
        <v>Botswana</v>
      </c>
      <c r="Y232">
        <v>46</v>
      </c>
      <c r="Z232" s="8">
        <v>44.353241703652202</v>
      </c>
      <c r="AA232" s="8">
        <v>1.646758296347798</v>
      </c>
      <c r="AB232" s="8">
        <v>1.6876702584435139</v>
      </c>
      <c r="AC232" s="8">
        <v>2.4241679848910666E-2</v>
      </c>
      <c r="AD232" s="8">
        <v>0.46361835352270747</v>
      </c>
      <c r="AE232" s="8">
        <v>2.8105291100795544E-4</v>
      </c>
      <c r="AF232" s="8">
        <v>-1.0895196306228982</v>
      </c>
      <c r="AG232" s="8">
        <v>-0.97204175565278372</v>
      </c>
      <c r="AH232" s="8">
        <v>0.68089525884875091</v>
      </c>
      <c r="AI232" s="8">
        <v>1.6876702584435139</v>
      </c>
    </row>
    <row r="233" spans="24:35" x14ac:dyDescent="0.25">
      <c r="X233" t="str">
        <v>Botswana</v>
      </c>
      <c r="Y233">
        <v>46.7</v>
      </c>
      <c r="Z233" s="8">
        <v>42.678705693959884</v>
      </c>
      <c r="AA233" s="8">
        <v>4.0212943060401187</v>
      </c>
      <c r="AB233" s="8">
        <v>4.1305590032909292</v>
      </c>
      <c r="AC233" s="8">
        <v>2.645276272866607E-2</v>
      </c>
      <c r="AD233" s="8">
        <v>1.133415731838767</v>
      </c>
      <c r="AE233" s="8">
        <v>1.8371257293204794E-3</v>
      </c>
      <c r="AF233" s="8">
        <v>-1.0895196306228982</v>
      </c>
      <c r="AG233" s="8">
        <v>-0.97202160568125395</v>
      </c>
      <c r="AH233" s="8">
        <v>1.0646199941006025</v>
      </c>
      <c r="AI233" s="8">
        <v>4.1305590032909292</v>
      </c>
    </row>
    <row r="234" spans="24:35" x14ac:dyDescent="0.25">
      <c r="X234" t="str">
        <v>Botswana</v>
      </c>
      <c r="Y234">
        <v>47.8</v>
      </c>
      <c r="Z234" s="8">
        <v>43.164314660505681</v>
      </c>
      <c r="AA234" s="8">
        <v>4.6356853394943158</v>
      </c>
      <c r="AB234" s="8">
        <v>4.7713946021700151</v>
      </c>
      <c r="AC234" s="8">
        <v>2.844226352898567E-2</v>
      </c>
      <c r="AD234" s="8">
        <v>1.3079210632652858</v>
      </c>
      <c r="AE234" s="8">
        <v>2.6357548142228512E-3</v>
      </c>
      <c r="AF234" s="8">
        <v>-1.0895196306228982</v>
      </c>
      <c r="AG234" s="8">
        <v>-0.97158790302081488</v>
      </c>
      <c r="AH234" s="8">
        <v>1.1436437658927214</v>
      </c>
      <c r="AI234" s="8">
        <v>4.7713946021700151</v>
      </c>
    </row>
    <row r="235" spans="24:35" x14ac:dyDescent="0.25">
      <c r="X235" t="str">
        <v>Brazil</v>
      </c>
      <c r="Y235">
        <v>74.8</v>
      </c>
      <c r="Z235" s="8">
        <v>75.699648912159105</v>
      </c>
      <c r="AA235" s="8">
        <v>-0.89964891215910825</v>
      </c>
      <c r="AB235" s="8">
        <v>-0.90268107946861098</v>
      </c>
      <c r="AC235" s="8">
        <v>3.3590682007954877E-3</v>
      </c>
      <c r="AD235" s="8">
        <v>-0.25061415170702783</v>
      </c>
      <c r="AE235" s="8">
        <v>1.1141346556913536E-5</v>
      </c>
      <c r="AF235" s="8">
        <v>-1.0758617643853021</v>
      </c>
      <c r="AG235" s="8">
        <v>-0.97057348200235072</v>
      </c>
      <c r="AH235" s="8">
        <v>0.50061377498729276</v>
      </c>
      <c r="AI235" s="8">
        <v>-0.90268107946861098</v>
      </c>
    </row>
    <row r="236" spans="24:35" x14ac:dyDescent="0.25">
      <c r="X236" t="str">
        <v>Brazil</v>
      </c>
      <c r="Y236">
        <v>74.7</v>
      </c>
      <c r="Z236" s="8">
        <v>75.170319356348216</v>
      </c>
      <c r="AA236" s="8">
        <v>-0.47031935634821309</v>
      </c>
      <c r="AB236" s="8">
        <v>-0.47228113772488767</v>
      </c>
      <c r="AC236" s="8">
        <v>4.1538423196933773E-3</v>
      </c>
      <c r="AD236" s="8">
        <v>-0.13106858732814447</v>
      </c>
      <c r="AE236" s="8">
        <v>3.7713895277807512E-6</v>
      </c>
      <c r="AF236" s="8">
        <v>-1.0758617643853021</v>
      </c>
      <c r="AG236" s="8">
        <v>-0.96500683945327348</v>
      </c>
      <c r="AH236" s="8">
        <v>0.36203395880517131</v>
      </c>
      <c r="AI236" s="8">
        <v>-0.47228113772488767</v>
      </c>
    </row>
    <row r="237" spans="24:35" x14ac:dyDescent="0.25">
      <c r="X237" t="str">
        <v>Brazil</v>
      </c>
      <c r="Y237">
        <v>74.5</v>
      </c>
      <c r="Z237" s="8">
        <v>75.115631818640651</v>
      </c>
      <c r="AA237" s="8">
        <v>-0.61563181864065086</v>
      </c>
      <c r="AB237" s="8">
        <v>-0.61856500798721969</v>
      </c>
      <c r="AC237" s="8">
        <v>4.7419257615514444E-3</v>
      </c>
      <c r="AD237" s="8">
        <v>-0.17161494087345178</v>
      </c>
      <c r="AE237" s="8">
        <v>7.3854273440340479E-6</v>
      </c>
      <c r="AF237" s="8">
        <v>-1.0704544602760233</v>
      </c>
      <c r="AG237" s="8">
        <v>-0.96320583727740727</v>
      </c>
      <c r="AH237" s="8">
        <v>0.41426433695582798</v>
      </c>
      <c r="AI237" s="8">
        <v>-0.61856500798721969</v>
      </c>
    </row>
    <row r="238" spans="24:35" x14ac:dyDescent="0.25">
      <c r="X238" t="str">
        <v>Brazil</v>
      </c>
      <c r="Y238">
        <v>74.099999999999994</v>
      </c>
      <c r="Z238" s="8">
        <v>74.839097307552365</v>
      </c>
      <c r="AA238" s="8">
        <v>-0.73909730755237035</v>
      </c>
      <c r="AB238" s="8">
        <v>-0.7470445289453892</v>
      </c>
      <c r="AC238" s="8">
        <v>1.0638216445059818E-2</v>
      </c>
      <c r="AD238" s="8">
        <v>-0.20664549727805018</v>
      </c>
      <c r="AE238" s="8">
        <v>2.4166401346858812E-5</v>
      </c>
      <c r="AF238" s="8">
        <v>-1.0704544602760233</v>
      </c>
      <c r="AG238" s="8">
        <v>-0.96261532874796207</v>
      </c>
      <c r="AH238" s="8">
        <v>0.45458277274666953</v>
      </c>
      <c r="AI238" s="8">
        <v>-0.7470445289453892</v>
      </c>
    </row>
    <row r="239" spans="24:35" x14ac:dyDescent="0.25">
      <c r="X239" t="str">
        <v>Brazil</v>
      </c>
      <c r="Y239">
        <v>73.8</v>
      </c>
      <c r="Z239" s="8">
        <v>74.47446072224291</v>
      </c>
      <c r="AA239" s="8">
        <v>-0.67446072224291242</v>
      </c>
      <c r="AB239" s="8">
        <v>-0.68064429373565527</v>
      </c>
      <c r="AC239" s="8">
        <v>9.0848796495521453E-3</v>
      </c>
      <c r="AD239" s="8">
        <v>-0.18842578243852012</v>
      </c>
      <c r="AE239" s="8">
        <v>1.713206750028835E-5</v>
      </c>
      <c r="AF239" s="8">
        <v>-1.0704544602760233</v>
      </c>
      <c r="AG239" s="8">
        <v>-0.95618726751133798</v>
      </c>
      <c r="AH239" s="8">
        <v>0.43408038706963037</v>
      </c>
      <c r="AI239" s="8">
        <v>-0.68064429373565527</v>
      </c>
    </row>
    <row r="240" spans="24:35" x14ac:dyDescent="0.25">
      <c r="X240" t="str">
        <v>Brazil</v>
      </c>
      <c r="Y240">
        <v>73.599999999999994</v>
      </c>
      <c r="Z240" s="8">
        <v>74.22517627489762</v>
      </c>
      <c r="AA240" s="8">
        <v>-0.62517627489762617</v>
      </c>
      <c r="AB240" s="8">
        <v>-0.63120524892511876</v>
      </c>
      <c r="AC240" s="8">
        <v>9.5515270789640703E-3</v>
      </c>
      <c r="AD240" s="8">
        <v>-0.17469820264092001</v>
      </c>
      <c r="AE240" s="8">
        <v>1.5490455812655763E-5</v>
      </c>
      <c r="AF240" s="8">
        <v>-1.0704544602760233</v>
      </c>
      <c r="AG240" s="8">
        <v>-0.95463389033168689</v>
      </c>
      <c r="AH240" s="8">
        <v>0.41796914077587116</v>
      </c>
      <c r="AI240" s="8">
        <v>-0.63120524892511876</v>
      </c>
    </row>
    <row r="241" spans="24:35" x14ac:dyDescent="0.25">
      <c r="X241" t="str">
        <v>Brazil</v>
      </c>
      <c r="Y241">
        <v>73.400000000000006</v>
      </c>
      <c r="Z241" s="8">
        <v>72.325296367796</v>
      </c>
      <c r="AA241" s="8">
        <v>1.074703632204006</v>
      </c>
      <c r="AB241" s="8">
        <v>1.0840829881933673</v>
      </c>
      <c r="AC241" s="8">
        <v>8.6518800603928164E-3</v>
      </c>
      <c r="AD241" s="8">
        <v>0.30017707042677355</v>
      </c>
      <c r="AE241" s="8">
        <v>4.1389076056730141E-5</v>
      </c>
      <c r="AF241" s="8">
        <v>-1.0597326997110486</v>
      </c>
      <c r="AG241" s="8">
        <v>-0.95337504802796857</v>
      </c>
      <c r="AH241" s="8">
        <v>0.54788417610547357</v>
      </c>
      <c r="AI241" s="8">
        <v>1.0840829881933673</v>
      </c>
    </row>
    <row r="242" spans="24:35" x14ac:dyDescent="0.25">
      <c r="X242" t="str">
        <v>Brazil</v>
      </c>
      <c r="Y242">
        <v>73.3</v>
      </c>
      <c r="Z242" s="8">
        <v>73.861212986234079</v>
      </c>
      <c r="AA242" s="8">
        <v>-0.56121298623408222</v>
      </c>
      <c r="AB242" s="8">
        <v>-0.5635430226610143</v>
      </c>
      <c r="AC242" s="8">
        <v>4.1346203097853522E-3</v>
      </c>
      <c r="AD242" s="8">
        <v>-0.15639731260051548</v>
      </c>
      <c r="AE242" s="8">
        <v>5.3449047519593193E-6</v>
      </c>
      <c r="AF242" s="8">
        <v>-1.0570712344634026</v>
      </c>
      <c r="AG242" s="8">
        <v>-0.95251405788862009</v>
      </c>
      <c r="AH242" s="8">
        <v>0.39547100096026699</v>
      </c>
      <c r="AI242" s="8">
        <v>-0.5635430226610143</v>
      </c>
    </row>
    <row r="243" spans="24:35" x14ac:dyDescent="0.25">
      <c r="X243" t="str">
        <v>Brazil</v>
      </c>
      <c r="Y243">
        <v>73</v>
      </c>
      <c r="Z243" s="8">
        <v>73.865171062139794</v>
      </c>
      <c r="AA243" s="8">
        <v>-0.86517106213979389</v>
      </c>
      <c r="AB243" s="8">
        <v>-0.86873029485174313</v>
      </c>
      <c r="AC243" s="8">
        <v>4.0970514474308285E-3</v>
      </c>
      <c r="AD243" s="8">
        <v>-0.24109897697914559</v>
      </c>
      <c r="AE243" s="8">
        <v>1.2586110304315174E-5</v>
      </c>
      <c r="AF243" s="8">
        <v>-1.0570712344634026</v>
      </c>
      <c r="AG243" s="8">
        <v>-0.95208414220028559</v>
      </c>
      <c r="AH243" s="8">
        <v>0.49101830615481701</v>
      </c>
      <c r="AI243" s="8">
        <v>-0.86873029485174313</v>
      </c>
    </row>
    <row r="244" spans="24:35" x14ac:dyDescent="0.25">
      <c r="X244" t="str">
        <v>Brazil</v>
      </c>
      <c r="Y244">
        <v>72.7</v>
      </c>
      <c r="Z244" s="8">
        <v>73.695811167955213</v>
      </c>
      <c r="AA244" s="8">
        <v>-0.99581116795521041</v>
      </c>
      <c r="AB244" s="8">
        <v>-1.0041872819908866</v>
      </c>
      <c r="AC244" s="8">
        <v>8.3411871330114802E-3</v>
      </c>
      <c r="AD244" s="8">
        <v>-0.27809792371166742</v>
      </c>
      <c r="AE244" s="8">
        <v>3.423792850416556E-5</v>
      </c>
      <c r="AF244" s="8">
        <v>-1.0570712344634026</v>
      </c>
      <c r="AG244" s="8">
        <v>-0.95032820504586235</v>
      </c>
      <c r="AH244" s="8">
        <v>0.52734990633512724</v>
      </c>
      <c r="AI244" s="8">
        <v>-1.0041872819908866</v>
      </c>
    </row>
    <row r="245" spans="24:35" x14ac:dyDescent="0.25">
      <c r="X245" t="str">
        <v>Brazil</v>
      </c>
      <c r="Y245">
        <v>72</v>
      </c>
      <c r="Z245" s="8">
        <v>76.388970644878995</v>
      </c>
      <c r="AA245" s="8">
        <v>-4.3889706448789951</v>
      </c>
      <c r="AB245" s="8">
        <v>-4.4256273792657925</v>
      </c>
      <c r="AC245" s="8">
        <v>8.2828334257274965E-3</v>
      </c>
      <c r="AD245" s="8">
        <v>-1.2256618048485042</v>
      </c>
      <c r="AE245" s="8">
        <v>6.6035702219422799E-4</v>
      </c>
      <c r="AF245" s="8">
        <v>-1.0491313979639725</v>
      </c>
      <c r="AG245" s="8">
        <v>-0.94954367429860687</v>
      </c>
      <c r="AH245" s="8">
        <v>1.1070961136452897</v>
      </c>
      <c r="AI245" s="8">
        <v>-4.4256273792657925</v>
      </c>
    </row>
    <row r="246" spans="24:35" x14ac:dyDescent="0.25">
      <c r="X246" t="str">
        <v>Brazil</v>
      </c>
      <c r="Y246">
        <v>71.8</v>
      </c>
      <c r="Z246" s="8">
        <v>74.463266272897357</v>
      </c>
      <c r="AA246" s="8">
        <v>-2.66326627289736</v>
      </c>
      <c r="AB246" s="8">
        <v>-2.6850289183279163</v>
      </c>
      <c r="AC246" s="8">
        <v>8.1051810213310753E-3</v>
      </c>
      <c r="AD246" s="8">
        <v>-0.74367583571781126</v>
      </c>
      <c r="AE246" s="8">
        <v>2.3785420651504868E-4</v>
      </c>
      <c r="AF246" s="8">
        <v>-1.0491313979639725</v>
      </c>
      <c r="AG246" s="8">
        <v>-0.94611542416964378</v>
      </c>
      <c r="AH246" s="8">
        <v>0.86236641615835852</v>
      </c>
      <c r="AI246" s="8">
        <v>-2.6850289183279163</v>
      </c>
    </row>
    <row r="247" spans="24:35" x14ac:dyDescent="0.25">
      <c r="X247" t="str">
        <v>Brazil</v>
      </c>
      <c r="Y247">
        <v>71.400000000000006</v>
      </c>
      <c r="Z247" s="8">
        <v>74.392705010276472</v>
      </c>
      <c r="AA247" s="8">
        <v>-2.9927050102764667</v>
      </c>
      <c r="AB247" s="8">
        <v>-3.0089524997384123</v>
      </c>
      <c r="AC247" s="8">
        <v>5.3997161681210038E-3</v>
      </c>
      <c r="AD247" s="8">
        <v>-0.83452915373159609</v>
      </c>
      <c r="AE247" s="8">
        <v>1.9899940525056075E-4</v>
      </c>
      <c r="AF247" s="8">
        <v>-1.0491313979639725</v>
      </c>
      <c r="AG247" s="8">
        <v>-0.94591101856297222</v>
      </c>
      <c r="AH247" s="8">
        <v>0.91352567217982228</v>
      </c>
      <c r="AI247" s="8">
        <v>-3.0089524997384123</v>
      </c>
    </row>
    <row r="248" spans="24:35" x14ac:dyDescent="0.25">
      <c r="X248" t="str">
        <v>Brazil</v>
      </c>
      <c r="Y248">
        <v>71</v>
      </c>
      <c r="Z248" s="8">
        <v>74.088976927288272</v>
      </c>
      <c r="AA248" s="8">
        <v>-3.0889769272882717</v>
      </c>
      <c r="AB248" s="8">
        <v>-3.1073522554666329</v>
      </c>
      <c r="AC248" s="8">
        <v>5.9135001981298644E-3</v>
      </c>
      <c r="AD248" s="8">
        <v>-0.86159757555095617</v>
      </c>
      <c r="AE248" s="8">
        <v>2.324212193579651E-4</v>
      </c>
      <c r="AF248" s="8">
        <v>-1.0491313979639725</v>
      </c>
      <c r="AG248" s="8">
        <v>-0.93705258703699601</v>
      </c>
      <c r="AH248" s="8">
        <v>0.92822280490782827</v>
      </c>
      <c r="AI248" s="8">
        <v>-3.1073522554666329</v>
      </c>
    </row>
    <row r="249" spans="24:35" x14ac:dyDescent="0.25">
      <c r="X249" t="str">
        <v>Brazil</v>
      </c>
      <c r="Y249">
        <v>75</v>
      </c>
      <c r="Z249" s="8">
        <v>73.739853696162115</v>
      </c>
      <c r="AA249" s="8">
        <v>1.2601463038378853</v>
      </c>
      <c r="AB249" s="8">
        <v>1.2703045980910872</v>
      </c>
      <c r="AC249" s="8">
        <v>7.9967389462865506E-3</v>
      </c>
      <c r="AD249" s="8">
        <v>0.35185709421384259</v>
      </c>
      <c r="AE249" s="8">
        <v>5.252654572674101E-5</v>
      </c>
      <c r="AF249" s="8">
        <v>-1.0386467129748296</v>
      </c>
      <c r="AG249" s="8">
        <v>-0.93675721481910768</v>
      </c>
      <c r="AH249" s="8">
        <v>0.59317543291495356</v>
      </c>
      <c r="AI249" s="8">
        <v>1.2703045980910872</v>
      </c>
    </row>
    <row r="250" spans="24:35" x14ac:dyDescent="0.25">
      <c r="X250" t="str">
        <v>Bulgaria</v>
      </c>
      <c r="Y250">
        <v>74.3</v>
      </c>
      <c r="Z250" s="8">
        <v>75.334475793213585</v>
      </c>
      <c r="AA250" s="8">
        <v>-1.0344757932135877</v>
      </c>
      <c r="AB250" s="8">
        <v>-1.0411337482011476</v>
      </c>
      <c r="AC250" s="8">
        <v>6.3949084342557073E-3</v>
      </c>
      <c r="AD250" s="8">
        <v>-0.28861262193054066</v>
      </c>
      <c r="AE250" s="8">
        <v>2.8216137406599498E-5</v>
      </c>
      <c r="AF250" s="8">
        <v>-1.0386467129748296</v>
      </c>
      <c r="AG250" s="8">
        <v>-0.93631970496459771</v>
      </c>
      <c r="AH250" s="8">
        <v>0.53722678817287273</v>
      </c>
      <c r="AI250" s="8">
        <v>-1.0411337482011476</v>
      </c>
    </row>
    <row r="251" spans="24:35" x14ac:dyDescent="0.25">
      <c r="X251" t="str">
        <v>Bulgaria</v>
      </c>
      <c r="Y251">
        <v>74.099999999999994</v>
      </c>
      <c r="Z251" s="8">
        <v>77.107616598194596</v>
      </c>
      <c r="AA251" s="8">
        <v>-3.0076165981946019</v>
      </c>
      <c r="AB251" s="8">
        <v>-3.028478278886761</v>
      </c>
      <c r="AC251" s="8">
        <v>6.888502664059928E-3</v>
      </c>
      <c r="AD251" s="8">
        <v>-0.83931572476189753</v>
      </c>
      <c r="AE251" s="8">
        <v>2.5717215230666371E-4</v>
      </c>
      <c r="AF251" s="8">
        <v>-1.0334469496720613</v>
      </c>
      <c r="AG251" s="8">
        <v>-0.93548846808132557</v>
      </c>
      <c r="AH251" s="8">
        <v>0.91614176018883542</v>
      </c>
      <c r="AI251" s="8">
        <v>-3.028478278886761</v>
      </c>
    </row>
    <row r="252" spans="24:35" x14ac:dyDescent="0.25">
      <c r="X252" t="str">
        <v>Bulgaria</v>
      </c>
      <c r="Y252">
        <v>73.900000000000006</v>
      </c>
      <c r="Z252" s="8">
        <v>75.117480696702742</v>
      </c>
      <c r="AA252" s="8">
        <v>-1.2174806967027365</v>
      </c>
      <c r="AB252" s="8">
        <v>-1.2215890990824008</v>
      </c>
      <c r="AC252" s="8">
        <v>3.3631622799763258E-3</v>
      </c>
      <c r="AD252" s="8">
        <v>-0.33915287907925268</v>
      </c>
      <c r="AE252" s="8">
        <v>2.0429056206543536E-5</v>
      </c>
      <c r="AF252" s="8">
        <v>-1.0334469496720613</v>
      </c>
      <c r="AG252" s="8">
        <v>-0.93491949306671496</v>
      </c>
      <c r="AH252" s="8">
        <v>0.58236833626086904</v>
      </c>
      <c r="AI252" s="8">
        <v>-1.2215890990824008</v>
      </c>
    </row>
    <row r="253" spans="24:35" x14ac:dyDescent="0.25">
      <c r="X253" t="str">
        <v>Bulgaria</v>
      </c>
      <c r="Y253">
        <v>73.7</v>
      </c>
      <c r="Z253" s="8">
        <v>74.892167515970399</v>
      </c>
      <c r="AA253" s="8">
        <v>-1.1921675159703966</v>
      </c>
      <c r="AB253" s="8">
        <v>-1.1959469385545651</v>
      </c>
      <c r="AC253" s="8">
        <v>3.1601925322341895E-3</v>
      </c>
      <c r="AD253" s="8">
        <v>-0.33206758942688619</v>
      </c>
      <c r="AE253" s="8">
        <v>1.8398717362347099E-5</v>
      </c>
      <c r="AF253" s="8">
        <v>-1.0334469496720613</v>
      </c>
      <c r="AG253" s="8">
        <v>-0.93183699999354763</v>
      </c>
      <c r="AH253" s="8">
        <v>0.57625306023212253</v>
      </c>
      <c r="AI253" s="8">
        <v>-1.1959469385545651</v>
      </c>
    </row>
    <row r="254" spans="24:35" x14ac:dyDescent="0.25">
      <c r="X254" t="str">
        <v>Bulgaria</v>
      </c>
      <c r="Y254">
        <v>73.400000000000006</v>
      </c>
      <c r="Z254" s="8">
        <v>74.271007612999014</v>
      </c>
      <c r="AA254" s="8">
        <v>-0.87100761299900853</v>
      </c>
      <c r="AB254" s="8">
        <v>-0.87762920823952706</v>
      </c>
      <c r="AC254" s="8">
        <v>7.5448665317339502E-3</v>
      </c>
      <c r="AD254" s="8">
        <v>-0.24314671221614731</v>
      </c>
      <c r="AE254" s="8">
        <v>2.3655050585739011E-5</v>
      </c>
      <c r="AF254" s="8">
        <v>-1.0334469496720613</v>
      </c>
      <c r="AG254" s="8">
        <v>-0.92616988779841747</v>
      </c>
      <c r="AH254" s="8">
        <v>0.49309908965252341</v>
      </c>
      <c r="AI254" s="8">
        <v>-0.87762920823952706</v>
      </c>
    </row>
    <row r="255" spans="24:35" x14ac:dyDescent="0.25">
      <c r="X255" t="str">
        <v>Bulgaria</v>
      </c>
      <c r="Y255">
        <v>73.2</v>
      </c>
      <c r="Z255" s="8">
        <v>74.136658133939093</v>
      </c>
      <c r="AA255" s="8">
        <v>-0.93665813393909048</v>
      </c>
      <c r="AB255" s="8">
        <v>-0.94003561390069756</v>
      </c>
      <c r="AC255" s="8">
        <v>3.5929276632320588E-3</v>
      </c>
      <c r="AD255" s="8">
        <v>-0.26095438556288114</v>
      </c>
      <c r="AE255" s="8">
        <v>1.2923711992332252E-5</v>
      </c>
      <c r="AF255" s="8">
        <v>-1.0334469496720613</v>
      </c>
      <c r="AG255" s="8">
        <v>-0.92306753322809687</v>
      </c>
      <c r="AH255" s="8">
        <v>0.51083694616078934</v>
      </c>
      <c r="AI255" s="8">
        <v>-0.94003561390069756</v>
      </c>
    </row>
    <row r="256" spans="24:35" x14ac:dyDescent="0.25">
      <c r="X256" t="str">
        <v>Bulgaria</v>
      </c>
      <c r="Y256">
        <v>72.900000000000006</v>
      </c>
      <c r="Z256" s="8">
        <v>73.825028179973629</v>
      </c>
      <c r="AA256" s="8">
        <v>-0.92502817997362285</v>
      </c>
      <c r="AB256" s="8">
        <v>-0.9297829839352566</v>
      </c>
      <c r="AC256" s="8">
        <v>5.1138857602117333E-3</v>
      </c>
      <c r="AD256" s="8">
        <v>-0.25791118110765732</v>
      </c>
      <c r="AE256" s="8">
        <v>1.7995519657833088E-5</v>
      </c>
      <c r="AF256" s="8">
        <v>-1.0205681915260707</v>
      </c>
      <c r="AG256" s="8">
        <v>-0.9195621547553654</v>
      </c>
      <c r="AH256" s="8">
        <v>0.50784956543021409</v>
      </c>
      <c r="AI256" s="8">
        <v>-0.9297829839352566</v>
      </c>
    </row>
    <row r="257" spans="24:35" x14ac:dyDescent="0.25">
      <c r="X257" t="str">
        <v>Bulgaria</v>
      </c>
      <c r="Y257">
        <v>72.599999999999994</v>
      </c>
      <c r="Z257" s="8">
        <v>71.785102245753492</v>
      </c>
      <c r="AA257" s="8">
        <v>0.8148977542465019</v>
      </c>
      <c r="AB257" s="8">
        <v>0.82093720082929322</v>
      </c>
      <c r="AC257" s="8">
        <v>7.3567705016782548E-3</v>
      </c>
      <c r="AD257" s="8">
        <v>0.22746177316701754</v>
      </c>
      <c r="AE257" s="8">
        <v>2.0181677558606676E-5</v>
      </c>
      <c r="AF257" s="8">
        <v>-1.0205681915260707</v>
      </c>
      <c r="AG257" s="8">
        <v>-0.91885456010998612</v>
      </c>
      <c r="AH257" s="8">
        <v>0.47692952641560948</v>
      </c>
      <c r="AI257" s="8">
        <v>0.82093720082929322</v>
      </c>
    </row>
    <row r="258" spans="24:35" x14ac:dyDescent="0.25">
      <c r="X258" t="str">
        <v>Bulgaria</v>
      </c>
      <c r="Y258">
        <v>72.2</v>
      </c>
      <c r="Z258" s="8">
        <v>71.651849845121063</v>
      </c>
      <c r="AA258" s="8">
        <v>0.54815015487893959</v>
      </c>
      <c r="AB258" s="8">
        <v>0.55216880672407265</v>
      </c>
      <c r="AC258" s="8">
        <v>7.2779407242778557E-3</v>
      </c>
      <c r="AD258" s="8">
        <v>0.15299864926503154</v>
      </c>
      <c r="AE258" s="8">
        <v>9.0323848602313245E-6</v>
      </c>
      <c r="AF258" s="8">
        <v>-1.0205681915260707</v>
      </c>
      <c r="AG258" s="8">
        <v>-0.91660462449417812</v>
      </c>
      <c r="AH258" s="8">
        <v>0.39115041769763143</v>
      </c>
      <c r="AI258" s="8">
        <v>0.55216880672407265</v>
      </c>
    </row>
    <row r="259" spans="24:35" x14ac:dyDescent="0.25">
      <c r="X259" t="str">
        <v>Bulgaria</v>
      </c>
      <c r="Y259">
        <v>72.099999999999994</v>
      </c>
      <c r="Z259" s="8">
        <v>75.909113970270425</v>
      </c>
      <c r="AA259" s="8">
        <v>-3.8091139702704311</v>
      </c>
      <c r="AB259" s="8">
        <v>-3.8262613185171261</v>
      </c>
      <c r="AC259" s="8">
        <v>4.4814890618449649E-3</v>
      </c>
      <c r="AD259" s="8">
        <v>-1.0616984638497122</v>
      </c>
      <c r="AE259" s="8">
        <v>2.6706795316271684E-4</v>
      </c>
      <c r="AF259" s="8">
        <v>-1.0205681915260707</v>
      </c>
      <c r="AG259" s="8">
        <v>-0.9151715633363926</v>
      </c>
      <c r="AH259" s="8">
        <v>1.0303875309075281</v>
      </c>
      <c r="AI259" s="8">
        <v>-3.8262613185171261</v>
      </c>
    </row>
    <row r="260" spans="24:35" x14ac:dyDescent="0.25">
      <c r="X260" t="str">
        <v>Bulgaria</v>
      </c>
      <c r="Y260">
        <v>72.2</v>
      </c>
      <c r="Z260" s="8">
        <v>73.188023745858004</v>
      </c>
      <c r="AA260" s="8">
        <v>-0.98802374585800123</v>
      </c>
      <c r="AB260" s="8">
        <v>-0.99204971752271776</v>
      </c>
      <c r="AC260" s="8">
        <v>4.0582357855712256E-3</v>
      </c>
      <c r="AD260" s="8">
        <v>-0.27532921838131508</v>
      </c>
      <c r="AE260" s="8">
        <v>1.6257521399001977E-5</v>
      </c>
      <c r="AF260" s="8">
        <v>-1.0205681915260707</v>
      </c>
      <c r="AG260" s="8">
        <v>-0.91223280198918155</v>
      </c>
      <c r="AH260" s="8">
        <v>0.52471822760536446</v>
      </c>
      <c r="AI260" s="8">
        <v>-0.99204971752271776</v>
      </c>
    </row>
    <row r="261" spans="24:35" x14ac:dyDescent="0.25">
      <c r="X261" t="str">
        <v>Bulgaria</v>
      </c>
      <c r="Y261">
        <v>72</v>
      </c>
      <c r="Z261" s="8">
        <v>72.548371202508775</v>
      </c>
      <c r="AA261" s="8">
        <v>-0.54837120250877547</v>
      </c>
      <c r="AB261" s="8">
        <v>-0.5510198576733164</v>
      </c>
      <c r="AC261" s="8">
        <v>4.8068234341406575E-3</v>
      </c>
      <c r="AD261" s="8">
        <v>-0.15287020108891058</v>
      </c>
      <c r="AE261" s="8">
        <v>5.940771560852576E-6</v>
      </c>
      <c r="AF261" s="8">
        <v>-1.0205681915260707</v>
      </c>
      <c r="AG261" s="8">
        <v>-0.91196377895255154</v>
      </c>
      <c r="AH261" s="8">
        <v>0.39098619040691268</v>
      </c>
      <c r="AI261" s="8">
        <v>-0.5510198576733164</v>
      </c>
    </row>
    <row r="262" spans="24:35" x14ac:dyDescent="0.25">
      <c r="X262" t="str">
        <v>Bulgaria</v>
      </c>
      <c r="Y262">
        <v>71.8</v>
      </c>
      <c r="Z262" s="8">
        <v>72.476575960071841</v>
      </c>
      <c r="AA262" s="8">
        <v>-0.67657596007184395</v>
      </c>
      <c r="AB262" s="8">
        <v>-0.67920651686869171</v>
      </c>
      <c r="AC262" s="8">
        <v>3.8729852136508884E-3</v>
      </c>
      <c r="AD262" s="8">
        <v>-0.18852159050734707</v>
      </c>
      <c r="AE262" s="8">
        <v>7.2727676001123821E-6</v>
      </c>
      <c r="AF262" s="8">
        <v>-1.0205681915260707</v>
      </c>
      <c r="AG262" s="8">
        <v>-0.90863869361072469</v>
      </c>
      <c r="AH262" s="8">
        <v>0.43419073056359353</v>
      </c>
      <c r="AI262" s="8">
        <v>-0.67920651686869171</v>
      </c>
    </row>
    <row r="263" spans="24:35" x14ac:dyDescent="0.25">
      <c r="X263" t="str">
        <v>Bulgaria</v>
      </c>
      <c r="Y263">
        <v>71.599999999999994</v>
      </c>
      <c r="Z263" s="8">
        <v>74.700883598671425</v>
      </c>
      <c r="AA263" s="8">
        <v>-3.1008835986714303</v>
      </c>
      <c r="AB263" s="8">
        <v>-3.1169874204353714</v>
      </c>
      <c r="AC263" s="8">
        <v>5.1664699248904324E-3</v>
      </c>
      <c r="AD263" s="8">
        <v>-0.86459386298320606</v>
      </c>
      <c r="AE263" s="8">
        <v>2.043215560133763E-4</v>
      </c>
      <c r="AF263" s="8">
        <v>-1.0028172174115717</v>
      </c>
      <c r="AG263" s="8">
        <v>-0.90686666610310451</v>
      </c>
      <c r="AH263" s="8">
        <v>0.92983539563903783</v>
      </c>
      <c r="AI263" s="8">
        <v>-3.1169874204353714</v>
      </c>
    </row>
    <row r="264" spans="24:35" x14ac:dyDescent="0.25">
      <c r="X264" t="str">
        <v>Bulgaria</v>
      </c>
      <c r="Y264">
        <v>71.099999999999994</v>
      </c>
      <c r="Z264" s="8">
        <v>72.128480528654805</v>
      </c>
      <c r="AA264" s="8">
        <v>-1.0284805286548107</v>
      </c>
      <c r="AB264" s="8">
        <v>-1.0319974131626761</v>
      </c>
      <c r="AC264" s="8">
        <v>3.4078423676349302E-3</v>
      </c>
      <c r="AD264" s="8">
        <v>-0.28650963612972413</v>
      </c>
      <c r="AE264" s="8">
        <v>1.477361910758218E-5</v>
      </c>
      <c r="AF264" s="8">
        <v>-1.0028172174115717</v>
      </c>
      <c r="AG264" s="8">
        <v>-0.90399928889247871</v>
      </c>
      <c r="AH264" s="8">
        <v>0.5352659489727738</v>
      </c>
      <c r="AI264" s="8">
        <v>-1.0319974131626761</v>
      </c>
    </row>
    <row r="265" spans="24:35" x14ac:dyDescent="0.25">
      <c r="X265" t="str">
        <v>Burkina Faso</v>
      </c>
      <c r="Y265">
        <v>59.3</v>
      </c>
      <c r="Z265" s="8">
        <v>60.442904251276012</v>
      </c>
      <c r="AA265" s="8">
        <v>-1.1429042512760148</v>
      </c>
      <c r="AB265" s="8">
        <v>-1.1473034467903147</v>
      </c>
      <c r="AC265" s="8">
        <v>3.834378364858065E-3</v>
      </c>
      <c r="AD265" s="8">
        <v>-0.31845345498054739</v>
      </c>
      <c r="AE265" s="8">
        <v>2.0544791811820292E-5</v>
      </c>
      <c r="AF265" s="8">
        <v>-1.0028172174115717</v>
      </c>
      <c r="AG265" s="8">
        <v>-0.89888046541897892</v>
      </c>
      <c r="AH265" s="8">
        <v>0.56431680373753479</v>
      </c>
      <c r="AI265" s="8">
        <v>-1.1473034467903147</v>
      </c>
    </row>
    <row r="266" spans="24:35" x14ac:dyDescent="0.25">
      <c r="X266" t="str">
        <v>Burkina Faso</v>
      </c>
      <c r="Y266">
        <v>59</v>
      </c>
      <c r="Z266" s="8">
        <v>63.91657550460971</v>
      </c>
      <c r="AA266" s="8">
        <v>-4.9165755046097104</v>
      </c>
      <c r="AB266" s="8">
        <v>-4.9555694768674314</v>
      </c>
      <c r="AC266" s="8">
        <v>7.8687166913399449E-3</v>
      </c>
      <c r="AD266" s="8">
        <v>-1.3727139051375838</v>
      </c>
      <c r="AE266" s="8">
        <v>7.8657697654650369E-4</v>
      </c>
      <c r="AF266" s="8">
        <v>-1.0028172174115717</v>
      </c>
      <c r="AG266" s="8">
        <v>-0.89425047198798968</v>
      </c>
      <c r="AH266" s="8">
        <v>1.1716287403173344</v>
      </c>
      <c r="AI266" s="8">
        <v>-4.9555694768674314</v>
      </c>
    </row>
    <row r="267" spans="24:35" x14ac:dyDescent="0.25">
      <c r="X267" t="str">
        <v>Burkina Faso</v>
      </c>
      <c r="Y267">
        <v>58.6</v>
      </c>
      <c r="Z267" s="8">
        <v>57.884371604687686</v>
      </c>
      <c r="AA267" s="8">
        <v>0.71562839531231504</v>
      </c>
      <c r="AB267" s="8">
        <v>0.72510585003729233</v>
      </c>
      <c r="AC267" s="8">
        <v>1.3070443059437236E-2</v>
      </c>
      <c r="AD267" s="8">
        <v>0.20033017874418096</v>
      </c>
      <c r="AE267" s="8">
        <v>2.7973274687739092E-5</v>
      </c>
      <c r="AF267" s="8">
        <v>-1.0028172174115717</v>
      </c>
      <c r="AG267" s="8">
        <v>-0.8932218806094615</v>
      </c>
      <c r="AH267" s="8">
        <v>0.44758259432665715</v>
      </c>
      <c r="AI267" s="8">
        <v>0.72510585003729233</v>
      </c>
    </row>
    <row r="268" spans="24:35" x14ac:dyDescent="0.25">
      <c r="X268" t="str">
        <v>Burkina Faso</v>
      </c>
      <c r="Y268">
        <v>58.1</v>
      </c>
      <c r="Z268" s="8">
        <v>57.902384347695566</v>
      </c>
      <c r="AA268" s="8">
        <v>0.19761565230443523</v>
      </c>
      <c r="AB268" s="8">
        <v>0.20101525826554759</v>
      </c>
      <c r="AC268" s="8">
        <v>1.6912178659698435E-2</v>
      </c>
      <c r="AD268" s="8">
        <v>5.5427727607509761E-2</v>
      </c>
      <c r="AE268" s="8">
        <v>2.7816839770658939E-6</v>
      </c>
      <c r="AF268" s="8">
        <v>-0.99032898964496086</v>
      </c>
      <c r="AG268" s="8">
        <v>-0.88854318828231837</v>
      </c>
      <c r="AH268" s="8">
        <v>0.23543094020860927</v>
      </c>
      <c r="AI268" s="8">
        <v>0.20101525826554759</v>
      </c>
    </row>
    <row r="269" spans="24:35" x14ac:dyDescent="0.25">
      <c r="X269" t="str">
        <v>Burkina Faso</v>
      </c>
      <c r="Y269">
        <v>57.5</v>
      </c>
      <c r="Z269" s="8">
        <v>57.318056306842209</v>
      </c>
      <c r="AA269" s="8">
        <v>0.18194369315779113</v>
      </c>
      <c r="AB269" s="8">
        <v>0.18530069760183832</v>
      </c>
      <c r="AC269" s="8">
        <v>1.8116523507431599E-2</v>
      </c>
      <c r="AD269" s="8">
        <v>5.1063305166924214E-2</v>
      </c>
      <c r="AE269" s="8">
        <v>2.5320900874425853E-6</v>
      </c>
      <c r="AF269" s="8">
        <v>-0.99032898964496086</v>
      </c>
      <c r="AG269" s="8">
        <v>-0.88567347615739678</v>
      </c>
      <c r="AH269" s="8">
        <v>0.22597191234072481</v>
      </c>
      <c r="AI269" s="8">
        <v>0.18530069760183832</v>
      </c>
    </row>
    <row r="270" spans="24:35" x14ac:dyDescent="0.25">
      <c r="X270" t="str">
        <v>Burkina Faso</v>
      </c>
      <c r="Y270">
        <v>56.9</v>
      </c>
      <c r="Z270" s="8">
        <v>56.841626063840444</v>
      </c>
      <c r="AA270" s="8">
        <v>5.8373936159554773E-2</v>
      </c>
      <c r="AB270" s="8">
        <v>6.0451446460127588E-2</v>
      </c>
      <c r="AC270" s="8">
        <v>3.4366593724818303E-2</v>
      </c>
      <c r="AD270" s="8">
        <v>1.6520178275993801E-2</v>
      </c>
      <c r="AE270" s="8">
        <v>5.1121085298787267E-7</v>
      </c>
      <c r="AF270" s="8">
        <v>-0.99032898964496086</v>
      </c>
      <c r="AG270" s="8">
        <v>-0.88351866963692771</v>
      </c>
      <c r="AH270" s="8">
        <v>0.12853084562078396</v>
      </c>
      <c r="AI270" s="8">
        <v>6.0451446460127588E-2</v>
      </c>
    </row>
    <row r="271" spans="24:35" x14ac:dyDescent="0.25">
      <c r="X271" t="str">
        <v>Burkina Faso</v>
      </c>
      <c r="Y271">
        <v>56.1</v>
      </c>
      <c r="Z271" s="8">
        <v>56.315520900283936</v>
      </c>
      <c r="AA271" s="8">
        <v>-0.21552090028393422</v>
      </c>
      <c r="AB271" s="8">
        <v>-0.21756948446981647</v>
      </c>
      <c r="AC271" s="8">
        <v>9.4157698211876396E-3</v>
      </c>
      <c r="AD271" s="8">
        <v>-6.0220669490788928E-2</v>
      </c>
      <c r="AE271" s="8">
        <v>1.8142702581565309E-6</v>
      </c>
      <c r="AF271" s="8">
        <v>-0.99032898964496086</v>
      </c>
      <c r="AG271" s="8">
        <v>-0.88175647114025479</v>
      </c>
      <c r="AH271" s="8">
        <v>0.24539900059044439</v>
      </c>
      <c r="AI271" s="8">
        <v>-0.21756948446981647</v>
      </c>
    </row>
    <row r="272" spans="24:35" x14ac:dyDescent="0.25">
      <c r="X272" t="str">
        <v>Burkina Faso</v>
      </c>
      <c r="Y272">
        <v>55.3</v>
      </c>
      <c r="Z272" s="8">
        <v>55.404343569821492</v>
      </c>
      <c r="AA272" s="8">
        <v>-0.10434356982149495</v>
      </c>
      <c r="AB272" s="8">
        <v>-0.10544218591609218</v>
      </c>
      <c r="AC272" s="8">
        <v>1.0419132390440742E-2</v>
      </c>
      <c r="AD272" s="8">
        <v>-2.9170369981215728E-2</v>
      </c>
      <c r="AE272" s="8">
        <v>4.7153131530421553E-7</v>
      </c>
      <c r="AF272" s="8">
        <v>-0.98044852568054008</v>
      </c>
      <c r="AG272" s="8">
        <v>-0.87281817208811119</v>
      </c>
      <c r="AH272" s="8">
        <v>0.17079335461667039</v>
      </c>
      <c r="AI272" s="8">
        <v>-0.10544218591609218</v>
      </c>
    </row>
    <row r="273" spans="24:35" x14ac:dyDescent="0.25">
      <c r="X273" t="str">
        <v>Burkina Faso</v>
      </c>
      <c r="Y273">
        <v>54.3</v>
      </c>
      <c r="Z273" s="8">
        <v>59.354304835481038</v>
      </c>
      <c r="AA273" s="8">
        <v>-5.0543048354810409</v>
      </c>
      <c r="AB273" s="8">
        <v>-5.2267179197727316</v>
      </c>
      <c r="AC273" s="8">
        <v>3.2986873777796605E-2</v>
      </c>
      <c r="AD273" s="8">
        <v>-1.4293781489816981</v>
      </c>
      <c r="AE273" s="8">
        <v>3.6681700949707111E-3</v>
      </c>
      <c r="AF273" s="8">
        <v>-0.98044852568054008</v>
      </c>
      <c r="AG273" s="8">
        <v>-0.87234884810262725</v>
      </c>
      <c r="AH273" s="8">
        <v>1.1955660370643264</v>
      </c>
      <c r="AI273" s="8">
        <v>-5.2267179197727316</v>
      </c>
    </row>
    <row r="274" spans="24:35" x14ac:dyDescent="0.25">
      <c r="X274" t="str">
        <v>Burundi</v>
      </c>
      <c r="Y274">
        <v>59.1</v>
      </c>
      <c r="Z274" s="8">
        <v>63.416998846931619</v>
      </c>
      <c r="AA274" s="8">
        <v>-4.3169988469316181</v>
      </c>
      <c r="AB274" s="8">
        <v>-4.3370394736101732</v>
      </c>
      <c r="AC274" s="8">
        <v>4.6208079959838303E-3</v>
      </c>
      <c r="AD274" s="8">
        <v>-1.2033433036456751</v>
      </c>
      <c r="AE274" s="8">
        <v>3.5379757795358342E-4</v>
      </c>
      <c r="AF274" s="8">
        <v>-0.97554401628441823</v>
      </c>
      <c r="AG274" s="8">
        <v>-0.87091281269900622</v>
      </c>
      <c r="AH274" s="8">
        <v>1.0969700559475974</v>
      </c>
      <c r="AI274" s="8">
        <v>-4.3370394736101732</v>
      </c>
    </row>
    <row r="275" spans="24:35" x14ac:dyDescent="0.25">
      <c r="X275" t="str">
        <v>Burundi</v>
      </c>
      <c r="Y275">
        <v>58.6</v>
      </c>
      <c r="Z275" s="8">
        <v>67.64912307997804</v>
      </c>
      <c r="AA275" s="8">
        <v>-9.0491230799780382</v>
      </c>
      <c r="AB275" s="8">
        <v>-9.1064118759163293</v>
      </c>
      <c r="AC275" s="8">
        <v>6.2910394037636258E-3</v>
      </c>
      <c r="AD275" s="8">
        <v>-2.524519815966217</v>
      </c>
      <c r="AE275" s="8">
        <v>2.1235728606995188E-3</v>
      </c>
      <c r="AF275" s="8">
        <v>-0.97554401628441823</v>
      </c>
      <c r="AG275" s="8">
        <v>-0.87009956380726283</v>
      </c>
      <c r="AH275" s="8">
        <v>1.5888737570890323</v>
      </c>
      <c r="AI275" s="8">
        <v>-9.1064118759163293</v>
      </c>
    </row>
    <row r="276" spans="24:35" x14ac:dyDescent="0.25">
      <c r="X276" t="str">
        <v>Burundi</v>
      </c>
      <c r="Y276">
        <v>58</v>
      </c>
      <c r="Z276" s="8">
        <v>62.522610959958563</v>
      </c>
      <c r="AA276" s="8">
        <v>-4.5226109599585627</v>
      </c>
      <c r="AB276" s="8">
        <v>-4.5461755761613762</v>
      </c>
      <c r="AC276" s="8">
        <v>5.1833933397508851E-3</v>
      </c>
      <c r="AD276" s="8">
        <v>-1.2610131324258123</v>
      </c>
      <c r="AE276" s="8">
        <v>4.3607055021537423E-4</v>
      </c>
      <c r="AF276" s="8">
        <v>-0.97554401628441823</v>
      </c>
      <c r="AG276" s="8">
        <v>-0.86855333445242622</v>
      </c>
      <c r="AH276" s="8">
        <v>1.1229484104026384</v>
      </c>
      <c r="AI276" s="8">
        <v>-4.5461755761613762</v>
      </c>
    </row>
    <row r="277" spans="24:35" x14ac:dyDescent="0.25">
      <c r="X277" t="str">
        <v>Burundi</v>
      </c>
      <c r="Y277">
        <v>57.4</v>
      </c>
      <c r="Z277" s="8">
        <v>61.565901554337913</v>
      </c>
      <c r="AA277" s="8">
        <v>-4.1659015543379141</v>
      </c>
      <c r="AB277" s="8">
        <v>-4.1874724959817256</v>
      </c>
      <c r="AC277" s="8">
        <v>5.1513034806822018E-3</v>
      </c>
      <c r="AD277" s="8">
        <v>-1.1615352038161288</v>
      </c>
      <c r="AE277" s="8">
        <v>3.6768105576689752E-4</v>
      </c>
      <c r="AF277" s="8">
        <v>-0.96823093621551704</v>
      </c>
      <c r="AG277" s="8">
        <v>-0.86459386298320606</v>
      </c>
      <c r="AH277" s="8">
        <v>1.0777454262561863</v>
      </c>
      <c r="AI277" s="8">
        <v>-4.1874724959817256</v>
      </c>
    </row>
    <row r="278" spans="24:35" x14ac:dyDescent="0.25">
      <c r="X278" t="str">
        <v>Burundi</v>
      </c>
      <c r="Y278">
        <v>56.8</v>
      </c>
      <c r="Z278" s="8">
        <v>65.513027816041046</v>
      </c>
      <c r="AA278" s="8">
        <v>-8.7130278160410484</v>
      </c>
      <c r="AB278" s="8">
        <v>-8.7806155601312135</v>
      </c>
      <c r="AC278" s="8">
        <v>7.6973810807809762E-3</v>
      </c>
      <c r="AD278" s="8">
        <v>-2.4324780135462265</v>
      </c>
      <c r="AE278" s="8">
        <v>2.4157005409548055E-3</v>
      </c>
      <c r="AF278" s="8">
        <v>-0.96823093621551704</v>
      </c>
      <c r="AG278" s="8">
        <v>-0.86454306167835204</v>
      </c>
      <c r="AH278" s="8">
        <v>1.5596403474988156</v>
      </c>
      <c r="AI278" s="8">
        <v>-8.7806155601312135</v>
      </c>
    </row>
    <row r="279" spans="24:35" x14ac:dyDescent="0.25">
      <c r="X279" t="str">
        <v>Burundi</v>
      </c>
      <c r="Y279">
        <v>56.2</v>
      </c>
      <c r="Z279" s="8">
        <v>59.10655765712886</v>
      </c>
      <c r="AA279" s="8">
        <v>-2.9065576571288574</v>
      </c>
      <c r="AB279" s="8">
        <v>-2.9209923162051354</v>
      </c>
      <c r="AC279" s="8">
        <v>4.9416970377487834E-3</v>
      </c>
      <c r="AD279" s="8">
        <v>-0.8103200226499675</v>
      </c>
      <c r="AE279" s="8">
        <v>1.7162759947561876E-4</v>
      </c>
      <c r="AF279" s="8">
        <v>-0.96823093621551704</v>
      </c>
      <c r="AG279" s="8">
        <v>-0.86159757555095617</v>
      </c>
      <c r="AH279" s="8">
        <v>0.90017777280377653</v>
      </c>
      <c r="AI279" s="8">
        <v>-2.9209923162051354</v>
      </c>
    </row>
    <row r="280" spans="24:35" x14ac:dyDescent="0.25">
      <c r="X280" t="str">
        <v>Burundi</v>
      </c>
      <c r="Y280">
        <v>55.3</v>
      </c>
      <c r="Z280" s="8">
        <v>63.1173592984875</v>
      </c>
      <c r="AA280" s="8">
        <v>-7.8173592984875029</v>
      </c>
      <c r="AB280" s="8">
        <v>-7.8859155185707959</v>
      </c>
      <c r="AC280" s="8">
        <v>8.6935017147784805E-3</v>
      </c>
      <c r="AD280" s="8">
        <v>-2.183524094127125</v>
      </c>
      <c r="AE280" s="8">
        <v>2.2006408331695405E-3</v>
      </c>
      <c r="AF280" s="8">
        <v>-0.96823093621551704</v>
      </c>
      <c r="AG280" s="8">
        <v>-0.85846839494706118</v>
      </c>
      <c r="AH280" s="8">
        <v>1.4776752329680312</v>
      </c>
      <c r="AI280" s="8">
        <v>-7.8859155185707959</v>
      </c>
    </row>
    <row r="281" spans="24:35" x14ac:dyDescent="0.25">
      <c r="X281" t="str">
        <v>Burundi</v>
      </c>
      <c r="Y281">
        <v>54.8</v>
      </c>
      <c r="Z281" s="8">
        <v>56.336493851142251</v>
      </c>
      <c r="AA281" s="8">
        <v>-1.5364938511422537</v>
      </c>
      <c r="AB281" s="8">
        <v>-1.5496461468403278</v>
      </c>
      <c r="AC281" s="8">
        <v>8.4872896466662191E-3</v>
      </c>
      <c r="AD281" s="8">
        <v>-0.42912476187827231</v>
      </c>
      <c r="AE281" s="8">
        <v>8.2962969369985564E-5</v>
      </c>
      <c r="AF281" s="8">
        <v>-0.96823093621551704</v>
      </c>
      <c r="AG281" s="8">
        <v>-0.85711607327023309</v>
      </c>
      <c r="AH281" s="8">
        <v>0.65507614967900663</v>
      </c>
      <c r="AI281" s="8">
        <v>-1.5496461468403278</v>
      </c>
    </row>
    <row r="282" spans="24:35" x14ac:dyDescent="0.25">
      <c r="X282" t="str">
        <v>Burundi</v>
      </c>
      <c r="Y282">
        <v>54.1</v>
      </c>
      <c r="Z282" s="8">
        <v>55.427428442465313</v>
      </c>
      <c r="AA282" s="8">
        <v>-1.3274284424653118</v>
      </c>
      <c r="AB282" s="8">
        <v>-1.3442078542675986</v>
      </c>
      <c r="AC282" s="8">
        <v>1.2482750899732782E-2</v>
      </c>
      <c r="AD282" s="8">
        <v>-0.37148447246541039</v>
      </c>
      <c r="AE282" s="8">
        <v>9.1810709580566062E-5</v>
      </c>
      <c r="AF282" s="8">
        <v>-0.95615619123390583</v>
      </c>
      <c r="AG282" s="8">
        <v>-0.85582609762498307</v>
      </c>
      <c r="AH282" s="8">
        <v>0.60949526041258961</v>
      </c>
      <c r="AI282" s="8">
        <v>-1.3442078542675986</v>
      </c>
    </row>
    <row r="283" spans="24:35" x14ac:dyDescent="0.25">
      <c r="X283" t="str">
        <v>Burundi</v>
      </c>
      <c r="Y283">
        <v>53.4</v>
      </c>
      <c r="Z283" s="8">
        <v>54.398836800937502</v>
      </c>
      <c r="AA283" s="8">
        <v>-0.99883680093750371</v>
      </c>
      <c r="AB283" s="8">
        <v>-1.0100575868140593</v>
      </c>
      <c r="AC283" s="8">
        <v>1.1109055585581357E-2</v>
      </c>
      <c r="AD283" s="8">
        <v>-0.27933298789180283</v>
      </c>
      <c r="AE283" s="8">
        <v>4.6133838673854912E-5</v>
      </c>
      <c r="AF283" s="8">
        <v>-0.95615619123390583</v>
      </c>
      <c r="AG283" s="8">
        <v>-0.85337108713972454</v>
      </c>
      <c r="AH283" s="8">
        <v>0.52851961921181589</v>
      </c>
      <c r="AI283" s="8">
        <v>-1.0100575868140593</v>
      </c>
    </row>
    <row r="284" spans="24:35" x14ac:dyDescent="0.25">
      <c r="X284" t="str">
        <v>Burundi</v>
      </c>
      <c r="Y284">
        <v>52.6</v>
      </c>
      <c r="Z284" s="8">
        <v>53.214940520280933</v>
      </c>
      <c r="AA284" s="8">
        <v>-0.61494052028093193</v>
      </c>
      <c r="AB284" s="8">
        <v>-0.6208365343295198</v>
      </c>
      <c r="AC284" s="8">
        <v>9.4968864146427467E-3</v>
      </c>
      <c r="AD284" s="8">
        <v>-0.17183320090680237</v>
      </c>
      <c r="AE284" s="8">
        <v>1.4899989355438887E-5</v>
      </c>
      <c r="AF284" s="8">
        <v>-0.95615619123390583</v>
      </c>
      <c r="AG284" s="8">
        <v>-0.84800311097298864</v>
      </c>
      <c r="AH284" s="8">
        <v>0.41452768412592467</v>
      </c>
      <c r="AI284" s="8">
        <v>-0.6208365343295198</v>
      </c>
    </row>
    <row r="285" spans="24:35" x14ac:dyDescent="0.25">
      <c r="X285" t="str">
        <v>Cabo Verde</v>
      </c>
      <c r="Y285">
        <v>73</v>
      </c>
      <c r="Z285" s="8">
        <v>71.261256692671623</v>
      </c>
      <c r="AA285" s="8">
        <v>1.7387433073283773</v>
      </c>
      <c r="AB285" s="8">
        <v>1.7511373889710056</v>
      </c>
      <c r="AC285" s="8">
        <v>7.0777322902752446E-3</v>
      </c>
      <c r="AD285" s="8">
        <v>0.48526585942310674</v>
      </c>
      <c r="AE285" s="8">
        <v>8.8345565716422555E-5</v>
      </c>
      <c r="AF285" s="8">
        <v>-0.94897780985887348</v>
      </c>
      <c r="AG285" s="8">
        <v>-0.83931572476189753</v>
      </c>
      <c r="AH285" s="8">
        <v>0.69661026365041934</v>
      </c>
      <c r="AI285" s="8">
        <v>1.7511373889710056</v>
      </c>
    </row>
    <row r="286" spans="24:35" x14ac:dyDescent="0.25">
      <c r="X286" t="str">
        <v>Cabo Verde</v>
      </c>
      <c r="Y286">
        <v>72.8</v>
      </c>
      <c r="Z286" s="8">
        <v>73.89111489422514</v>
      </c>
      <c r="AA286" s="8">
        <v>-1.091114894225143</v>
      </c>
      <c r="AB286" s="8">
        <v>-1.0966708493458766</v>
      </c>
      <c r="AC286" s="8">
        <v>5.0662011523761753E-3</v>
      </c>
      <c r="AD286" s="8">
        <v>-0.30421125913823127</v>
      </c>
      <c r="AE286" s="8">
        <v>2.4801914796097457E-5</v>
      </c>
      <c r="AF286" s="8">
        <v>-0.94897780985887348</v>
      </c>
      <c r="AG286" s="8">
        <v>-0.83533402688257419</v>
      </c>
      <c r="AH286" s="8">
        <v>0.55155349617079874</v>
      </c>
      <c r="AI286" s="8">
        <v>-1.0966708493458766</v>
      </c>
    </row>
    <row r="287" spans="24:35" x14ac:dyDescent="0.25">
      <c r="X287" t="str">
        <v>Cabo Verde</v>
      </c>
      <c r="Y287">
        <v>72.7</v>
      </c>
      <c r="Z287" s="8">
        <v>71.443580591990411</v>
      </c>
      <c r="AA287" s="8">
        <v>1.2564194080095916</v>
      </c>
      <c r="AB287" s="8">
        <v>1.261004947485173</v>
      </c>
      <c r="AC287" s="8">
        <v>3.6364167204310433E-3</v>
      </c>
      <c r="AD287" s="8">
        <v>0.35004800367003036</v>
      </c>
      <c r="AE287" s="8">
        <v>2.3537341560099775E-5</v>
      </c>
      <c r="AF287" s="8">
        <v>-0.94897780985887348</v>
      </c>
      <c r="AG287" s="8">
        <v>-0.83452915373159609</v>
      </c>
      <c r="AH287" s="8">
        <v>0.59164854742493056</v>
      </c>
      <c r="AI287" s="8">
        <v>1.261004947485173</v>
      </c>
    </row>
    <row r="288" spans="24:35" x14ac:dyDescent="0.25">
      <c r="X288" t="str">
        <v>Cabo Verde</v>
      </c>
      <c r="Y288">
        <v>72.599999999999994</v>
      </c>
      <c r="Z288" s="8">
        <v>69.56507290789429</v>
      </c>
      <c r="AA288" s="8">
        <v>3.0349270921057041</v>
      </c>
      <c r="AB288" s="8">
        <v>3.0806168901206465</v>
      </c>
      <c r="AC288" s="8">
        <v>1.4831379442691188E-2</v>
      </c>
      <c r="AD288" s="8">
        <v>0.85034442573270475</v>
      </c>
      <c r="AE288" s="8">
        <v>5.7293732088829069E-4</v>
      </c>
      <c r="AF288" s="8">
        <v>-0.94897780985887348</v>
      </c>
      <c r="AG288" s="8">
        <v>-0.83302982453363039</v>
      </c>
      <c r="AH288" s="8">
        <v>0.92214121789057057</v>
      </c>
      <c r="AI288" s="8">
        <v>3.0806168901206465</v>
      </c>
    </row>
    <row r="289" spans="24:35" x14ac:dyDescent="0.25">
      <c r="X289" t="str">
        <v>Cabo Verde</v>
      </c>
      <c r="Y289">
        <v>72.5</v>
      </c>
      <c r="Z289" s="8">
        <v>70.755906533912224</v>
      </c>
      <c r="AA289" s="8">
        <v>1.7440934660877758</v>
      </c>
      <c r="AB289" s="8">
        <v>1.747818913737208</v>
      </c>
      <c r="AC289" s="8">
        <v>2.1314837710884145E-3</v>
      </c>
      <c r="AD289" s="8">
        <v>0.48555114955147932</v>
      </c>
      <c r="AE289" s="8">
        <v>2.6504833615385185E-5</v>
      </c>
      <c r="AF289" s="8">
        <v>-0.94897780985887348</v>
      </c>
      <c r="AG289" s="8">
        <v>-0.83189461714908897</v>
      </c>
      <c r="AH289" s="8">
        <v>0.69681500382201822</v>
      </c>
      <c r="AI289" s="8">
        <v>1.747818913737208</v>
      </c>
    </row>
    <row r="290" spans="24:35" x14ac:dyDescent="0.25">
      <c r="X290" t="str">
        <v>Cabo Verde</v>
      </c>
      <c r="Y290">
        <v>72.400000000000006</v>
      </c>
      <c r="Z290" s="8">
        <v>70.371959818782457</v>
      </c>
      <c r="AA290" s="8">
        <v>2.0280401812175484</v>
      </c>
      <c r="AB290" s="8">
        <v>2.0327296438845246</v>
      </c>
      <c r="AC290" s="8">
        <v>2.3069780484997089E-3</v>
      </c>
      <c r="AD290" s="8">
        <v>0.56465084158933454</v>
      </c>
      <c r="AE290" s="8">
        <v>3.8801890524854253E-5</v>
      </c>
      <c r="AF290" s="8">
        <v>-0.93712127394454381</v>
      </c>
      <c r="AG290" s="8">
        <v>-0.82569323601607614</v>
      </c>
      <c r="AH290" s="8">
        <v>0.75143252630514645</v>
      </c>
      <c r="AI290" s="8">
        <v>2.0327296438845246</v>
      </c>
    </row>
    <row r="291" spans="24:35" x14ac:dyDescent="0.25">
      <c r="X291" t="str">
        <v>Cabo Verde</v>
      </c>
      <c r="Y291">
        <v>72.400000000000006</v>
      </c>
      <c r="Z291" s="8">
        <v>70.109189205591591</v>
      </c>
      <c r="AA291" s="8">
        <v>2.2908107944084151</v>
      </c>
      <c r="AB291" s="8">
        <v>2.2964368097930321</v>
      </c>
      <c r="AC291" s="8">
        <v>2.4498890457708812E-3</v>
      </c>
      <c r="AD291" s="8">
        <v>0.6378576257603491</v>
      </c>
      <c r="AE291" s="8">
        <v>5.2590293869921496E-5</v>
      </c>
      <c r="AF291" s="8">
        <v>-0.93712127394454381</v>
      </c>
      <c r="AG291" s="8">
        <v>-0.82542880702061616</v>
      </c>
      <c r="AH291" s="8">
        <v>0.79865989367211188</v>
      </c>
      <c r="AI291" s="8">
        <v>2.2964368097930321</v>
      </c>
    </row>
    <row r="292" spans="24:35" x14ac:dyDescent="0.25">
      <c r="X292" t="str">
        <v>Cabo Verde</v>
      </c>
      <c r="Y292">
        <v>72.3</v>
      </c>
      <c r="Z292" s="8">
        <v>69.502421892181772</v>
      </c>
      <c r="AA292" s="8">
        <v>2.7975781078182251</v>
      </c>
      <c r="AB292" s="8">
        <v>2.8045738968597704</v>
      </c>
      <c r="AC292" s="8">
        <v>2.4944213626813109E-3</v>
      </c>
      <c r="AD292" s="8">
        <v>0.77898024838793112</v>
      </c>
      <c r="AE292" s="8">
        <v>7.9864499622741501E-5</v>
      </c>
      <c r="AF292" s="8">
        <v>-0.93241539434320697</v>
      </c>
      <c r="AG292" s="8">
        <v>-0.82505294640174553</v>
      </c>
      <c r="AH292" s="8">
        <v>0.88259857715041168</v>
      </c>
      <c r="AI292" s="8">
        <v>2.8045738968597704</v>
      </c>
    </row>
    <row r="293" spans="24:35" x14ac:dyDescent="0.25">
      <c r="X293" t="str">
        <v>Cabo Verde</v>
      </c>
      <c r="Y293">
        <v>72.099999999999994</v>
      </c>
      <c r="Z293" s="8">
        <v>69.285163265165039</v>
      </c>
      <c r="AA293" s="8">
        <v>2.8148367348349552</v>
      </c>
      <c r="AB293" s="8">
        <v>2.8211630876117555</v>
      </c>
      <c r="AC293" s="8">
        <v>2.242462622802777E-3</v>
      </c>
      <c r="AD293" s="8">
        <v>0.78368691089706122</v>
      </c>
      <c r="AE293" s="8">
        <v>7.2649358081669719E-5</v>
      </c>
      <c r="AF293" s="8">
        <v>-0.93241539434320697</v>
      </c>
      <c r="AG293" s="8">
        <v>-0.82490840252367492</v>
      </c>
      <c r="AH293" s="8">
        <v>0.88526092814325719</v>
      </c>
      <c r="AI293" s="8">
        <v>2.8211630876117555</v>
      </c>
    </row>
    <row r="294" spans="24:35" x14ac:dyDescent="0.25">
      <c r="X294" t="str">
        <v>Cabo Verde</v>
      </c>
      <c r="Y294">
        <v>71.8</v>
      </c>
      <c r="Z294" s="8">
        <v>68.280403802709628</v>
      </c>
      <c r="AA294" s="8">
        <v>3.5195961972903689</v>
      </c>
      <c r="AB294" s="8">
        <v>3.5275162098603423</v>
      </c>
      <c r="AC294" s="8">
        <v>2.2452094048030077E-3</v>
      </c>
      <c r="AD294" s="8">
        <v>0.97990239860732287</v>
      </c>
      <c r="AE294" s="8">
        <v>1.137221525756454E-4</v>
      </c>
      <c r="AF294" s="8">
        <v>-0.9277300733017374</v>
      </c>
      <c r="AG294" s="8">
        <v>-0.82341415146343555</v>
      </c>
      <c r="AH294" s="8">
        <v>0.98990019628613213</v>
      </c>
      <c r="AI294" s="8">
        <v>3.5275162098603423</v>
      </c>
    </row>
    <row r="295" spans="24:35" x14ac:dyDescent="0.25">
      <c r="X295" t="str">
        <v>Cabo Verde</v>
      </c>
      <c r="Y295">
        <v>71.400000000000006</v>
      </c>
      <c r="Z295" s="8">
        <v>70.259237783517563</v>
      </c>
      <c r="AA295" s="8">
        <v>1.1407622164824431</v>
      </c>
      <c r="AB295" s="8">
        <v>1.1452981345851256</v>
      </c>
      <c r="AC295" s="8">
        <v>3.9604693011444942E-3</v>
      </c>
      <c r="AD295" s="8">
        <v>0.31787672696243763</v>
      </c>
      <c r="AE295" s="8">
        <v>2.1146278156932777E-5</v>
      </c>
      <c r="AF295" s="8">
        <v>-0.9277300733017374</v>
      </c>
      <c r="AG295" s="8">
        <v>-0.82331870615128722</v>
      </c>
      <c r="AH295" s="8">
        <v>0.5638055754978285</v>
      </c>
      <c r="AI295" s="8">
        <v>1.1452981345851256</v>
      </c>
    </row>
    <row r="296" spans="24:35" x14ac:dyDescent="0.25">
      <c r="X296" t="str">
        <v>Cabo Verde</v>
      </c>
      <c r="Y296">
        <v>71.099999999999994</v>
      </c>
      <c r="Z296" s="8">
        <v>68.203997897705932</v>
      </c>
      <c r="AA296" s="8">
        <v>2.8960021022940623</v>
      </c>
      <c r="AB296" s="8">
        <v>2.9041114863540618</v>
      </c>
      <c r="AC296" s="8">
        <v>2.7923804227572169E-3</v>
      </c>
      <c r="AD296" s="8">
        <v>0.80650668296600359</v>
      </c>
      <c r="AE296" s="8">
        <v>9.5863070686605847E-5</v>
      </c>
      <c r="AF296" s="8">
        <v>-0.9277300733017374</v>
      </c>
      <c r="AG296" s="8">
        <v>-0.82152374909944137</v>
      </c>
      <c r="AH296" s="8">
        <v>0.89805717132374352</v>
      </c>
      <c r="AI296" s="8">
        <v>2.9041114863540618</v>
      </c>
    </row>
    <row r="297" spans="24:35" x14ac:dyDescent="0.25">
      <c r="X297" t="str">
        <v>Cabo Verde</v>
      </c>
      <c r="Y297">
        <v>77</v>
      </c>
      <c r="Z297" s="8">
        <v>68.447963521098799</v>
      </c>
      <c r="AA297" s="8">
        <v>8.5520364789012007</v>
      </c>
      <c r="AB297" s="8">
        <v>8.6607651609765117</v>
      </c>
      <c r="AC297" s="8">
        <v>1.2554165833432256E-2</v>
      </c>
      <c r="AD297" s="8">
        <v>2.3933972929986531</v>
      </c>
      <c r="AE297" s="8">
        <v>3.8331037043625063E-3</v>
      </c>
      <c r="AF297" s="8">
        <v>-0.9277300733017374</v>
      </c>
      <c r="AG297" s="8">
        <v>-0.81452539765809451</v>
      </c>
      <c r="AH297" s="8">
        <v>1.5470608562686385</v>
      </c>
      <c r="AI297" s="8">
        <v>8.6607651609765117</v>
      </c>
    </row>
    <row r="298" spans="24:35" x14ac:dyDescent="0.25">
      <c r="X298" t="str">
        <v>Cambodia</v>
      </c>
      <c r="Y298">
        <v>68.3</v>
      </c>
      <c r="Z298" s="8">
        <v>67.332002044820101</v>
      </c>
      <c r="AA298" s="8">
        <v>0.96799795517989651</v>
      </c>
      <c r="AB298" s="8">
        <v>0.98635815893116385</v>
      </c>
      <c r="AC298" s="8">
        <v>1.8614134820117319E-2</v>
      </c>
      <c r="AD298" s="8">
        <v>0.27174179034097418</v>
      </c>
      <c r="AE298" s="8">
        <v>7.3716094881221122E-5</v>
      </c>
      <c r="AF298" s="8">
        <v>-0.91841998904288702</v>
      </c>
      <c r="AG298" s="8">
        <v>-0.81440284476639158</v>
      </c>
      <c r="AH298" s="8">
        <v>0.52128858642883613</v>
      </c>
      <c r="AI298" s="8">
        <v>0.98635815893116385</v>
      </c>
    </row>
    <row r="299" spans="24:35" x14ac:dyDescent="0.25">
      <c r="X299" t="str">
        <v>Cambodia</v>
      </c>
      <c r="Y299">
        <v>67.8</v>
      </c>
      <c r="Z299" s="8">
        <v>66.738035039300399</v>
      </c>
      <c r="AA299" s="8">
        <v>1.0619649606995978</v>
      </c>
      <c r="AB299" s="8">
        <v>1.0658135824426653</v>
      </c>
      <c r="AC299" s="8">
        <v>3.6109708174737647E-3</v>
      </c>
      <c r="AD299" s="8">
        <v>0.29586773756144918</v>
      </c>
      <c r="AE299" s="8">
        <v>1.6696931373758381E-5</v>
      </c>
      <c r="AF299" s="8">
        <v>-0.91841998904288702</v>
      </c>
      <c r="AG299" s="8">
        <v>-0.81396501367622398</v>
      </c>
      <c r="AH299" s="8">
        <v>0.54393725516960978</v>
      </c>
      <c r="AI299" s="8">
        <v>1.0658135824426653</v>
      </c>
    </row>
    <row r="300" spans="24:35" x14ac:dyDescent="0.25">
      <c r="X300" t="str">
        <v>Cambodia</v>
      </c>
      <c r="Y300">
        <v>67.400000000000006</v>
      </c>
      <c r="Z300" s="8">
        <v>66.676508853578071</v>
      </c>
      <c r="AA300" s="8">
        <v>0.72349114642193513</v>
      </c>
      <c r="AB300" s="8">
        <v>0.7257836646903153</v>
      </c>
      <c r="AC300" s="8">
        <v>3.1586798930758036E-3</v>
      </c>
      <c r="AD300" s="8">
        <v>0.2015218293281546</v>
      </c>
      <c r="AE300" s="8">
        <v>6.7728300332746985E-6</v>
      </c>
      <c r="AF300" s="8">
        <v>-0.91841998904288702</v>
      </c>
      <c r="AG300" s="8">
        <v>-0.81229676542960638</v>
      </c>
      <c r="AH300" s="8">
        <v>0.44891182801097435</v>
      </c>
      <c r="AI300" s="8">
        <v>0.7257836646903153</v>
      </c>
    </row>
    <row r="301" spans="24:35" x14ac:dyDescent="0.25">
      <c r="X301" t="str">
        <v>Cambodia</v>
      </c>
      <c r="Y301">
        <v>67</v>
      </c>
      <c r="Z301" s="8">
        <v>69.334927034849002</v>
      </c>
      <c r="AA301" s="8">
        <v>-2.3349270348490023</v>
      </c>
      <c r="AB301" s="8">
        <v>-2.3461039596581488</v>
      </c>
      <c r="AC301" s="8">
        <v>4.7640364627213813E-3</v>
      </c>
      <c r="AD301" s="8">
        <v>-0.65089685758370475</v>
      </c>
      <c r="AE301" s="8">
        <v>1.067381728827956E-4</v>
      </c>
      <c r="AF301" s="8">
        <v>-0.91148934236618206</v>
      </c>
      <c r="AG301" s="8">
        <v>-0.8103200226499675</v>
      </c>
      <c r="AH301" s="8">
        <v>0.80678179056279198</v>
      </c>
      <c r="AI301" s="8">
        <v>-2.3461039596581488</v>
      </c>
    </row>
    <row r="302" spans="24:35" x14ac:dyDescent="0.25">
      <c r="X302" t="str">
        <v>Cambodia</v>
      </c>
      <c r="Y302">
        <v>66.599999999999994</v>
      </c>
      <c r="Z302" s="8">
        <v>66.138830018146876</v>
      </c>
      <c r="AA302" s="8">
        <v>0.46116998185311786</v>
      </c>
      <c r="AB302" s="8">
        <v>0.46248423178162046</v>
      </c>
      <c r="AC302" s="8">
        <v>2.841718351001294E-3</v>
      </c>
      <c r="AD302" s="8">
        <v>0.12843425541014836</v>
      </c>
      <c r="AE302" s="8">
        <v>2.4741445814869897E-6</v>
      </c>
      <c r="AF302" s="8">
        <v>-0.91148934236618206</v>
      </c>
      <c r="AG302" s="8">
        <v>-0.80690340053211995</v>
      </c>
      <c r="AH302" s="8">
        <v>0.35837725291952943</v>
      </c>
      <c r="AI302" s="8">
        <v>0.46248423178162046</v>
      </c>
    </row>
    <row r="303" spans="24:35" x14ac:dyDescent="0.25">
      <c r="X303" t="str">
        <v>Cambodia</v>
      </c>
      <c r="Y303">
        <v>66.099999999999994</v>
      </c>
      <c r="Z303" s="8">
        <v>66.078355082197419</v>
      </c>
      <c r="AA303" s="8">
        <v>2.1644917802575492E-2</v>
      </c>
      <c r="AB303" s="8">
        <v>2.1716714527553305E-2</v>
      </c>
      <c r="AC303" s="8">
        <v>3.3060583306338256E-3</v>
      </c>
      <c r="AD303" s="8">
        <v>6.029439245795909E-3</v>
      </c>
      <c r="AE303" s="8">
        <v>6.3467141613018047E-9</v>
      </c>
      <c r="AF303" s="8">
        <v>-0.91148934236618206</v>
      </c>
      <c r="AG303" s="8">
        <v>-0.80370432094321764</v>
      </c>
      <c r="AH303" s="8">
        <v>7.7649463911838496E-2</v>
      </c>
      <c r="AI303" s="8">
        <v>2.1716714527553305E-2</v>
      </c>
    </row>
    <row r="304" spans="24:35" x14ac:dyDescent="0.25">
      <c r="X304" t="str">
        <v>Cambodia</v>
      </c>
      <c r="Y304">
        <v>65.599999999999994</v>
      </c>
      <c r="Z304" s="8">
        <v>65.748010094313472</v>
      </c>
      <c r="AA304" s="8">
        <v>-0.14801009431347723</v>
      </c>
      <c r="AB304" s="8">
        <v>-0.14846231729961734</v>
      </c>
      <c r="AC304" s="8">
        <v>3.046045584937557E-3</v>
      </c>
      <c r="AD304" s="8">
        <v>-4.1224526583330631E-2</v>
      </c>
      <c r="AE304" s="8">
        <v>2.7328704897435224E-7</v>
      </c>
      <c r="AF304" s="8">
        <v>-0.90460220385671419</v>
      </c>
      <c r="AG304" s="8">
        <v>-0.80261359627555817</v>
      </c>
      <c r="AH304" s="8">
        <v>0.20303823921451503</v>
      </c>
      <c r="AI304" s="8">
        <v>-0.14846231729961734</v>
      </c>
    </row>
    <row r="305" spans="24:35" x14ac:dyDescent="0.25">
      <c r="X305" t="str">
        <v>Cambodia</v>
      </c>
      <c r="Y305">
        <v>65</v>
      </c>
      <c r="Z305" s="8">
        <v>67.8583682702684</v>
      </c>
      <c r="AA305" s="8">
        <v>-2.8583682702684001</v>
      </c>
      <c r="AB305" s="8">
        <v>-2.8738061405765505</v>
      </c>
      <c r="AC305" s="8">
        <v>5.3719247412608142E-3</v>
      </c>
      <c r="AD305" s="8">
        <v>-0.79705761826654653</v>
      </c>
      <c r="AE305" s="8">
        <v>1.8059055768837002E-4</v>
      </c>
      <c r="AF305" s="8">
        <v>-0.90460220385671419</v>
      </c>
      <c r="AG305" s="8">
        <v>-0.80052724276458664</v>
      </c>
      <c r="AH305" s="8">
        <v>0.89278083439696809</v>
      </c>
      <c r="AI305" s="8">
        <v>-2.8738061405765505</v>
      </c>
    </row>
    <row r="306" spans="24:35" x14ac:dyDescent="0.25">
      <c r="X306" t="str">
        <v>Cambodia</v>
      </c>
      <c r="Y306">
        <v>64.099999999999994</v>
      </c>
      <c r="Z306" s="8">
        <v>63.062700414581599</v>
      </c>
      <c r="AA306" s="8">
        <v>1.0372995854183955</v>
      </c>
      <c r="AB306" s="8">
        <v>1.0518397966907864</v>
      </c>
      <c r="AC306" s="8">
        <v>1.3823598724954202E-2</v>
      </c>
      <c r="AD306" s="8">
        <v>0.29048839910378987</v>
      </c>
      <c r="AE306" s="8">
        <v>6.2254463962073517E-5</v>
      </c>
      <c r="AF306" s="8">
        <v>-0.90460220385671419</v>
      </c>
      <c r="AG306" s="8">
        <v>-0.79973729042388886</v>
      </c>
      <c r="AH306" s="8">
        <v>0.53896975713280038</v>
      </c>
      <c r="AI306" s="8">
        <v>1.0518397966907864</v>
      </c>
    </row>
    <row r="307" spans="24:35" x14ac:dyDescent="0.25">
      <c r="X307" t="str">
        <v>Cameroon</v>
      </c>
      <c r="Y307">
        <v>56.7</v>
      </c>
      <c r="Z307" s="8">
        <v>61.405282868164043</v>
      </c>
      <c r="AA307" s="8">
        <v>-4.7052828681640406</v>
      </c>
      <c r="AB307" s="8">
        <v>-4.7246465399355948</v>
      </c>
      <c r="AC307" s="8">
        <v>4.0984381811168405E-3</v>
      </c>
      <c r="AD307" s="8">
        <v>-1.3112316458263693</v>
      </c>
      <c r="AE307" s="8">
        <v>3.7239789603784587E-4</v>
      </c>
      <c r="AF307" s="8">
        <v>-0.90460220385671419</v>
      </c>
      <c r="AG307" s="8">
        <v>-0.79721254822036725</v>
      </c>
      <c r="AH307" s="8">
        <v>1.1450902347965288</v>
      </c>
      <c r="AI307" s="8">
        <v>-4.7246465399355948</v>
      </c>
    </row>
    <row r="308" spans="24:35" x14ac:dyDescent="0.25">
      <c r="X308" t="str">
        <v>Cameroon</v>
      </c>
      <c r="Y308">
        <v>56.4</v>
      </c>
      <c r="Z308" s="8">
        <v>61.210489175469327</v>
      </c>
      <c r="AA308" s="8">
        <v>-4.8104891754693284</v>
      </c>
      <c r="AB308" s="8">
        <v>-4.830111360888079</v>
      </c>
      <c r="AC308" s="8">
        <v>4.0624706042270897E-3</v>
      </c>
      <c r="AD308" s="8">
        <v>-1.3405255148411312</v>
      </c>
      <c r="AE308" s="8">
        <v>3.8579331824088221E-4</v>
      </c>
      <c r="AF308" s="8">
        <v>-0.90460220385671419</v>
      </c>
      <c r="AG308" s="8">
        <v>-0.79709459676327554</v>
      </c>
      <c r="AH308" s="8">
        <v>1.1578106558678458</v>
      </c>
      <c r="AI308" s="8">
        <v>-4.830111360888079</v>
      </c>
    </row>
    <row r="309" spans="24:35" x14ac:dyDescent="0.25">
      <c r="X309" t="str">
        <v>Cameroon</v>
      </c>
      <c r="Y309">
        <v>55.9</v>
      </c>
      <c r="Z309" s="8">
        <v>60.724410314593079</v>
      </c>
      <c r="AA309" s="8">
        <v>-4.8244103145930808</v>
      </c>
      <c r="AB309" s="8">
        <v>-4.8435660951186126</v>
      </c>
      <c r="AC309" s="8">
        <v>3.9548919431153821E-3</v>
      </c>
      <c r="AD309" s="8">
        <v>-1.34433227587116</v>
      </c>
      <c r="AE309" s="8">
        <v>3.7767241523285419E-4</v>
      </c>
      <c r="AF309" s="8">
        <v>-0.90460220385671419</v>
      </c>
      <c r="AG309" s="8">
        <v>-0.79705761826654653</v>
      </c>
      <c r="AH309" s="8">
        <v>1.1594534384231046</v>
      </c>
      <c r="AI309" s="8">
        <v>-4.8435660951186126</v>
      </c>
    </row>
    <row r="310" spans="24:35" x14ac:dyDescent="0.25">
      <c r="X310" t="str">
        <v>Cameroon</v>
      </c>
      <c r="Y310">
        <v>55.6</v>
      </c>
      <c r="Z310" s="8">
        <v>58.978079544041556</v>
      </c>
      <c r="AA310" s="8">
        <v>-3.3780795440415545</v>
      </c>
      <c r="AB310" s="8">
        <v>-3.4262148263094439</v>
      </c>
      <c r="AC310" s="8">
        <v>1.4049113878751884E-2</v>
      </c>
      <c r="AD310" s="8">
        <v>-0.94611542416964378</v>
      </c>
      <c r="AE310" s="8">
        <v>6.7131800542861639E-4</v>
      </c>
      <c r="AF310" s="8">
        <v>-0.89095501331493132</v>
      </c>
      <c r="AG310" s="8">
        <v>-0.79557442612233831</v>
      </c>
      <c r="AH310" s="8">
        <v>0.97268464785337483</v>
      </c>
      <c r="AI310" s="8">
        <v>-3.4262148263094439</v>
      </c>
    </row>
    <row r="311" spans="24:35" x14ac:dyDescent="0.25">
      <c r="X311" t="str">
        <v>Cameroon</v>
      </c>
      <c r="Y311">
        <v>55.3</v>
      </c>
      <c r="Z311" s="8">
        <v>64.697177960119788</v>
      </c>
      <c r="AA311" s="8">
        <v>-9.3971779601197909</v>
      </c>
      <c r="AB311" s="8">
        <v>-9.4522298408569245</v>
      </c>
      <c r="AC311" s="8">
        <v>5.8242215502603651E-3</v>
      </c>
      <c r="AD311" s="8">
        <v>-2.6210044252204265</v>
      </c>
      <c r="AE311" s="8">
        <v>2.1181495331770361E-3</v>
      </c>
      <c r="AF311" s="8">
        <v>-0.88869659543514345</v>
      </c>
      <c r="AG311" s="8">
        <v>-0.79212507109675068</v>
      </c>
      <c r="AH311" s="8">
        <v>1.6189516438795899</v>
      </c>
      <c r="AI311" s="8">
        <v>-9.4522298408569245</v>
      </c>
    </row>
    <row r="312" spans="24:35" x14ac:dyDescent="0.25">
      <c r="X312" t="str">
        <v>Cameroon</v>
      </c>
      <c r="Y312">
        <v>54.8</v>
      </c>
      <c r="Z312" s="8">
        <v>57.304873130918267</v>
      </c>
      <c r="AA312" s="8">
        <v>-2.5048731309182699</v>
      </c>
      <c r="AB312" s="8">
        <v>-2.5432960074179847</v>
      </c>
      <c r="AC312" s="8">
        <v>1.5107512608696565E-2</v>
      </c>
      <c r="AD312" s="8">
        <v>-0.70192904540048939</v>
      </c>
      <c r="AE312" s="8">
        <v>3.9777452605603233E-4</v>
      </c>
      <c r="AF312" s="8">
        <v>-0.88869659543514345</v>
      </c>
      <c r="AG312" s="8">
        <v>-0.79072178111453095</v>
      </c>
      <c r="AH312" s="8">
        <v>0.83781205851938501</v>
      </c>
      <c r="AI312" s="8">
        <v>-2.5432960074179847</v>
      </c>
    </row>
    <row r="313" spans="24:35" x14ac:dyDescent="0.25">
      <c r="X313" t="str">
        <v>Cameroon</v>
      </c>
      <c r="Y313">
        <v>54.2</v>
      </c>
      <c r="Z313" s="8">
        <v>57.276040183166245</v>
      </c>
      <c r="AA313" s="8">
        <v>-3.0760401831662421</v>
      </c>
      <c r="AB313" s="8">
        <v>-3.0880440782276675</v>
      </c>
      <c r="AC313" s="8">
        <v>3.8872162305126374E-3</v>
      </c>
      <c r="AD313" s="8">
        <v>-0.85711607327023309</v>
      </c>
      <c r="AE313" s="8">
        <v>1.5088840352025585E-4</v>
      </c>
      <c r="AF313" s="8">
        <v>-0.88869659543514345</v>
      </c>
      <c r="AG313" s="8">
        <v>-0.78193609487208071</v>
      </c>
      <c r="AH313" s="8">
        <v>0.92580563471510213</v>
      </c>
      <c r="AI313" s="8">
        <v>-3.0880440782276675</v>
      </c>
    </row>
    <row r="314" spans="24:35" x14ac:dyDescent="0.25">
      <c r="X314" t="str">
        <v>Cameroon</v>
      </c>
      <c r="Y314">
        <v>53.6</v>
      </c>
      <c r="Z314" s="8">
        <v>55.971375958088437</v>
      </c>
      <c r="AA314" s="8">
        <v>-2.3713759580884357</v>
      </c>
      <c r="AB314" s="8">
        <v>-2.3823505370770293</v>
      </c>
      <c r="AC314" s="8">
        <v>4.6066180512875123E-3</v>
      </c>
      <c r="AD314" s="8">
        <v>-0.66100528189473029</v>
      </c>
      <c r="AE314" s="8">
        <v>1.0642501371481224E-4</v>
      </c>
      <c r="AF314" s="8">
        <v>-0.88869659543514345</v>
      </c>
      <c r="AG314" s="8">
        <v>-0.77863182865414948</v>
      </c>
      <c r="AH314" s="8">
        <v>0.81302231328219421</v>
      </c>
      <c r="AI314" s="8">
        <v>-2.3823505370770293</v>
      </c>
    </row>
    <row r="315" spans="24:35" x14ac:dyDescent="0.25">
      <c r="X315" t="str">
        <v>Cameroon</v>
      </c>
      <c r="Y315">
        <v>53.3</v>
      </c>
      <c r="Z315" s="8">
        <v>55.967529532075041</v>
      </c>
      <c r="AA315" s="8">
        <v>-2.6675295320750436</v>
      </c>
      <c r="AB315" s="8">
        <v>-2.6788753735932822</v>
      </c>
      <c r="AC315" s="8">
        <v>4.2353002420638256E-3</v>
      </c>
      <c r="AD315" s="8">
        <v>-0.74341747372296574</v>
      </c>
      <c r="AE315" s="8">
        <v>1.237198558694874E-4</v>
      </c>
      <c r="AF315" s="8">
        <v>-0.87970786716299942</v>
      </c>
      <c r="AG315" s="8">
        <v>-0.77551711926024136</v>
      </c>
      <c r="AH315" s="8">
        <v>0.86221660487546037</v>
      </c>
      <c r="AI315" s="8">
        <v>-2.6788753735932822</v>
      </c>
    </row>
    <row r="316" spans="24:35" x14ac:dyDescent="0.25">
      <c r="X316" t="str">
        <v>Cameroon</v>
      </c>
      <c r="Y316">
        <v>52.8</v>
      </c>
      <c r="Z316" s="8">
        <v>61.416144542242627</v>
      </c>
      <c r="AA316" s="8">
        <v>-8.6161445422426297</v>
      </c>
      <c r="AB316" s="8">
        <v>-8.8135356049835085</v>
      </c>
      <c r="AC316" s="8">
        <v>2.2396353925122386E-2</v>
      </c>
      <c r="AD316" s="8">
        <v>-2.4234466380113786</v>
      </c>
      <c r="AE316" s="8">
        <v>7.0815419333814175E-3</v>
      </c>
      <c r="AF316" s="8">
        <v>-0.87970786716299942</v>
      </c>
      <c r="AG316" s="8">
        <v>-0.77334246860028066</v>
      </c>
      <c r="AH316" s="8">
        <v>1.5567423158671376</v>
      </c>
      <c r="AI316" s="8">
        <v>-8.8135356049835085</v>
      </c>
    </row>
    <row r="317" spans="24:35" x14ac:dyDescent="0.25">
      <c r="X317" t="str">
        <v>Canada</v>
      </c>
      <c r="Y317">
        <v>82</v>
      </c>
      <c r="Z317" s="8">
        <v>78.714715455059235</v>
      </c>
      <c r="AA317" s="8">
        <v>3.2852845449407653</v>
      </c>
      <c r="AB317" s="8">
        <v>3.3136222650932803</v>
      </c>
      <c r="AC317" s="8">
        <v>8.5518860888379525E-3</v>
      </c>
      <c r="AD317" s="8">
        <v>0.91757143899228155</v>
      </c>
      <c r="AE317" s="8">
        <v>3.8222411997520936E-4</v>
      </c>
      <c r="AF317" s="8">
        <v>-0.87970786716299942</v>
      </c>
      <c r="AG317" s="8">
        <v>-0.76918059581867482</v>
      </c>
      <c r="AH317" s="8">
        <v>0.95789949315796252</v>
      </c>
      <c r="AI317" s="8">
        <v>3.3136222650932803</v>
      </c>
    </row>
    <row r="318" spans="24:35" x14ac:dyDescent="0.25">
      <c r="X318" t="str">
        <v>Canada</v>
      </c>
      <c r="Y318">
        <v>81.8</v>
      </c>
      <c r="Z318" s="8">
        <v>83.001603730281104</v>
      </c>
      <c r="AA318" s="8">
        <v>-1.2016037302811071</v>
      </c>
      <c r="AB318" s="8">
        <v>-1.2368787134256898</v>
      </c>
      <c r="AC318" s="8">
        <v>2.8519355019769255E-2</v>
      </c>
      <c r="AD318" s="8">
        <v>-0.33903620914241106</v>
      </c>
      <c r="AE318" s="8">
        <v>1.7760047088285642E-4</v>
      </c>
      <c r="AF318" s="8">
        <v>-0.873012700415573</v>
      </c>
      <c r="AG318" s="8">
        <v>-0.76653175559471098</v>
      </c>
      <c r="AH318" s="8">
        <v>0.58226815913495655</v>
      </c>
      <c r="AI318" s="8">
        <v>-1.2368787134256898</v>
      </c>
    </row>
    <row r="319" spans="24:35" x14ac:dyDescent="0.25">
      <c r="X319" t="str">
        <v>Canada</v>
      </c>
      <c r="Y319">
        <v>81.599999999999994</v>
      </c>
      <c r="Z319" s="8">
        <v>83.369370198759015</v>
      </c>
      <c r="AA319" s="8">
        <v>-1.7693701987590202</v>
      </c>
      <c r="AB319" s="8">
        <v>-1.8342876620104298</v>
      </c>
      <c r="AC319" s="8">
        <v>3.5391102822039555E-2</v>
      </c>
      <c r="AD319" s="8">
        <v>-0.50100835493675311</v>
      </c>
      <c r="AE319" s="8">
        <v>4.8470686217198079E-4</v>
      </c>
      <c r="AF319" s="8">
        <v>-0.873012700415573</v>
      </c>
      <c r="AG319" s="8">
        <v>-0.76103900725420792</v>
      </c>
      <c r="AH319" s="8">
        <v>0.70781943667629887</v>
      </c>
      <c r="AI319" s="8">
        <v>-1.8342876620104298</v>
      </c>
    </row>
    <row r="320" spans="24:35" x14ac:dyDescent="0.25">
      <c r="X320" t="str">
        <v>Canada</v>
      </c>
      <c r="Y320">
        <v>81.5</v>
      </c>
      <c r="Z320" s="8">
        <v>79.13473100464283</v>
      </c>
      <c r="AA320" s="8">
        <v>2.3652689953571695</v>
      </c>
      <c r="AB320" s="8">
        <v>2.3996883293664255</v>
      </c>
      <c r="AC320" s="8">
        <v>1.4343251824849981E-2</v>
      </c>
      <c r="AD320" s="8">
        <v>0.66255140753818997</v>
      </c>
      <c r="AE320" s="8">
        <v>3.3620756768148454E-4</v>
      </c>
      <c r="AF320" s="8">
        <v>-0.873012700415573</v>
      </c>
      <c r="AG320" s="8">
        <v>-0.76097871436855047</v>
      </c>
      <c r="AH320" s="8">
        <v>0.81397260859207665</v>
      </c>
      <c r="AI320" s="8">
        <v>2.3996883293664255</v>
      </c>
    </row>
    <row r="321" spans="24:35" x14ac:dyDescent="0.25">
      <c r="X321" t="str">
        <v>Canada</v>
      </c>
      <c r="Y321">
        <v>81.2</v>
      </c>
      <c r="Z321" s="8">
        <v>84.092328241320743</v>
      </c>
      <c r="AA321" s="8">
        <v>-2.8923282413207403</v>
      </c>
      <c r="AB321" s="8">
        <v>-2.9497016155678466</v>
      </c>
      <c r="AC321" s="8">
        <v>1.9450568811537696E-2</v>
      </c>
      <c r="AD321" s="8">
        <v>-0.81229676542960638</v>
      </c>
      <c r="AE321" s="8">
        <v>6.8887220356031616E-4</v>
      </c>
      <c r="AF321" s="8">
        <v>-0.873012700415573</v>
      </c>
      <c r="AG321" s="8">
        <v>-0.7589928142189305</v>
      </c>
      <c r="AH321" s="8">
        <v>0.90127507755934666</v>
      </c>
      <c r="AI321" s="8">
        <v>-2.9497016155678466</v>
      </c>
    </row>
    <row r="322" spans="24:35" x14ac:dyDescent="0.25">
      <c r="X322" t="str">
        <v>Canada</v>
      </c>
      <c r="Y322">
        <v>81</v>
      </c>
      <c r="Z322" s="8">
        <v>79.537459367928506</v>
      </c>
      <c r="AA322" s="8">
        <v>1.4625406320714944</v>
      </c>
      <c r="AB322" s="8">
        <v>1.4751686937521999</v>
      </c>
      <c r="AC322" s="8">
        <v>8.5604187061379886E-3</v>
      </c>
      <c r="AD322" s="8">
        <v>0.40848555695654248</v>
      </c>
      <c r="AE322" s="8">
        <v>7.5827818909281482E-5</v>
      </c>
      <c r="AF322" s="8">
        <v>-0.86414620345364646</v>
      </c>
      <c r="AG322" s="8">
        <v>-0.75871616148820575</v>
      </c>
      <c r="AH322" s="8">
        <v>0.63912874834147659</v>
      </c>
      <c r="AI322" s="8">
        <v>1.4751686937521999</v>
      </c>
    </row>
    <row r="323" spans="24:35" x14ac:dyDescent="0.25">
      <c r="X323" t="str">
        <v>Canada</v>
      </c>
      <c r="Y323">
        <v>87</v>
      </c>
      <c r="Z323" s="8">
        <v>82.13380118081615</v>
      </c>
      <c r="AA323" s="8">
        <v>4.8661988191838503</v>
      </c>
      <c r="AB323" s="8">
        <v>4.9887968135880225</v>
      </c>
      <c r="AC323" s="8">
        <v>2.4574661784230501E-2</v>
      </c>
      <c r="AD323" s="8">
        <v>1.3702339518784261</v>
      </c>
      <c r="AE323" s="8">
        <v>2.4895987902370824E-3</v>
      </c>
      <c r="AF323" s="8">
        <v>-0.86414620345364646</v>
      </c>
      <c r="AG323" s="8">
        <v>-0.75852198911206137</v>
      </c>
      <c r="AH323" s="8">
        <v>1.170569926095159</v>
      </c>
      <c r="AI323" s="8">
        <v>4.9887968135880225</v>
      </c>
    </row>
    <row r="324" spans="24:35" x14ac:dyDescent="0.25">
      <c r="X324" t="str">
        <v>Canada</v>
      </c>
      <c r="Y324">
        <v>85</v>
      </c>
      <c r="Z324" s="8">
        <v>82.035413543983168</v>
      </c>
      <c r="AA324" s="8">
        <v>2.964586456016832</v>
      </c>
      <c r="AB324" s="8">
        <v>3.0624751583343297</v>
      </c>
      <c r="AC324" s="8">
        <v>3.1963917176960607E-2</v>
      </c>
      <c r="AD324" s="8">
        <v>0.83795411713295775</v>
      </c>
      <c r="AE324" s="8">
        <v>1.2202682972143393E-3</v>
      </c>
      <c r="AF324" s="8">
        <v>-0.85973834429501084</v>
      </c>
      <c r="AG324" s="8">
        <v>-0.75126418647432025</v>
      </c>
      <c r="AH324" s="8">
        <v>0.91539833795619152</v>
      </c>
      <c r="AI324" s="8">
        <v>3.0624751583343297</v>
      </c>
    </row>
    <row r="325" spans="24:35" x14ac:dyDescent="0.25">
      <c r="X325" t="str">
        <v>Canada</v>
      </c>
      <c r="Y325">
        <v>85</v>
      </c>
      <c r="Z325" s="8">
        <v>79.414028114607476</v>
      </c>
      <c r="AA325" s="8">
        <v>5.5859718853925244</v>
      </c>
      <c r="AB325" s="8">
        <v>5.6570998393430152</v>
      </c>
      <c r="AC325" s="8">
        <v>1.2573218781790331E-2</v>
      </c>
      <c r="AD325" s="8">
        <v>1.5633210881536634</v>
      </c>
      <c r="AE325" s="8">
        <v>1.6378885319724191E-3</v>
      </c>
      <c r="AF325" s="8">
        <v>-0.85973834429501084</v>
      </c>
      <c r="AG325" s="8">
        <v>-0.74514236004582435</v>
      </c>
      <c r="AH325" s="8">
        <v>1.2503283921249102</v>
      </c>
      <c r="AI325" s="8">
        <v>5.6570998393430152</v>
      </c>
    </row>
    <row r="326" spans="24:35" x14ac:dyDescent="0.25">
      <c r="X326" t="str">
        <v>Canada</v>
      </c>
      <c r="Y326">
        <v>81</v>
      </c>
      <c r="Z326" s="8">
        <v>81.820837397260135</v>
      </c>
      <c r="AA326" s="8">
        <v>-0.82083739726013505</v>
      </c>
      <c r="AB326" s="8">
        <v>-0.83427888717313536</v>
      </c>
      <c r="AC326" s="8">
        <v>1.6111506739125706E-2</v>
      </c>
      <c r="AD326" s="8">
        <v>-0.2301368082869544</v>
      </c>
      <c r="AE326" s="8">
        <v>4.5646643272493367E-5</v>
      </c>
      <c r="AF326" s="8">
        <v>-0.85973834429501084</v>
      </c>
      <c r="AG326" s="8">
        <v>-0.74367583571781126</v>
      </c>
      <c r="AH326" s="8">
        <v>0.47972576362642272</v>
      </c>
      <c r="AI326" s="8">
        <v>-0.83427888717313536</v>
      </c>
    </row>
    <row r="327" spans="24:35" x14ac:dyDescent="0.25">
      <c r="X327" t="str">
        <v>Canada</v>
      </c>
      <c r="Y327">
        <v>80</v>
      </c>
      <c r="Z327" s="8">
        <v>79.520223135340729</v>
      </c>
      <c r="AA327" s="8">
        <v>0.4797768646592715</v>
      </c>
      <c r="AB327" s="8">
        <v>0.48958623279113356</v>
      </c>
      <c r="AC327" s="8">
        <v>2.0036037524868301E-2</v>
      </c>
      <c r="AD327" s="8">
        <v>0.13478331735096552</v>
      </c>
      <c r="AE327" s="8">
        <v>1.9548813924872907E-5</v>
      </c>
      <c r="AF327" s="8">
        <v>-0.85973834429501084</v>
      </c>
      <c r="AG327" s="8">
        <v>-0.74341747372296574</v>
      </c>
      <c r="AH327" s="8">
        <v>0.36712847526576514</v>
      </c>
      <c r="AI327" s="8">
        <v>0.48958623279113356</v>
      </c>
    </row>
    <row r="328" spans="24:35" x14ac:dyDescent="0.25">
      <c r="X328" t="str">
        <v>Canada</v>
      </c>
      <c r="Y328">
        <v>79.7</v>
      </c>
      <c r="Z328" s="8">
        <v>79.05975877334329</v>
      </c>
      <c r="AA328" s="8">
        <v>0.64024122665671257</v>
      </c>
      <c r="AB328" s="8">
        <v>0.65233578756257582</v>
      </c>
      <c r="AC328" s="8">
        <v>1.854039152298247E-2</v>
      </c>
      <c r="AD328" s="8">
        <v>0.17972533929995393</v>
      </c>
      <c r="AE328" s="8">
        <v>3.2115263770196006E-5</v>
      </c>
      <c r="AF328" s="8">
        <v>-0.85973834429501084</v>
      </c>
      <c r="AG328" s="8">
        <v>-0.7428505223265891</v>
      </c>
      <c r="AH328" s="8">
        <v>0.42394025439907679</v>
      </c>
      <c r="AI328" s="8">
        <v>0.65233578756257582</v>
      </c>
    </row>
    <row r="329" spans="24:35" x14ac:dyDescent="0.25">
      <c r="X329" t="str">
        <v>Central African Republic</v>
      </c>
      <c r="Y329">
        <v>58</v>
      </c>
      <c r="Z329" s="8">
        <v>54.788883058895927</v>
      </c>
      <c r="AA329" s="8">
        <v>3.2111169411040734</v>
      </c>
      <c r="AB329" s="8">
        <v>3.2314281524536073</v>
      </c>
      <c r="AC329" s="8">
        <v>6.2855215685708029E-3</v>
      </c>
      <c r="AD329" s="8">
        <v>0.8958333057041773</v>
      </c>
      <c r="AE329" s="8">
        <v>2.6716558405511789E-4</v>
      </c>
      <c r="AF329" s="8">
        <v>-0.85973834429501084</v>
      </c>
      <c r="AG329" s="8">
        <v>-0.74106985552256055</v>
      </c>
      <c r="AH329" s="8">
        <v>0.94648470970437626</v>
      </c>
      <c r="AI329" s="8">
        <v>3.2314281524536073</v>
      </c>
    </row>
    <row r="330" spans="24:35" x14ac:dyDescent="0.25">
      <c r="X330" t="str">
        <v>Central African Republic</v>
      </c>
      <c r="Y330">
        <v>49.9</v>
      </c>
      <c r="Z330" s="8">
        <v>54.096432578843988</v>
      </c>
      <c r="AA330" s="8">
        <v>-4.1964325788439893</v>
      </c>
      <c r="AB330" s="8">
        <v>-4.2393572765375254</v>
      </c>
      <c r="AC330" s="8">
        <v>1.0125284304557253E-2</v>
      </c>
      <c r="AD330" s="8">
        <v>-1.1729838324282309</v>
      </c>
      <c r="AE330" s="8">
        <v>7.4072575716586876E-4</v>
      </c>
      <c r="AF330" s="8">
        <v>-0.85973834429501084</v>
      </c>
      <c r="AG330" s="8">
        <v>-0.7383179628381118</v>
      </c>
      <c r="AH330" s="8">
        <v>1.0830437813995475</v>
      </c>
      <c r="AI330" s="8">
        <v>-4.2393572765375254</v>
      </c>
    </row>
    <row r="331" spans="24:35" x14ac:dyDescent="0.25">
      <c r="X331" t="str">
        <v>Central African Republic</v>
      </c>
      <c r="Y331">
        <v>53</v>
      </c>
      <c r="Z331" s="8">
        <v>54.614793181963925</v>
      </c>
      <c r="AA331" s="8">
        <v>-1.6147931819639254</v>
      </c>
      <c r="AB331" s="8">
        <v>-1.6251917191895215</v>
      </c>
      <c r="AC331" s="8">
        <v>6.398344947746765E-3</v>
      </c>
      <c r="AD331" s="8">
        <v>-0.45051851684558691</v>
      </c>
      <c r="AE331" s="8">
        <v>6.8790273204978345E-5</v>
      </c>
      <c r="AF331" s="8">
        <v>-0.84444052159937644</v>
      </c>
      <c r="AG331" s="8">
        <v>-0.73661633848085117</v>
      </c>
      <c r="AH331" s="8">
        <v>0.67120676162087856</v>
      </c>
      <c r="AI331" s="8">
        <v>-1.6251917191895215</v>
      </c>
    </row>
    <row r="332" spans="24:35" x14ac:dyDescent="0.25">
      <c r="X332" t="str">
        <v>Central African Republic</v>
      </c>
      <c r="Y332">
        <v>49.8</v>
      </c>
      <c r="Z332" s="8">
        <v>53.157630252875975</v>
      </c>
      <c r="AA332" s="8">
        <v>-3.3576302528759783</v>
      </c>
      <c r="AB332" s="8">
        <v>-3.3813589438271348</v>
      </c>
      <c r="AC332" s="8">
        <v>7.0175013494129454E-3</v>
      </c>
      <c r="AD332" s="8">
        <v>-0.93705258703699601</v>
      </c>
      <c r="AE332" s="8">
        <v>3.26599291130705E-4</v>
      </c>
      <c r="AF332" s="8">
        <v>-0.84444052159937644</v>
      </c>
      <c r="AG332" s="8">
        <v>-0.7361578383554952</v>
      </c>
      <c r="AH332" s="8">
        <v>0.96801476591888613</v>
      </c>
      <c r="AI332" s="8">
        <v>-3.3813589438271348</v>
      </c>
    </row>
    <row r="333" spans="24:35" x14ac:dyDescent="0.25">
      <c r="X333" t="str">
        <v>Central African Republic</v>
      </c>
      <c r="Y333">
        <v>49.2</v>
      </c>
      <c r="Z333" s="8">
        <v>52.549403052311519</v>
      </c>
      <c r="AA333" s="8">
        <v>-3.3494030523115157</v>
      </c>
      <c r="AB333" s="8">
        <v>-3.3742498288136584</v>
      </c>
      <c r="AC333" s="8">
        <v>7.3636445914494874E-3</v>
      </c>
      <c r="AD333" s="8">
        <v>-0.93491949306671496</v>
      </c>
      <c r="AE333" s="8">
        <v>3.412694956429967E-4</v>
      </c>
      <c r="AF333" s="8">
        <v>-0.84444052159937644</v>
      </c>
      <c r="AG333" s="8">
        <v>-0.73594176867540551</v>
      </c>
      <c r="AH333" s="8">
        <v>0.96691235025038069</v>
      </c>
      <c r="AI333" s="8">
        <v>-3.3742498288136584</v>
      </c>
    </row>
    <row r="334" spans="24:35" x14ac:dyDescent="0.25">
      <c r="X334" t="str">
        <v>Central African Republic</v>
      </c>
      <c r="Y334">
        <v>48.6</v>
      </c>
      <c r="Z334" s="8">
        <v>52.335995810323055</v>
      </c>
      <c r="AA334" s="8">
        <v>-3.7359958103230539</v>
      </c>
      <c r="AB334" s="8">
        <v>-3.7638520406372571</v>
      </c>
      <c r="AC334" s="8">
        <v>7.4009897343060458E-3</v>
      </c>
      <c r="AD334" s="8">
        <v>-1.042848818372055</v>
      </c>
      <c r="AE334" s="8">
        <v>4.2678099324571471E-4</v>
      </c>
      <c r="AF334" s="8">
        <v>-0.84444052159937644</v>
      </c>
      <c r="AG334" s="8">
        <v>-0.73430289333132159</v>
      </c>
      <c r="AH334" s="8">
        <v>1.0211996956384461</v>
      </c>
      <c r="AI334" s="8">
        <v>-3.7638520406372571</v>
      </c>
    </row>
    <row r="335" spans="24:35" x14ac:dyDescent="0.25">
      <c r="X335" t="str">
        <v>Chad</v>
      </c>
      <c r="Y335">
        <v>52.6</v>
      </c>
      <c r="Z335" s="8">
        <v>56.013333415618291</v>
      </c>
      <c r="AA335" s="8">
        <v>-3.4133334156182897</v>
      </c>
      <c r="AB335" s="8">
        <v>-3.4337460068803085</v>
      </c>
      <c r="AC335" s="8">
        <v>5.9447004004132943E-3</v>
      </c>
      <c r="AD335" s="8">
        <v>-0.95208414220028559</v>
      </c>
      <c r="AE335" s="8">
        <v>2.8530966865470845E-4</v>
      </c>
      <c r="AF335" s="8">
        <v>-0.8357870519497973</v>
      </c>
      <c r="AG335" s="8">
        <v>-0.73036405980618335</v>
      </c>
      <c r="AH335" s="8">
        <v>0.97574799113310273</v>
      </c>
      <c r="AI335" s="8">
        <v>-3.4337460068803085</v>
      </c>
    </row>
    <row r="336" spans="24:35" x14ac:dyDescent="0.25">
      <c r="X336" t="str">
        <v>Chad</v>
      </c>
      <c r="Y336">
        <v>52.2</v>
      </c>
      <c r="Z336" s="8">
        <v>55.829753490840929</v>
      </c>
      <c r="AA336" s="8">
        <v>-3.6297534908409261</v>
      </c>
      <c r="AB336" s="8">
        <v>-3.6509609175575251</v>
      </c>
      <c r="AC336" s="8">
        <v>5.8087246605714703E-3</v>
      </c>
      <c r="AD336" s="8">
        <v>-1.0123811484403478</v>
      </c>
      <c r="AE336" s="8">
        <v>3.1517034094200513E-4</v>
      </c>
      <c r="AF336" s="8">
        <v>-0.8357870519497973</v>
      </c>
      <c r="AG336" s="8">
        <v>-0.7301630997167502</v>
      </c>
      <c r="AH336" s="8">
        <v>1.0061715303268861</v>
      </c>
      <c r="AI336" s="8">
        <v>-3.6509609175575251</v>
      </c>
    </row>
    <row r="337" spans="24:35" x14ac:dyDescent="0.25">
      <c r="X337" t="str">
        <v>Chad</v>
      </c>
      <c r="Y337">
        <v>51.8</v>
      </c>
      <c r="Z337" s="8">
        <v>55.142697854547407</v>
      </c>
      <c r="AA337" s="8">
        <v>-3.34269785454741</v>
      </c>
      <c r="AB337" s="8">
        <v>-3.3851348222931339</v>
      </c>
      <c r="AC337" s="8">
        <v>1.2536271071465445E-2</v>
      </c>
      <c r="AD337" s="8">
        <v>-0.93548846808132557</v>
      </c>
      <c r="AE337" s="8">
        <v>5.8475035961186241E-4</v>
      </c>
      <c r="AF337" s="8">
        <v>-0.8357870519497973</v>
      </c>
      <c r="AG337" s="8">
        <v>-0.72810469907103637</v>
      </c>
      <c r="AH337" s="8">
        <v>0.96720652814242603</v>
      </c>
      <c r="AI337" s="8">
        <v>-3.3851348222931339</v>
      </c>
    </row>
    <row r="338" spans="24:35" x14ac:dyDescent="0.25">
      <c r="X338" t="str">
        <v>Chad</v>
      </c>
      <c r="Y338">
        <v>51.6</v>
      </c>
      <c r="Z338" s="8">
        <v>54.211283405071342</v>
      </c>
      <c r="AA338" s="8">
        <v>-2.6112834050713403</v>
      </c>
      <c r="AB338" s="8">
        <v>-2.6398665320241075</v>
      </c>
      <c r="AC338" s="8">
        <v>1.0827489422676027E-2</v>
      </c>
      <c r="AD338" s="8">
        <v>-0.7301630997167502</v>
      </c>
      <c r="AE338" s="8">
        <v>3.0714389749293995E-4</v>
      </c>
      <c r="AF338" s="8">
        <v>-0.8357870519497973</v>
      </c>
      <c r="AG338" s="8">
        <v>-0.72749515886651428</v>
      </c>
      <c r="AH338" s="8">
        <v>0.85449581609083969</v>
      </c>
      <c r="AI338" s="8">
        <v>-2.6398665320241075</v>
      </c>
    </row>
    <row r="339" spans="24:35" x14ac:dyDescent="0.25">
      <c r="X339" t="str">
        <v>Chad</v>
      </c>
      <c r="Y339">
        <v>51.2</v>
      </c>
      <c r="Z339" s="8">
        <v>54.360722286014671</v>
      </c>
      <c r="AA339" s="8">
        <v>-3.1607222860146678</v>
      </c>
      <c r="AB339" s="8">
        <v>-3.1805863373052974</v>
      </c>
      <c r="AC339" s="8">
        <v>6.2454054642827293E-3</v>
      </c>
      <c r="AD339" s="8">
        <v>-0.88175647114025479</v>
      </c>
      <c r="AE339" s="8">
        <v>2.5717289843849516E-4</v>
      </c>
      <c r="AF339" s="8">
        <v>-0.8357870519497973</v>
      </c>
      <c r="AG339" s="8">
        <v>-0.72619398839167515</v>
      </c>
      <c r="AH339" s="8">
        <v>0.9390188875311587</v>
      </c>
      <c r="AI339" s="8">
        <v>-3.1805863373052974</v>
      </c>
    </row>
    <row r="340" spans="24:35" x14ac:dyDescent="0.25">
      <c r="X340" t="str">
        <v>Chad</v>
      </c>
      <c r="Y340">
        <v>57</v>
      </c>
      <c r="Z340" s="8">
        <v>58.994569813160645</v>
      </c>
      <c r="AA340" s="8">
        <v>-1.9945698131606449</v>
      </c>
      <c r="AB340" s="8">
        <v>-2.01929821103306</v>
      </c>
      <c r="AC340" s="8">
        <v>1.2246035646099055E-2</v>
      </c>
      <c r="AD340" s="8">
        <v>-0.55811891720225248</v>
      </c>
      <c r="AE340" s="8">
        <v>2.032575202617854E-4</v>
      </c>
      <c r="AF340" s="8">
        <v>-0.82505741806651978</v>
      </c>
      <c r="AG340" s="8">
        <v>-0.72592449697535788</v>
      </c>
      <c r="AH340" s="8">
        <v>0.74707356880179643</v>
      </c>
      <c r="AI340" s="8">
        <v>-2.01929821103306</v>
      </c>
    </row>
    <row r="341" spans="24:35" x14ac:dyDescent="0.25">
      <c r="X341" t="str">
        <v>Chad</v>
      </c>
      <c r="Y341">
        <v>49.6</v>
      </c>
      <c r="Z341" s="8">
        <v>52.231414196872024</v>
      </c>
      <c r="AA341" s="8">
        <v>-2.6314141968720222</v>
      </c>
      <c r="AB341" s="8">
        <v>-2.6628633745005876</v>
      </c>
      <c r="AC341" s="8">
        <v>1.1810285848579688E-2</v>
      </c>
      <c r="AD341" s="8">
        <v>-0.7361578383554952</v>
      </c>
      <c r="AE341" s="8">
        <v>3.4088536817420664E-4</v>
      </c>
      <c r="AF341" s="8">
        <v>-0.82505741806651978</v>
      </c>
      <c r="AG341" s="8">
        <v>-0.72591222163555147</v>
      </c>
      <c r="AH341" s="8">
        <v>0.85799640929056065</v>
      </c>
      <c r="AI341" s="8">
        <v>-2.6628633745005876</v>
      </c>
    </row>
    <row r="342" spans="24:35" x14ac:dyDescent="0.25">
      <c r="X342" t="str">
        <v>Chile</v>
      </c>
      <c r="Y342">
        <v>83</v>
      </c>
      <c r="Z342" s="8">
        <v>79.334042122153576</v>
      </c>
      <c r="AA342" s="8">
        <v>3.6659578778464237</v>
      </c>
      <c r="AB342" s="8">
        <v>3.6761090970796571</v>
      </c>
      <c r="AC342" s="8">
        <v>2.7614031480451408E-3</v>
      </c>
      <c r="AD342" s="8">
        <v>1.0209155595718671</v>
      </c>
      <c r="AE342" s="8">
        <v>1.5189965287974461E-4</v>
      </c>
      <c r="AF342" s="8">
        <v>-0.8207920883323806</v>
      </c>
      <c r="AG342" s="8">
        <v>-0.72250285546419091</v>
      </c>
      <c r="AH342" s="8">
        <v>1.0104036616975747</v>
      </c>
      <c r="AI342" s="8">
        <v>3.6761090970796571</v>
      </c>
    </row>
    <row r="343" spans="24:35" x14ac:dyDescent="0.25">
      <c r="X343" t="str">
        <v>Chile</v>
      </c>
      <c r="Y343">
        <v>81</v>
      </c>
      <c r="Z343" s="8">
        <v>78.446863874993596</v>
      </c>
      <c r="AA343" s="8">
        <v>2.5531361250064037</v>
      </c>
      <c r="AB343" s="8">
        <v>2.6085516443023216</v>
      </c>
      <c r="AC343" s="8">
        <v>2.1243788451326358E-2</v>
      </c>
      <c r="AD343" s="8">
        <v>0.71769281222397541</v>
      </c>
      <c r="AE343" s="8">
        <v>5.8841133364702413E-4</v>
      </c>
      <c r="AF343" s="8">
        <v>-0.81866501502518862</v>
      </c>
      <c r="AG343" s="8">
        <v>-0.71980606449294804</v>
      </c>
      <c r="AH343" s="8">
        <v>0.84716752311687171</v>
      </c>
      <c r="AI343" s="8">
        <v>2.6085516443023216</v>
      </c>
    </row>
    <row r="344" spans="24:35" x14ac:dyDescent="0.25">
      <c r="X344" t="str">
        <v>Chile</v>
      </c>
      <c r="Y344">
        <v>79.900000000000006</v>
      </c>
      <c r="Z344" s="8">
        <v>77.042654074295257</v>
      </c>
      <c r="AA344" s="8">
        <v>2.8573459257047489</v>
      </c>
      <c r="AB344" s="8">
        <v>2.9034353097603431</v>
      </c>
      <c r="AC344" s="8">
        <v>1.5874086775984904E-2</v>
      </c>
      <c r="AD344" s="8">
        <v>0.80101265904459262</v>
      </c>
      <c r="AE344" s="8">
        <v>5.4470735686298476E-4</v>
      </c>
      <c r="AF344" s="8">
        <v>-0.81866501502518862</v>
      </c>
      <c r="AG344" s="8">
        <v>-0.71631368705368381</v>
      </c>
      <c r="AH344" s="8">
        <v>0.89499310558494949</v>
      </c>
      <c r="AI344" s="8">
        <v>2.9034353097603431</v>
      </c>
    </row>
    <row r="345" spans="24:35" x14ac:dyDescent="0.25">
      <c r="X345" t="str">
        <v>Chile</v>
      </c>
      <c r="Y345">
        <v>79.8</v>
      </c>
      <c r="Z345" s="8">
        <v>77.224787578563081</v>
      </c>
      <c r="AA345" s="8">
        <v>2.5752124214369161</v>
      </c>
      <c r="AB345" s="8">
        <v>2.5819869658607968</v>
      </c>
      <c r="AC345" s="8">
        <v>2.62377173605206E-3</v>
      </c>
      <c r="AD345" s="8">
        <v>0.71710944697893453</v>
      </c>
      <c r="AE345" s="8">
        <v>7.1200709802737795E-5</v>
      </c>
      <c r="AF345" s="8">
        <v>-0.81866501502518862</v>
      </c>
      <c r="AG345" s="8">
        <v>-0.71598885620590902</v>
      </c>
      <c r="AH345" s="8">
        <v>0.84682314976560158</v>
      </c>
      <c r="AI345" s="8">
        <v>2.5819869658607968</v>
      </c>
    </row>
    <row r="346" spans="24:35" x14ac:dyDescent="0.25">
      <c r="X346" t="str">
        <v>Chile</v>
      </c>
      <c r="Y346">
        <v>79.099999999999994</v>
      </c>
      <c r="Z346" s="8">
        <v>75.035615894424296</v>
      </c>
      <c r="AA346" s="8">
        <v>4.064384105575698</v>
      </c>
      <c r="AB346" s="8">
        <v>4.1007138461404802</v>
      </c>
      <c r="AC346" s="8">
        <v>8.8593698384917575E-3</v>
      </c>
      <c r="AD346" s="8">
        <v>1.1353479921505021</v>
      </c>
      <c r="AE346" s="8">
        <v>6.064178045007149E-4</v>
      </c>
      <c r="AF346" s="8">
        <v>-0.81230589119800856</v>
      </c>
      <c r="AG346" s="8">
        <v>-0.71490550151828647</v>
      </c>
      <c r="AH346" s="8">
        <v>1.0655270959250647</v>
      </c>
      <c r="AI346" s="8">
        <v>4.1007138461404802</v>
      </c>
    </row>
    <row r="347" spans="24:35" x14ac:dyDescent="0.25">
      <c r="X347" t="str">
        <v>Chile</v>
      </c>
      <c r="Y347">
        <v>79.3</v>
      </c>
      <c r="Z347" s="8">
        <v>76.966890544062508</v>
      </c>
      <c r="AA347" s="8">
        <v>2.333109455937489</v>
      </c>
      <c r="AB347" s="8">
        <v>2.3392632167308411</v>
      </c>
      <c r="AC347" s="8">
        <v>2.630640600569997E-3</v>
      </c>
      <c r="AD347" s="8">
        <v>0.64969420737413075</v>
      </c>
      <c r="AE347" s="8">
        <v>5.8596258332193378E-5</v>
      </c>
      <c r="AF347" s="8">
        <v>-0.81230589119800856</v>
      </c>
      <c r="AG347" s="8">
        <v>-0.71419790854143772</v>
      </c>
      <c r="AH347" s="8">
        <v>0.80603610798408454</v>
      </c>
      <c r="AI347" s="8">
        <v>2.3392632167308411</v>
      </c>
    </row>
    <row r="348" spans="24:35" x14ac:dyDescent="0.25">
      <c r="X348" t="str">
        <v>Chile</v>
      </c>
      <c r="Y348">
        <v>79.599999999999994</v>
      </c>
      <c r="Z348" s="8">
        <v>76.815842395341505</v>
      </c>
      <c r="AA348" s="8">
        <v>2.784157604658489</v>
      </c>
      <c r="AB348" s="8">
        <v>2.7908283024102016</v>
      </c>
      <c r="AC348" s="8">
        <v>2.3902214786741811E-3</v>
      </c>
      <c r="AD348" s="8">
        <v>0.77520284710876808</v>
      </c>
      <c r="AE348" s="8">
        <v>7.5779993638406859E-5</v>
      </c>
      <c r="AF348" s="8">
        <v>-0.80808466725232064</v>
      </c>
      <c r="AG348" s="8">
        <v>-0.70761858054909088</v>
      </c>
      <c r="AH348" s="8">
        <v>0.88045604496122809</v>
      </c>
      <c r="AI348" s="8">
        <v>2.7908283024102016</v>
      </c>
    </row>
    <row r="349" spans="24:35" x14ac:dyDescent="0.25">
      <c r="X349" t="str">
        <v>Chile</v>
      </c>
      <c r="Y349">
        <v>78.900000000000006</v>
      </c>
      <c r="Z349" s="8">
        <v>77.679638626805783</v>
      </c>
      <c r="AA349" s="8">
        <v>1.2203613731942227</v>
      </c>
      <c r="AB349" s="8">
        <v>1.2239317443693887</v>
      </c>
      <c r="AC349" s="8">
        <v>2.9171325865117578E-3</v>
      </c>
      <c r="AD349" s="8">
        <v>0.33987930202439948</v>
      </c>
      <c r="AE349" s="8">
        <v>1.7787739032069781E-5</v>
      </c>
      <c r="AF349" s="8">
        <v>-0.80808466725232064</v>
      </c>
      <c r="AG349" s="8">
        <v>-0.70680629082241653</v>
      </c>
      <c r="AH349" s="8">
        <v>0.58299168263741075</v>
      </c>
      <c r="AI349" s="8">
        <v>1.2239317443693887</v>
      </c>
    </row>
    <row r="350" spans="24:35" x14ac:dyDescent="0.25">
      <c r="X350" t="str">
        <v>Chile</v>
      </c>
      <c r="Y350">
        <v>78.900000000000006</v>
      </c>
      <c r="Z350" s="8">
        <v>76.801914080018832</v>
      </c>
      <c r="AA350" s="8">
        <v>2.0980859199811732</v>
      </c>
      <c r="AB350" s="8">
        <v>2.1015775869747189</v>
      </c>
      <c r="AC350" s="8">
        <v>1.66145043380106E-3</v>
      </c>
      <c r="AD350" s="8">
        <v>0.58396422288311411</v>
      </c>
      <c r="AE350" s="8">
        <v>2.9869532702301146E-5</v>
      </c>
      <c r="AF350" s="8">
        <v>-0.80808466725232064</v>
      </c>
      <c r="AG350" s="8">
        <v>-0.70554373230474521</v>
      </c>
      <c r="AH350" s="8">
        <v>0.76417551837461672</v>
      </c>
      <c r="AI350" s="8">
        <v>2.1015775869747189</v>
      </c>
    </row>
    <row r="351" spans="24:35" x14ac:dyDescent="0.25">
      <c r="X351" t="str">
        <v>China</v>
      </c>
      <c r="Y351">
        <v>75.8</v>
      </c>
      <c r="Z351" s="8">
        <v>74.816036432855341</v>
      </c>
      <c r="AA351" s="8">
        <v>0.98396356714465583</v>
      </c>
      <c r="AB351" s="8">
        <v>1.0069369406626305</v>
      </c>
      <c r="AC351" s="8">
        <v>2.2815106478124382E-2</v>
      </c>
      <c r="AD351" s="8">
        <v>0.27681685984087206</v>
      </c>
      <c r="AE351" s="8">
        <v>9.4162337305000416E-5</v>
      </c>
      <c r="AF351" s="8">
        <v>-0.80808466725232064</v>
      </c>
      <c r="AG351" s="8">
        <v>-0.70231707391198317</v>
      </c>
      <c r="AH351" s="8">
        <v>0.52613388014921836</v>
      </c>
      <c r="AI351" s="8">
        <v>1.0069369406626305</v>
      </c>
    </row>
    <row r="352" spans="24:35" x14ac:dyDescent="0.25">
      <c r="X352" t="str">
        <v>China</v>
      </c>
      <c r="Y352">
        <v>75.599999999999994</v>
      </c>
      <c r="Z352" s="8">
        <v>73.502162833440977</v>
      </c>
      <c r="AA352" s="8">
        <v>2.0978371665590174</v>
      </c>
      <c r="AB352" s="8">
        <v>2.1290660559206223</v>
      </c>
      <c r="AC352" s="8">
        <v>1.4667881851181494E-2</v>
      </c>
      <c r="AD352" s="8">
        <v>0.58773607377028836</v>
      </c>
      <c r="AE352" s="8">
        <v>2.7064241345503781E-4</v>
      </c>
      <c r="AF352" s="8">
        <v>-0.79968509868701798</v>
      </c>
      <c r="AG352" s="8">
        <v>-0.70192904540048939</v>
      </c>
      <c r="AH352" s="8">
        <v>0.76663946791845272</v>
      </c>
      <c r="AI352" s="8">
        <v>2.1290660559206223</v>
      </c>
    </row>
    <row r="353" spans="24:35" x14ac:dyDescent="0.25">
      <c r="X353" t="str">
        <v>China</v>
      </c>
      <c r="Y353">
        <v>75.400000000000006</v>
      </c>
      <c r="Z353" s="8">
        <v>73.668048661359549</v>
      </c>
      <c r="AA353" s="8">
        <v>1.7319513386404566</v>
      </c>
      <c r="AB353" s="8">
        <v>1.7645975086694252</v>
      </c>
      <c r="AC353" s="8">
        <v>1.8500632506041038E-2</v>
      </c>
      <c r="AD353" s="8">
        <v>0.48617493582075427</v>
      </c>
      <c r="AE353" s="8">
        <v>2.3449202794201818E-4</v>
      </c>
      <c r="AF353" s="8">
        <v>-0.79968509868701798</v>
      </c>
      <c r="AG353" s="8">
        <v>-0.70157207185898141</v>
      </c>
      <c r="AH353" s="8">
        <v>0.69726245834746781</v>
      </c>
      <c r="AI353" s="8">
        <v>1.7645975086694252</v>
      </c>
    </row>
    <row r="354" spans="24:35" x14ac:dyDescent="0.25">
      <c r="X354" t="str">
        <v>China</v>
      </c>
      <c r="Y354">
        <v>75.2</v>
      </c>
      <c r="Z354" s="8">
        <v>74.824185835722005</v>
      </c>
      <c r="AA354" s="8">
        <v>0.37581416427799752</v>
      </c>
      <c r="AB354" s="8">
        <v>0.38122210225285469</v>
      </c>
      <c r="AC354" s="8">
        <v>1.4185793381072741E-2</v>
      </c>
      <c r="AD354" s="8">
        <v>0.10526342578485759</v>
      </c>
      <c r="AE354" s="8">
        <v>8.3918933606443783E-6</v>
      </c>
      <c r="AF354" s="8">
        <v>-0.79968509868701798</v>
      </c>
      <c r="AG354" s="8">
        <v>-0.70122684301760574</v>
      </c>
      <c r="AH354" s="8">
        <v>0.32444325510766531</v>
      </c>
      <c r="AI354" s="8">
        <v>0.38122210225285469</v>
      </c>
    </row>
    <row r="355" spans="24:35" x14ac:dyDescent="0.25">
      <c r="X355" t="str">
        <v>China</v>
      </c>
      <c r="Y355">
        <v>75</v>
      </c>
      <c r="Z355" s="8">
        <v>74.3340347238411</v>
      </c>
      <c r="AA355" s="8">
        <v>0.66596527615890011</v>
      </c>
      <c r="AB355" s="8">
        <v>0.67821243068090931</v>
      </c>
      <c r="AC355" s="8">
        <v>1.8057991814914486E-2</v>
      </c>
      <c r="AD355" s="8">
        <v>0.18690054045717522</v>
      </c>
      <c r="AE355" s="8">
        <v>3.3810463579567315E-5</v>
      </c>
      <c r="AF355" s="8">
        <v>-0.79968509868701798</v>
      </c>
      <c r="AG355" s="8">
        <v>-0.69949488981508934</v>
      </c>
      <c r="AH355" s="8">
        <v>0.43231995149099378</v>
      </c>
      <c r="AI355" s="8">
        <v>0.67821243068090931</v>
      </c>
    </row>
    <row r="356" spans="24:35" x14ac:dyDescent="0.25">
      <c r="X356" t="str">
        <v>China</v>
      </c>
      <c r="Y356">
        <v>74.900000000000006</v>
      </c>
      <c r="Z356" s="8">
        <v>74.170088986603332</v>
      </c>
      <c r="AA356" s="8">
        <v>0.72991101339667352</v>
      </c>
      <c r="AB356" s="8">
        <v>0.74885424985701976</v>
      </c>
      <c r="AC356" s="8">
        <v>2.52962929221048E-2</v>
      </c>
      <c r="AD356" s="8">
        <v>0.2056058652611478</v>
      </c>
      <c r="AE356" s="8">
        <v>5.7743308224856309E-5</v>
      </c>
      <c r="AF356" s="8">
        <v>-0.79968509868701798</v>
      </c>
      <c r="AG356" s="8">
        <v>-0.69841123275254702</v>
      </c>
      <c r="AH356" s="8">
        <v>0.45343782954353046</v>
      </c>
      <c r="AI356" s="8">
        <v>0.74885424985701976</v>
      </c>
    </row>
    <row r="357" spans="24:35" x14ac:dyDescent="0.25">
      <c r="X357" t="str">
        <v>China</v>
      </c>
      <c r="Y357">
        <v>74.5</v>
      </c>
      <c r="Z357" s="8">
        <v>73.219494241802181</v>
      </c>
      <c r="AA357" s="8">
        <v>1.280505758197819</v>
      </c>
      <c r="AB357" s="8">
        <v>1.4609615376606593</v>
      </c>
      <c r="AC357" s="8">
        <v>0.12351850121379121</v>
      </c>
      <c r="AD357" s="8">
        <v>0.38037507492633565</v>
      </c>
      <c r="AE357" s="8">
        <v>1.073148346886883E-3</v>
      </c>
      <c r="AF357" s="8">
        <v>-0.78926429572475043</v>
      </c>
      <c r="AG357" s="8">
        <v>-0.69146800832855526</v>
      </c>
      <c r="AH357" s="8">
        <v>0.61674555120108943</v>
      </c>
      <c r="AI357" s="8">
        <v>1.4609615376606593</v>
      </c>
    </row>
    <row r="358" spans="24:35" x14ac:dyDescent="0.25">
      <c r="X358" t="str">
        <v>China</v>
      </c>
      <c r="Y358">
        <v>74.400000000000006</v>
      </c>
      <c r="Z358" s="8">
        <v>72.930145162447019</v>
      </c>
      <c r="AA358" s="8">
        <v>1.4698548375529867</v>
      </c>
      <c r="AB358" s="8">
        <v>1.6050374113940136</v>
      </c>
      <c r="AC358" s="8">
        <v>8.4223939505321199E-2</v>
      </c>
      <c r="AD358" s="8">
        <v>0.42715126284343774</v>
      </c>
      <c r="AE358" s="8">
        <v>8.831938847780876E-4</v>
      </c>
      <c r="AF358" s="8">
        <v>-0.78926429572475043</v>
      </c>
      <c r="AG358" s="8">
        <v>-0.68817977272493014</v>
      </c>
      <c r="AH358" s="8">
        <v>0.65356810115200525</v>
      </c>
      <c r="AI358" s="8">
        <v>1.6050374113940136</v>
      </c>
    </row>
    <row r="359" spans="24:35" x14ac:dyDescent="0.25">
      <c r="X359" t="str">
        <v>China</v>
      </c>
      <c r="Y359">
        <v>74.2</v>
      </c>
      <c r="Z359" s="8">
        <v>72.463737717266497</v>
      </c>
      <c r="AA359" s="8">
        <v>1.7362622827335059</v>
      </c>
      <c r="AB359" s="8">
        <v>1.8688511003366428</v>
      </c>
      <c r="AC359" s="8">
        <v>7.0946699594875776E-2</v>
      </c>
      <c r="AD359" s="8">
        <v>0.50095291445386003</v>
      </c>
      <c r="AE359" s="8">
        <v>1.0086297665827346E-3</v>
      </c>
      <c r="AF359" s="8">
        <v>-0.78926429572475043</v>
      </c>
      <c r="AG359" s="8">
        <v>-0.68346822857985434</v>
      </c>
      <c r="AH359" s="8">
        <v>0.70778027272159827</v>
      </c>
      <c r="AI359" s="8">
        <v>1.8688511003366428</v>
      </c>
    </row>
    <row r="360" spans="24:35" x14ac:dyDescent="0.25">
      <c r="X360" t="str">
        <v>China</v>
      </c>
      <c r="Y360">
        <v>73.900000000000006</v>
      </c>
      <c r="Z360" s="8">
        <v>71.821471371966865</v>
      </c>
      <c r="AA360" s="8">
        <v>2.0785286280331405</v>
      </c>
      <c r="AB360" s="8">
        <v>2.3306130928830493</v>
      </c>
      <c r="AC360" s="8">
        <v>0.10816229670196856</v>
      </c>
      <c r="AD360" s="8">
        <v>0.61208958239022315</v>
      </c>
      <c r="AE360" s="8">
        <v>2.3914783128827373E-3</v>
      </c>
      <c r="AF360" s="8">
        <v>-0.78926429572475043</v>
      </c>
      <c r="AG360" s="8">
        <v>-0.68278968023243425</v>
      </c>
      <c r="AH360" s="8">
        <v>0.78236154199335695</v>
      </c>
      <c r="AI360" s="8">
        <v>2.3306130928830493</v>
      </c>
    </row>
    <row r="361" spans="24:35" x14ac:dyDescent="0.25">
      <c r="X361" t="str">
        <v>China</v>
      </c>
      <c r="Y361">
        <v>73.5</v>
      </c>
      <c r="Z361" s="8">
        <v>73.363142244649495</v>
      </c>
      <c r="AA361" s="8">
        <v>0.13685775535050482</v>
      </c>
      <c r="AB361" s="8">
        <v>0.14306729414264421</v>
      </c>
      <c r="AC361" s="8">
        <v>4.3402923284117108E-2</v>
      </c>
      <c r="AD361" s="8">
        <v>3.8914081111811154E-2</v>
      </c>
      <c r="AE361" s="8">
        <v>3.6161787557892877E-6</v>
      </c>
      <c r="AF361" s="8">
        <v>-0.78098898173722842</v>
      </c>
      <c r="AG361" s="8">
        <v>-0.67974777870180614</v>
      </c>
      <c r="AH361" s="8">
        <v>0.19726652303878414</v>
      </c>
      <c r="AI361" s="8">
        <v>0.14306729414264421</v>
      </c>
    </row>
    <row r="362" spans="24:35" x14ac:dyDescent="0.25">
      <c r="X362" t="str">
        <v>China</v>
      </c>
      <c r="Y362">
        <v>73.099999999999994</v>
      </c>
      <c r="Z362" s="8">
        <v>73.070367051538057</v>
      </c>
      <c r="AA362" s="8">
        <v>2.9632948461937758E-2</v>
      </c>
      <c r="AB362" s="8">
        <v>3.1063064013084597E-2</v>
      </c>
      <c r="AC362" s="8">
        <v>4.6039101311591106E-2</v>
      </c>
      <c r="AD362" s="8">
        <v>8.4374550164360816E-3</v>
      </c>
      <c r="AE362" s="8">
        <v>1.8082796857456002E-7</v>
      </c>
      <c r="AF362" s="8">
        <v>-0.78098898173722842</v>
      </c>
      <c r="AG362" s="8">
        <v>-0.67956406006873504</v>
      </c>
      <c r="AH362" s="8">
        <v>9.1855620494535231E-2</v>
      </c>
      <c r="AI362" s="8">
        <v>3.1063064013084597E-2</v>
      </c>
    </row>
    <row r="363" spans="24:35" x14ac:dyDescent="0.25">
      <c r="X363" t="str">
        <v>China</v>
      </c>
      <c r="Y363">
        <v>72.7</v>
      </c>
      <c r="Z363" s="8">
        <v>72.994754685424823</v>
      </c>
      <c r="AA363" s="8">
        <v>-0.2947546854248202</v>
      </c>
      <c r="AB363" s="8">
        <v>-0.30827435117590529</v>
      </c>
      <c r="AC363" s="8">
        <v>4.3855953956320588E-2</v>
      </c>
      <c r="AD363" s="8">
        <v>-8.3830285772046667E-2</v>
      </c>
      <c r="AE363" s="8">
        <v>1.6964986936573833E-5</v>
      </c>
      <c r="AF363" s="8">
        <v>-0.78098898173722842</v>
      </c>
      <c r="AG363" s="8">
        <v>-0.67527761144894538</v>
      </c>
      <c r="AH363" s="8">
        <v>0.28953460202892273</v>
      </c>
      <c r="AI363" s="8">
        <v>-0.30827435117590529</v>
      </c>
    </row>
    <row r="364" spans="24:35" x14ac:dyDescent="0.25">
      <c r="X364" t="str">
        <v>China</v>
      </c>
      <c r="Y364">
        <v>72.2</v>
      </c>
      <c r="Z364" s="8">
        <v>72.198803653071877</v>
      </c>
      <c r="AA364" s="8">
        <v>1.1963469281255357E-3</v>
      </c>
      <c r="AB364" s="8">
        <v>1.2749022730580749E-3</v>
      </c>
      <c r="AC364" s="8">
        <v>6.161675807833536E-2</v>
      </c>
      <c r="AD364" s="8">
        <v>3.4345426111546235E-4</v>
      </c>
      <c r="AE364" s="8">
        <v>4.0766442850453764E-10</v>
      </c>
      <c r="AF364" s="8">
        <v>-0.78098898173722842</v>
      </c>
      <c r="AG364" s="8">
        <v>-0.67487195428744173</v>
      </c>
      <c r="AH364" s="8">
        <v>1.8532519016999885E-2</v>
      </c>
      <c r="AI364" s="8">
        <v>1.2749022730580749E-3</v>
      </c>
    </row>
    <row r="365" spans="24:35" x14ac:dyDescent="0.25">
      <c r="X365" t="str">
        <v>China</v>
      </c>
      <c r="Y365">
        <v>71.7</v>
      </c>
      <c r="Z365" s="8">
        <v>69.673043582690966</v>
      </c>
      <c r="AA365" s="8">
        <v>2.0269564173090373</v>
      </c>
      <c r="AB365" s="8">
        <v>2.1400055850787911</v>
      </c>
      <c r="AC365" s="8">
        <v>5.2826576041665657E-2</v>
      </c>
      <c r="AD365" s="8">
        <v>0.57920399748461393</v>
      </c>
      <c r="AE365" s="8">
        <v>9.8476466942949616E-4</v>
      </c>
      <c r="AF365" s="8">
        <v>-0.78098898173722842</v>
      </c>
      <c r="AG365" s="8">
        <v>-0.67409076665251522</v>
      </c>
      <c r="AH365" s="8">
        <v>0.7610545299021706</v>
      </c>
      <c r="AI365" s="8">
        <v>2.1400055850787911</v>
      </c>
    </row>
    <row r="366" spans="24:35" x14ac:dyDescent="0.25">
      <c r="X366" t="str">
        <v>Colombia</v>
      </c>
      <c r="Y366">
        <v>74.599999999999994</v>
      </c>
      <c r="Z366" s="8">
        <v>72.91458303236854</v>
      </c>
      <c r="AA366" s="8">
        <v>1.6854169676314541</v>
      </c>
      <c r="AB366" s="8">
        <v>1.7105124251404924</v>
      </c>
      <c r="AC366" s="8">
        <v>1.4671309684860741E-2</v>
      </c>
      <c r="AD366" s="8">
        <v>0.47219207003402131</v>
      </c>
      <c r="AE366" s="8">
        <v>1.7473163207319729E-4</v>
      </c>
      <c r="AF366" s="8">
        <v>-0.78098898173722842</v>
      </c>
      <c r="AG366" s="8">
        <v>-0.66524031843716691</v>
      </c>
      <c r="AH366" s="8">
        <v>0.68716233164662144</v>
      </c>
      <c r="AI366" s="8">
        <v>1.7105124251404924</v>
      </c>
    </row>
    <row r="367" spans="24:35" x14ac:dyDescent="0.25">
      <c r="X367" t="str">
        <v>Colombia</v>
      </c>
      <c r="Y367">
        <v>74.400000000000006</v>
      </c>
      <c r="Z367" s="8">
        <v>73.148262560540218</v>
      </c>
      <c r="AA367" s="8">
        <v>1.251737439459788</v>
      </c>
      <c r="AB367" s="8">
        <v>1.2544182796925489</v>
      </c>
      <c r="AC367" s="8">
        <v>2.13711827718112E-3</v>
      </c>
      <c r="AD367" s="8">
        <v>0.34848147787151851</v>
      </c>
      <c r="AE367" s="8">
        <v>1.368874045633509E-5</v>
      </c>
      <c r="AF367" s="8">
        <v>-0.78098898173722842</v>
      </c>
      <c r="AG367" s="8">
        <v>-0.66455870111768978</v>
      </c>
      <c r="AH367" s="8">
        <v>0.59032319780906328</v>
      </c>
      <c r="AI367" s="8">
        <v>1.2544182796925489</v>
      </c>
    </row>
    <row r="368" spans="24:35" x14ac:dyDescent="0.25">
      <c r="X368" t="str">
        <v>Colombia</v>
      </c>
      <c r="Y368">
        <v>74.3</v>
      </c>
      <c r="Z368" s="8">
        <v>73.686061461134727</v>
      </c>
      <c r="AA368" s="8">
        <v>0.61393853886526983</v>
      </c>
      <c r="AB368" s="8">
        <v>0.61535589603020346</v>
      </c>
      <c r="AC368" s="8">
        <v>2.3033128862132457E-3</v>
      </c>
      <c r="AD368" s="8">
        <v>0.17093363292970265</v>
      </c>
      <c r="AE368" s="8">
        <v>3.5502247900367462E-6</v>
      </c>
      <c r="AF368" s="8">
        <v>-0.78098898173722842</v>
      </c>
      <c r="AG368" s="8">
        <v>-0.66100528189473029</v>
      </c>
      <c r="AH368" s="8">
        <v>0.41344120855292432</v>
      </c>
      <c r="AI368" s="8">
        <v>0.61535589603020346</v>
      </c>
    </row>
    <row r="369" spans="24:35" x14ac:dyDescent="0.25">
      <c r="X369" t="str">
        <v>Colombia</v>
      </c>
      <c r="Y369">
        <v>74.2</v>
      </c>
      <c r="Z369" s="8">
        <v>72.832658311371489</v>
      </c>
      <c r="AA369" s="8">
        <v>1.3673416886285139</v>
      </c>
      <c r="AB369" s="8">
        <v>1.3710279616920789</v>
      </c>
      <c r="AC369" s="8">
        <v>2.6886928396525609E-3</v>
      </c>
      <c r="AD369" s="8">
        <v>0.38077074650348031</v>
      </c>
      <c r="AE369" s="8">
        <v>2.057235441169348E-5</v>
      </c>
      <c r="AF369" s="8">
        <v>-0.76459654801725674</v>
      </c>
      <c r="AG369" s="8">
        <v>-0.66072138025689253</v>
      </c>
      <c r="AH369" s="8">
        <v>0.61706624158471046</v>
      </c>
      <c r="AI369" s="8">
        <v>1.3710279616920789</v>
      </c>
    </row>
    <row r="370" spans="24:35" x14ac:dyDescent="0.25">
      <c r="X370" t="str">
        <v>Colombia</v>
      </c>
      <c r="Y370">
        <v>73.599999999999994</v>
      </c>
      <c r="Z370" s="8">
        <v>74.635537467781489</v>
      </c>
      <c r="AA370" s="8">
        <v>-1.035537467781495</v>
      </c>
      <c r="AB370" s="8">
        <v>-1.038120678856731</v>
      </c>
      <c r="AC370" s="8">
        <v>2.4883533560672217E-3</v>
      </c>
      <c r="AD370" s="8">
        <v>-0.28834254103048124</v>
      </c>
      <c r="AE370" s="8">
        <v>1.0915859035186053E-5</v>
      </c>
      <c r="AF370" s="8">
        <v>-0.7625619542054235</v>
      </c>
      <c r="AG370" s="8">
        <v>-0.65089685758370475</v>
      </c>
      <c r="AH370" s="8">
        <v>0.53697536352283537</v>
      </c>
      <c r="AI370" s="8">
        <v>-1.038120678856731</v>
      </c>
    </row>
    <row r="371" spans="24:35" x14ac:dyDescent="0.25">
      <c r="X371" t="str">
        <v>Colombia</v>
      </c>
      <c r="Y371">
        <v>73.599999999999994</v>
      </c>
      <c r="Z371" s="8">
        <v>74.752777513787592</v>
      </c>
      <c r="AA371" s="8">
        <v>-1.1527775137875977</v>
      </c>
      <c r="AB371" s="8">
        <v>-1.156174943082225</v>
      </c>
      <c r="AC371" s="8">
        <v>2.9385079783602595E-3</v>
      </c>
      <c r="AD371" s="8">
        <v>-0.32106015906073404</v>
      </c>
      <c r="AE371" s="8">
        <v>1.5989105304658831E-5</v>
      </c>
      <c r="AF371" s="8">
        <v>-0.7625619542054235</v>
      </c>
      <c r="AG371" s="8">
        <v>-0.65060543475110411</v>
      </c>
      <c r="AH371" s="8">
        <v>0.56662170719160954</v>
      </c>
      <c r="AI371" s="8">
        <v>-1.156174943082225</v>
      </c>
    </row>
    <row r="372" spans="24:35" x14ac:dyDescent="0.25">
      <c r="X372" t="str">
        <v>Colombia</v>
      </c>
      <c r="Y372">
        <v>73.5</v>
      </c>
      <c r="Z372" s="8">
        <v>72.286777339223349</v>
      </c>
      <c r="AA372" s="8">
        <v>1.2132226607766512</v>
      </c>
      <c r="AB372" s="8">
        <v>1.215359553470756</v>
      </c>
      <c r="AC372" s="8">
        <v>1.7582391054584146E-3</v>
      </c>
      <c r="AD372" s="8">
        <v>0.33769492824245823</v>
      </c>
      <c r="AE372" s="8">
        <v>1.0571525847705383E-5</v>
      </c>
      <c r="AF372" s="8">
        <v>-0.7625619542054235</v>
      </c>
      <c r="AG372" s="8">
        <v>-0.64956438445779552</v>
      </c>
      <c r="AH372" s="8">
        <v>0.58111524523321378</v>
      </c>
      <c r="AI372" s="8">
        <v>1.215359553470756</v>
      </c>
    </row>
    <row r="373" spans="24:35" x14ac:dyDescent="0.25">
      <c r="X373" t="str">
        <v>Colombia</v>
      </c>
      <c r="Y373">
        <v>73.5</v>
      </c>
      <c r="Z373" s="8">
        <v>71.739116254608405</v>
      </c>
      <c r="AA373" s="8">
        <v>1.7608837453915953</v>
      </c>
      <c r="AB373" s="8">
        <v>1.7643426505079427</v>
      </c>
      <c r="AC373" s="8">
        <v>1.9604497546730488E-3</v>
      </c>
      <c r="AD373" s="8">
        <v>0.49018351349548017</v>
      </c>
      <c r="AE373" s="8">
        <v>2.4841153819538302E-5</v>
      </c>
      <c r="AF373" s="8">
        <v>-0.75647701124006039</v>
      </c>
      <c r="AG373" s="8">
        <v>-0.64725317098580093</v>
      </c>
      <c r="AH373" s="8">
        <v>0.70013106879746467</v>
      </c>
      <c r="AI373" s="8">
        <v>1.7643426505079427</v>
      </c>
    </row>
    <row r="374" spans="24:35" x14ac:dyDescent="0.25">
      <c r="X374" t="str">
        <v>Colombia</v>
      </c>
      <c r="Y374">
        <v>73.099999999999994</v>
      </c>
      <c r="Z374" s="8">
        <v>71.021886651704165</v>
      </c>
      <c r="AA374" s="8">
        <v>2.0781133482958296</v>
      </c>
      <c r="AB374" s="8">
        <v>2.0828348543742323</v>
      </c>
      <c r="AC374" s="8">
        <v>2.2668653102703371E-3</v>
      </c>
      <c r="AD374" s="8">
        <v>0.57858067797670121</v>
      </c>
      <c r="AE374" s="8">
        <v>4.0029998360038695E-5</v>
      </c>
      <c r="AF374" s="8">
        <v>-0.75647701124006039</v>
      </c>
      <c r="AG374" s="8">
        <v>-0.64271283568494231</v>
      </c>
      <c r="AH374" s="8">
        <v>0.76064490925575856</v>
      </c>
      <c r="AI374" s="8">
        <v>2.0828348543742323</v>
      </c>
    </row>
    <row r="375" spans="24:35" x14ac:dyDescent="0.25">
      <c r="X375" t="str">
        <v>Colombia</v>
      </c>
      <c r="Y375">
        <v>73.099999999999994</v>
      </c>
      <c r="Z375" s="8">
        <v>69.204098677435127</v>
      </c>
      <c r="AA375" s="8">
        <v>3.8959013225648675</v>
      </c>
      <c r="AB375" s="8">
        <v>3.9189898990291705</v>
      </c>
      <c r="AC375" s="8">
        <v>5.8914610803213058E-3</v>
      </c>
      <c r="AD375" s="8">
        <v>1.0866581409824747</v>
      </c>
      <c r="AE375" s="8">
        <v>3.6831676192065232E-4</v>
      </c>
      <c r="AF375" s="8">
        <v>-0.75647701124006039</v>
      </c>
      <c r="AG375" s="8">
        <v>-0.6420358430830988</v>
      </c>
      <c r="AH375" s="8">
        <v>1.0424289620796587</v>
      </c>
      <c r="AI375" s="8">
        <v>3.9189898990291705</v>
      </c>
    </row>
    <row r="376" spans="24:35" x14ac:dyDescent="0.25">
      <c r="X376" t="str">
        <v>Colombia</v>
      </c>
      <c r="Y376">
        <v>72.8</v>
      </c>
      <c r="Z376" s="8">
        <v>70.490689912460439</v>
      </c>
      <c r="AA376" s="8">
        <v>2.3093100875395578</v>
      </c>
      <c r="AB376" s="8">
        <v>2.3142496506719845</v>
      </c>
      <c r="AC376" s="8">
        <v>2.1344123919354897E-3</v>
      </c>
      <c r="AD376" s="8">
        <v>0.6429069513204575</v>
      </c>
      <c r="AE376" s="8">
        <v>4.6531701125906016E-5</v>
      </c>
      <c r="AF376" s="8">
        <v>-0.75647701124006039</v>
      </c>
      <c r="AG376" s="8">
        <v>-0.64126672805389029</v>
      </c>
      <c r="AH376" s="8">
        <v>0.80181478616975976</v>
      </c>
      <c r="AI376" s="8">
        <v>2.3142496506719845</v>
      </c>
    </row>
    <row r="377" spans="24:35" x14ac:dyDescent="0.25">
      <c r="X377" t="str">
        <v>Colombia</v>
      </c>
      <c r="Y377">
        <v>72.400000000000006</v>
      </c>
      <c r="Z377" s="8">
        <v>73.246399879818128</v>
      </c>
      <c r="AA377" s="8">
        <v>-0.84639987981812226</v>
      </c>
      <c r="AB377" s="8">
        <v>-0.84899926674741766</v>
      </c>
      <c r="AC377" s="8">
        <v>3.0617069190811046E-3</v>
      </c>
      <c r="AD377" s="8">
        <v>-0.23574546436591023</v>
      </c>
      <c r="AE377" s="8">
        <v>8.9831453873620583E-6</v>
      </c>
      <c r="AF377" s="8">
        <v>-0.75647701124006039</v>
      </c>
      <c r="AG377" s="8">
        <v>-0.63980931082964476</v>
      </c>
      <c r="AH377" s="8">
        <v>0.48553626472788852</v>
      </c>
      <c r="AI377" s="8">
        <v>-0.84899926674741766</v>
      </c>
    </row>
    <row r="378" spans="24:35" x14ac:dyDescent="0.25">
      <c r="X378" t="str">
        <v>Colombia</v>
      </c>
      <c r="Y378">
        <v>71.8</v>
      </c>
      <c r="Z378" s="8">
        <v>70.431116369770947</v>
      </c>
      <c r="AA378" s="8">
        <v>1.3688836302290497</v>
      </c>
      <c r="AB378" s="8">
        <v>1.3712773755515499</v>
      </c>
      <c r="AC378" s="8">
        <v>1.7456317483086842E-3</v>
      </c>
      <c r="AD378" s="8">
        <v>0.38102003461703726</v>
      </c>
      <c r="AE378" s="8">
        <v>1.3361445236236385E-5</v>
      </c>
      <c r="AF378" s="8">
        <v>-0.74639716414434454</v>
      </c>
      <c r="AG378" s="8">
        <v>-0.63807361207895852</v>
      </c>
      <c r="AH378" s="8">
        <v>0.61726820314757613</v>
      </c>
      <c r="AI378" s="8">
        <v>1.3712773755515499</v>
      </c>
    </row>
    <row r="379" spans="24:35" x14ac:dyDescent="0.25">
      <c r="X379" t="str">
        <v>Colombia</v>
      </c>
      <c r="Y379">
        <v>71.5</v>
      </c>
      <c r="Z379" s="8">
        <v>69.584831279432606</v>
      </c>
      <c r="AA379" s="8">
        <v>1.9151687205673937</v>
      </c>
      <c r="AB379" s="8">
        <v>1.9453712560179386</v>
      </c>
      <c r="AC379" s="8">
        <v>1.552533243056527E-2</v>
      </c>
      <c r="AD379" s="8">
        <v>0.53679277168334738</v>
      </c>
      <c r="AE379" s="8">
        <v>2.3916414958721099E-4</v>
      </c>
      <c r="AF379" s="8">
        <v>-0.74639716414434454</v>
      </c>
      <c r="AG379" s="8">
        <v>-0.63751406076187545</v>
      </c>
      <c r="AH379" s="8">
        <v>0.73266143045976384</v>
      </c>
      <c r="AI379" s="8">
        <v>1.9453712560179386</v>
      </c>
    </row>
    <row r="380" spans="24:35" x14ac:dyDescent="0.25">
      <c r="X380" t="str">
        <v>Colombia</v>
      </c>
      <c r="Y380">
        <v>71.400000000000006</v>
      </c>
      <c r="Z380" s="8">
        <v>70.134864694549037</v>
      </c>
      <c r="AA380" s="8">
        <v>1.2651353054509684</v>
      </c>
      <c r="AB380" s="8">
        <v>1.2673353447461229</v>
      </c>
      <c r="AC380" s="8">
        <v>1.735956709701962E-3</v>
      </c>
      <c r="AD380" s="8">
        <v>0.35214064313835503</v>
      </c>
      <c r="AE380" s="8">
        <v>1.1349380790491047E-5</v>
      </c>
      <c r="AF380" s="8">
        <v>-0.74639716414434454</v>
      </c>
      <c r="AG380" s="8">
        <v>-0.63654914642326477</v>
      </c>
      <c r="AH380" s="8">
        <v>0.59341439411119357</v>
      </c>
      <c r="AI380" s="8">
        <v>1.2673353447461229</v>
      </c>
    </row>
    <row r="381" spans="24:35" x14ac:dyDescent="0.25">
      <c r="X381" t="str">
        <v>Comoros</v>
      </c>
      <c r="Y381">
        <v>63.2</v>
      </c>
      <c r="Z381" s="8">
        <v>69.543495831122826</v>
      </c>
      <c r="AA381" s="8">
        <v>-6.3434958311228229</v>
      </c>
      <c r="AB381" s="8">
        <v>-6.3688565322411703</v>
      </c>
      <c r="AC381" s="8">
        <v>3.9819865606900567E-3</v>
      </c>
      <c r="AD381" s="8">
        <v>-1.767652753581364</v>
      </c>
      <c r="AE381" s="8">
        <v>6.574654028153492E-4</v>
      </c>
      <c r="AF381" s="8">
        <v>-0.74038552290047832</v>
      </c>
      <c r="AG381" s="8">
        <v>-0.63605416231155265</v>
      </c>
      <c r="AH381" s="8">
        <v>1.3295310276865915</v>
      </c>
      <c r="AI381" s="8">
        <v>-6.3688565322411703</v>
      </c>
    </row>
    <row r="382" spans="24:35" x14ac:dyDescent="0.25">
      <c r="X382" t="str">
        <v>Comoros</v>
      </c>
      <c r="Y382">
        <v>62.9</v>
      </c>
      <c r="Z382" s="8">
        <v>65.69652653804954</v>
      </c>
      <c r="AA382" s="8">
        <v>-2.796526538049541</v>
      </c>
      <c r="AB382" s="8">
        <v>-2.8031192692940814</v>
      </c>
      <c r="AC382" s="8">
        <v>2.3519267684249056E-3</v>
      </c>
      <c r="AD382" s="8">
        <v>-0.77863182865414948</v>
      </c>
      <c r="AE382" s="8">
        <v>7.5224122676053001E-5</v>
      </c>
      <c r="AF382" s="8">
        <v>-0.74038552290047832</v>
      </c>
      <c r="AG382" s="8">
        <v>-0.63457535150867905</v>
      </c>
      <c r="AH382" s="8">
        <v>0.88240117217405678</v>
      </c>
      <c r="AI382" s="8">
        <v>-2.8031192692940814</v>
      </c>
    </row>
    <row r="383" spans="24:35" x14ac:dyDescent="0.25">
      <c r="X383" t="str">
        <v>Comoros</v>
      </c>
      <c r="Y383">
        <v>62.5</v>
      </c>
      <c r="Z383" s="8">
        <v>65.582893692543891</v>
      </c>
      <c r="AA383" s="8">
        <v>-3.082893692543891</v>
      </c>
      <c r="AB383" s="8">
        <v>-3.0909094987323669</v>
      </c>
      <c r="AC383" s="8">
        <v>2.5933487188037549E-3</v>
      </c>
      <c r="AD383" s="8">
        <v>-0.85846839494706118</v>
      </c>
      <c r="AE383" s="8">
        <v>1.0085180600811461E-4</v>
      </c>
      <c r="AF383" s="8">
        <v>-0.74038552290047832</v>
      </c>
      <c r="AG383" s="8">
        <v>-0.63428883885306364</v>
      </c>
      <c r="AH383" s="8">
        <v>0.92653569545218339</v>
      </c>
      <c r="AI383" s="8">
        <v>-3.0909094987323669</v>
      </c>
    </row>
    <row r="384" spans="24:35" x14ac:dyDescent="0.25">
      <c r="X384" t="str">
        <v>Comoros</v>
      </c>
      <c r="Y384">
        <v>62.2</v>
      </c>
      <c r="Z384" s="8">
        <v>65.428517218383817</v>
      </c>
      <c r="AA384" s="8">
        <v>-3.2285172183838142</v>
      </c>
      <c r="AB384" s="8">
        <v>-3.2359141738303916</v>
      </c>
      <c r="AC384" s="8">
        <v>2.2858935834572927E-3</v>
      </c>
      <c r="AD384" s="8">
        <v>-0.89888046541897892</v>
      </c>
      <c r="AE384" s="8">
        <v>9.7431677456602205E-5</v>
      </c>
      <c r="AF384" s="8">
        <v>-0.74038552290047832</v>
      </c>
      <c r="AG384" s="8">
        <v>-0.63361045284813888</v>
      </c>
      <c r="AH384" s="8">
        <v>0.94809306790999104</v>
      </c>
      <c r="AI384" s="8">
        <v>-3.2359141738303916</v>
      </c>
    </row>
    <row r="385" spans="24:35" x14ac:dyDescent="0.25">
      <c r="X385" t="str">
        <v>Comoros</v>
      </c>
      <c r="Y385">
        <v>61.8</v>
      </c>
      <c r="Z385" s="8">
        <v>65.115228925683553</v>
      </c>
      <c r="AA385" s="8">
        <v>-3.3152289256835559</v>
      </c>
      <c r="AB385" s="8">
        <v>-3.3231477078667866</v>
      </c>
      <c r="AC385" s="8">
        <v>2.382916102249943E-3</v>
      </c>
      <c r="AD385" s="8">
        <v>-0.92306753322809687</v>
      </c>
      <c r="AE385" s="8">
        <v>1.0711695663491124E-4</v>
      </c>
      <c r="AF385" s="8">
        <v>-0.74038552290047832</v>
      </c>
      <c r="AG385" s="8">
        <v>-0.62822624705487418</v>
      </c>
      <c r="AH385" s="8">
        <v>0.96076403618583517</v>
      </c>
      <c r="AI385" s="8">
        <v>-3.3231477078667866</v>
      </c>
    </row>
    <row r="386" spans="24:35" x14ac:dyDescent="0.25">
      <c r="X386" t="str">
        <v>Comoros</v>
      </c>
      <c r="Y386">
        <v>61.3</v>
      </c>
      <c r="Z386" s="8">
        <v>64.662444307945847</v>
      </c>
      <c r="AA386" s="8">
        <v>-3.3624443079458501</v>
      </c>
      <c r="AB386" s="8">
        <v>-3.3712382292507845</v>
      </c>
      <c r="AC386" s="8">
        <v>2.6085137587232715E-3</v>
      </c>
      <c r="AD386" s="8">
        <v>-0.93631970496459771</v>
      </c>
      <c r="AE386" s="8">
        <v>1.2067635962683006E-4</v>
      </c>
      <c r="AF386" s="8">
        <v>-0.73042509746273321</v>
      </c>
      <c r="AG386" s="8">
        <v>-0.62482615116762641</v>
      </c>
      <c r="AH386" s="8">
        <v>0.96763614285773647</v>
      </c>
      <c r="AI386" s="8">
        <v>-3.3712382292507845</v>
      </c>
    </row>
    <row r="387" spans="24:35" x14ac:dyDescent="0.25">
      <c r="X387" t="str">
        <v>Comoros</v>
      </c>
      <c r="Y387">
        <v>61</v>
      </c>
      <c r="Z387" s="8">
        <v>63.92299434399439</v>
      </c>
      <c r="AA387" s="8">
        <v>-2.9229943439943895</v>
      </c>
      <c r="AB387" s="8">
        <v>-2.9347931895176096</v>
      </c>
      <c r="AC387" s="8">
        <v>4.0203328688926745E-3</v>
      </c>
      <c r="AD387" s="8">
        <v>-0.81452539765809451</v>
      </c>
      <c r="AE387" s="8">
        <v>1.4095068808399417E-4</v>
      </c>
      <c r="AF387" s="8">
        <v>-0.73042509746273321</v>
      </c>
      <c r="AG387" s="8">
        <v>-0.62272221751252343</v>
      </c>
      <c r="AH387" s="8">
        <v>0.90251060805848404</v>
      </c>
      <c r="AI387" s="8">
        <v>-2.9347931895176096</v>
      </c>
    </row>
    <row r="388" spans="24:35" x14ac:dyDescent="0.25">
      <c r="X388" t="str">
        <v>Comoros</v>
      </c>
      <c r="Y388">
        <v>66</v>
      </c>
      <c r="Z388" s="8">
        <v>63.477979890500706</v>
      </c>
      <c r="AA388" s="8">
        <v>2.5220201094992944</v>
      </c>
      <c r="AB388" s="8">
        <v>2.5322439942838146</v>
      </c>
      <c r="AC388" s="8">
        <v>4.0374801194510024E-3</v>
      </c>
      <c r="AD388" s="8">
        <v>0.70279544690154172</v>
      </c>
      <c r="AE388" s="8">
        <v>1.0538327209335309E-4</v>
      </c>
      <c r="AF388" s="8">
        <v>-0.73042509746273321</v>
      </c>
      <c r="AG388" s="8">
        <v>-0.61959499633196957</v>
      </c>
      <c r="AH388" s="8">
        <v>0.83832896102994181</v>
      </c>
      <c r="AI388" s="8">
        <v>2.5322439942838146</v>
      </c>
    </row>
    <row r="389" spans="24:35" x14ac:dyDescent="0.25">
      <c r="X389" t="str">
        <v>Comoros</v>
      </c>
      <c r="Y389">
        <v>63</v>
      </c>
      <c r="Z389" s="8">
        <v>63.740156125928699</v>
      </c>
      <c r="AA389" s="8">
        <v>-0.74015612592869928</v>
      </c>
      <c r="AB389" s="8">
        <v>-0.74205146448163661</v>
      </c>
      <c r="AC389" s="8">
        <v>2.5541874703547207E-3</v>
      </c>
      <c r="AD389" s="8">
        <v>-0.2061012254330824</v>
      </c>
      <c r="AE389" s="8">
        <v>5.7249408744404824E-6</v>
      </c>
      <c r="AF389" s="8">
        <v>-0.72448350403832318</v>
      </c>
      <c r="AG389" s="8">
        <v>-0.61821927102813745</v>
      </c>
      <c r="AH389" s="8">
        <v>0.45398372815893129</v>
      </c>
      <c r="AI389" s="8">
        <v>-0.74205146448163661</v>
      </c>
    </row>
    <row r="390" spans="24:35" x14ac:dyDescent="0.25">
      <c r="X390" t="str">
        <v>Comoros</v>
      </c>
      <c r="Y390">
        <v>60</v>
      </c>
      <c r="Z390" s="8">
        <v>63.256512753590791</v>
      </c>
      <c r="AA390" s="8">
        <v>-3.2565127535907905</v>
      </c>
      <c r="AB390" s="8">
        <v>-3.2653543018227253</v>
      </c>
      <c r="AC390" s="8">
        <v>2.7076841943305982E-3</v>
      </c>
      <c r="AD390" s="8">
        <v>-0.90686666610310451</v>
      </c>
      <c r="AE390" s="8">
        <v>1.1751919653416219E-4</v>
      </c>
      <c r="AF390" s="8">
        <v>-0.72448350403832318</v>
      </c>
      <c r="AG390" s="8">
        <v>-0.61644658222307103</v>
      </c>
      <c r="AH390" s="8">
        <v>0.95229547205849119</v>
      </c>
      <c r="AI390" s="8">
        <v>-3.2653543018227253</v>
      </c>
    </row>
    <row r="391" spans="24:35" x14ac:dyDescent="0.25">
      <c r="X391" t="str">
        <v>Comoros</v>
      </c>
      <c r="Y391">
        <v>59.8</v>
      </c>
      <c r="Z391" s="8">
        <v>58.813615424845807</v>
      </c>
      <c r="AA391" s="8">
        <v>0.9863845751541902</v>
      </c>
      <c r="AB391" s="8">
        <v>1.0009700262808994</v>
      </c>
      <c r="AC391" s="8">
        <v>1.4571316566692097E-2</v>
      </c>
      <c r="AD391" s="8">
        <v>0.27633478946614154</v>
      </c>
      <c r="AE391" s="8">
        <v>5.9428000975885613E-5</v>
      </c>
      <c r="AF391" s="8">
        <v>-0.72448350403832318</v>
      </c>
      <c r="AG391" s="8">
        <v>-0.61421945141925205</v>
      </c>
      <c r="AH391" s="8">
        <v>0.52567555532489951</v>
      </c>
      <c r="AI391" s="8">
        <v>1.0009700262808994</v>
      </c>
    </row>
    <row r="392" spans="24:35" x14ac:dyDescent="0.25">
      <c r="X392" t="str">
        <v>Comoros</v>
      </c>
      <c r="Y392">
        <v>59.6</v>
      </c>
      <c r="Z392" s="8">
        <v>57.271822159748758</v>
      </c>
      <c r="AA392" s="8">
        <v>2.328177840251243</v>
      </c>
      <c r="AB392" s="8">
        <v>2.3796247730501432</v>
      </c>
      <c r="AC392" s="8">
        <v>2.1619766856333694E-2</v>
      </c>
      <c r="AD392" s="8">
        <v>0.65458222525773579</v>
      </c>
      <c r="AE392" s="8">
        <v>4.9833128389885405E-4</v>
      </c>
      <c r="AF392" s="8">
        <v>-0.72448350403832318</v>
      </c>
      <c r="AG392" s="8">
        <v>-0.61413691378631852</v>
      </c>
      <c r="AH392" s="8">
        <v>0.80906255954514161</v>
      </c>
      <c r="AI392" s="8">
        <v>2.3796247730501432</v>
      </c>
    </row>
    <row r="393" spans="24:35" x14ac:dyDescent="0.25">
      <c r="X393" t="str">
        <v>Costa Rica</v>
      </c>
      <c r="Y393">
        <v>79.5</v>
      </c>
      <c r="Z393" s="8">
        <v>75.518961664317757</v>
      </c>
      <c r="AA393" s="8">
        <v>3.9810383356822427</v>
      </c>
      <c r="AB393" s="8">
        <v>3.9955553605459557</v>
      </c>
      <c r="AC393" s="8">
        <v>3.6332933857107998E-3</v>
      </c>
      <c r="AD393" s="8">
        <v>1.1091458225250623</v>
      </c>
      <c r="AE393" s="8">
        <v>2.3610487574091777E-4</v>
      </c>
      <c r="AF393" s="8">
        <v>-0.71660092108895201</v>
      </c>
      <c r="AG393" s="8">
        <v>-0.61313761544588541</v>
      </c>
      <c r="AH393" s="8">
        <v>1.0531599225782675</v>
      </c>
      <c r="AI393" s="8">
        <v>3.9955553605459557</v>
      </c>
    </row>
    <row r="394" spans="24:35" x14ac:dyDescent="0.25">
      <c r="X394" t="str">
        <v>Costa Rica</v>
      </c>
      <c r="Y394">
        <v>79.400000000000006</v>
      </c>
      <c r="Z394" s="8">
        <v>75.340200370442716</v>
      </c>
      <c r="AA394" s="8">
        <v>4.0597996295572898</v>
      </c>
      <c r="AB394" s="8">
        <v>4.0752004687606478</v>
      </c>
      <c r="AC394" s="8">
        <v>3.7791611287387962E-3</v>
      </c>
      <c r="AD394" s="8">
        <v>1.131172088313724</v>
      </c>
      <c r="AE394" s="8">
        <v>2.5547214043567001E-4</v>
      </c>
      <c r="AF394" s="8">
        <v>-0.71660092108895201</v>
      </c>
      <c r="AG394" s="8">
        <v>-0.60985227705489142</v>
      </c>
      <c r="AH394" s="8">
        <v>1.0635657423562137</v>
      </c>
      <c r="AI394" s="8">
        <v>4.0752004687606478</v>
      </c>
    </row>
    <row r="395" spans="24:35" x14ac:dyDescent="0.25">
      <c r="X395" t="str">
        <v>Costa Rica</v>
      </c>
      <c r="Y395">
        <v>79.2</v>
      </c>
      <c r="Z395" s="8">
        <v>75.395972568543769</v>
      </c>
      <c r="AA395" s="8">
        <v>3.8040274314562339</v>
      </c>
      <c r="AB395" s="8">
        <v>3.8816474976901336</v>
      </c>
      <c r="AC395" s="8">
        <v>1.9996680862981345E-2</v>
      </c>
      <c r="AD395" s="8">
        <v>1.0686408179169016</v>
      </c>
      <c r="AE395" s="8">
        <v>1.2264229956934021E-3</v>
      </c>
      <c r="AF395" s="8">
        <v>-0.7126762947196924</v>
      </c>
      <c r="AG395" s="8">
        <v>-0.60932070762868662</v>
      </c>
      <c r="AH395" s="8">
        <v>1.0337508490525662</v>
      </c>
      <c r="AI395" s="8">
        <v>3.8816474976901336</v>
      </c>
    </row>
    <row r="396" spans="24:35" x14ac:dyDescent="0.25">
      <c r="X396" t="str">
        <v>Costa Rica</v>
      </c>
      <c r="Y396">
        <v>79</v>
      </c>
      <c r="Z396" s="8">
        <v>75.585400318682531</v>
      </c>
      <c r="AA396" s="8">
        <v>3.414599681317469</v>
      </c>
      <c r="AB396" s="8">
        <v>3.4381631214054313</v>
      </c>
      <c r="AC396" s="8">
        <v>6.8534968400016695E-3</v>
      </c>
      <c r="AD396" s="8">
        <v>0.95287301557724668</v>
      </c>
      <c r="AE396" s="8">
        <v>3.2977319716488896E-4</v>
      </c>
      <c r="AF396" s="8">
        <v>-0.7126762947196924</v>
      </c>
      <c r="AG396" s="8">
        <v>-0.6093115950249729</v>
      </c>
      <c r="AH396" s="8">
        <v>0.97615214776040249</v>
      </c>
      <c r="AI396" s="8">
        <v>3.4381631214054313</v>
      </c>
    </row>
    <row r="397" spans="24:35" x14ac:dyDescent="0.25">
      <c r="X397" t="str">
        <v>Costa Rica</v>
      </c>
      <c r="Y397">
        <v>78.099999999999994</v>
      </c>
      <c r="Z397" s="8">
        <v>76.867069478658237</v>
      </c>
      <c r="AA397" s="8">
        <v>1.232930521341757</v>
      </c>
      <c r="AB397" s="8">
        <v>1.2427113655341655</v>
      </c>
      <c r="AC397" s="8">
        <v>7.8705679079423708E-3</v>
      </c>
      <c r="AD397" s="8">
        <v>0.34423603341596648</v>
      </c>
      <c r="AE397" s="8">
        <v>4.9476252083615265E-5</v>
      </c>
      <c r="AF397" s="8">
        <v>-0.7126762947196924</v>
      </c>
      <c r="AG397" s="8">
        <v>-0.60590301082771403</v>
      </c>
      <c r="AH397" s="8">
        <v>0.586716314257552</v>
      </c>
      <c r="AI397" s="8">
        <v>1.2427113655341655</v>
      </c>
    </row>
    <row r="398" spans="24:35" x14ac:dyDescent="0.25">
      <c r="X398" t="str">
        <v>Costa Rica</v>
      </c>
      <c r="Y398">
        <v>79.2</v>
      </c>
      <c r="Z398" s="8">
        <v>73.579983623174087</v>
      </c>
      <c r="AA398" s="8">
        <v>5.6200163768259159</v>
      </c>
      <c r="AB398" s="8">
        <v>5.7119834863970205</v>
      </c>
      <c r="AC398" s="8">
        <v>1.6100730996530838E-2</v>
      </c>
      <c r="AD398" s="8">
        <v>1.5756659640766657</v>
      </c>
      <c r="AE398" s="8">
        <v>2.1383050571825201E-3</v>
      </c>
      <c r="AF398" s="8">
        <v>-0.7126762947196924</v>
      </c>
      <c r="AG398" s="8">
        <v>-0.60520984283617851</v>
      </c>
      <c r="AH398" s="8">
        <v>1.2552553381988327</v>
      </c>
      <c r="AI398" s="8">
        <v>5.7119834863970205</v>
      </c>
    </row>
    <row r="399" spans="24:35" x14ac:dyDescent="0.25">
      <c r="X399" t="str">
        <v>Costa Rica</v>
      </c>
      <c r="Y399">
        <v>78.900000000000006</v>
      </c>
      <c r="Z399" s="8">
        <v>73.493423149787404</v>
      </c>
      <c r="AA399" s="8">
        <v>5.4065768502126019</v>
      </c>
      <c r="AB399" s="8">
        <v>5.5346613840759096</v>
      </c>
      <c r="AC399" s="8">
        <v>2.3142252971758485E-2</v>
      </c>
      <c r="AD399" s="8">
        <v>1.5212780876329783</v>
      </c>
      <c r="AE399" s="8">
        <v>2.8856119654548039E-3</v>
      </c>
      <c r="AF399" s="8">
        <v>-0.7126762947196924</v>
      </c>
      <c r="AG399" s="8">
        <v>-0.60508084975728549</v>
      </c>
      <c r="AH399" s="8">
        <v>1.2334010246602596</v>
      </c>
      <c r="AI399" s="8">
        <v>5.5346613840759096</v>
      </c>
    </row>
    <row r="400" spans="24:35" x14ac:dyDescent="0.25">
      <c r="X400" t="str">
        <v>Costa Rica</v>
      </c>
      <c r="Y400">
        <v>78.900000000000006</v>
      </c>
      <c r="Z400" s="8">
        <v>73.768335078815554</v>
      </c>
      <c r="AA400" s="8">
        <v>5.1316649211844521</v>
      </c>
      <c r="AB400" s="8">
        <v>5.1440584595646612</v>
      </c>
      <c r="AC400" s="8">
        <v>2.4092919000882492E-3</v>
      </c>
      <c r="AD400" s="8">
        <v>1.4288412674358002</v>
      </c>
      <c r="AE400" s="8">
        <v>2.5950838449648834E-4</v>
      </c>
      <c r="AF400" s="8">
        <v>-0.70291235686137066</v>
      </c>
      <c r="AG400" s="8">
        <v>-0.60253262064445434</v>
      </c>
      <c r="AH400" s="8">
        <v>1.1953414857001325</v>
      </c>
      <c r="AI400" s="8">
        <v>5.1440584595646612</v>
      </c>
    </row>
    <row r="401" spans="24:35" x14ac:dyDescent="0.25">
      <c r="X401" t="str">
        <v>Costa Rica</v>
      </c>
      <c r="Y401">
        <v>78</v>
      </c>
      <c r="Z401" s="8">
        <v>75.211908150423071</v>
      </c>
      <c r="AA401" s="8">
        <v>2.7880918495769293</v>
      </c>
      <c r="AB401" s="8">
        <v>2.7970624055455788</v>
      </c>
      <c r="AC401" s="8">
        <v>3.2071347249400441E-3</v>
      </c>
      <c r="AD401" s="8">
        <v>0.77661631205995352</v>
      </c>
      <c r="AE401" s="8">
        <v>1.0213431931263919E-4</v>
      </c>
      <c r="AF401" s="8">
        <v>-0.70291235686137066</v>
      </c>
      <c r="AG401" s="8">
        <v>-0.60152498624841499</v>
      </c>
      <c r="AH401" s="8">
        <v>0.88125836850492012</v>
      </c>
      <c r="AI401" s="8">
        <v>2.7970624055455788</v>
      </c>
    </row>
    <row r="402" spans="24:35" x14ac:dyDescent="0.25">
      <c r="X402" t="str">
        <v>Costa Rica</v>
      </c>
      <c r="Y402">
        <v>78.599999999999994</v>
      </c>
      <c r="Z402" s="8">
        <v>72.482214103208108</v>
      </c>
      <c r="AA402" s="8">
        <v>6.1177858967918866</v>
      </c>
      <c r="AB402" s="8">
        <v>6.2109395633903022</v>
      </c>
      <c r="AC402" s="8">
        <v>1.4998321211737425E-2</v>
      </c>
      <c r="AD402" s="8">
        <v>1.7142639031778741</v>
      </c>
      <c r="AE402" s="8">
        <v>2.3550896270129657E-3</v>
      </c>
      <c r="AF402" s="8">
        <v>-0.70291235686137066</v>
      </c>
      <c r="AG402" s="8">
        <v>-0.60046792625930956</v>
      </c>
      <c r="AH402" s="8">
        <v>1.3092990121350716</v>
      </c>
      <c r="AI402" s="8">
        <v>6.2109395633903022</v>
      </c>
    </row>
    <row r="403" spans="24:35" x14ac:dyDescent="0.25">
      <c r="X403" t="str">
        <v>Costa Rica</v>
      </c>
      <c r="Y403">
        <v>77.7</v>
      </c>
      <c r="Z403" s="8">
        <v>72.926189418322636</v>
      </c>
      <c r="AA403" s="8">
        <v>4.7738105816773668</v>
      </c>
      <c r="AB403" s="8">
        <v>4.8804278618356376</v>
      </c>
      <c r="AC403" s="8">
        <v>2.184588793781897E-2</v>
      </c>
      <c r="AD403" s="8">
        <v>1.3423427826203533</v>
      </c>
      <c r="AE403" s="8">
        <v>2.1180474230512504E-3</v>
      </c>
      <c r="AF403" s="8">
        <v>-0.69708605805955215</v>
      </c>
      <c r="AG403" s="8">
        <v>-0.59936595603501652</v>
      </c>
      <c r="AH403" s="8">
        <v>1.1585951763322482</v>
      </c>
      <c r="AI403" s="8">
        <v>4.8804278618356376</v>
      </c>
    </row>
    <row r="404" spans="24:35" x14ac:dyDescent="0.25">
      <c r="X404" t="str">
        <v>Costa Rica</v>
      </c>
      <c r="Y404">
        <v>78</v>
      </c>
      <c r="Z404" s="8">
        <v>74.776566277370279</v>
      </c>
      <c r="AA404" s="8">
        <v>3.2234337226297214</v>
      </c>
      <c r="AB404" s="8">
        <v>3.2364337958621827</v>
      </c>
      <c r="AC404" s="8">
        <v>4.0167894826343064E-3</v>
      </c>
      <c r="AD404" s="8">
        <v>0.89824462701327668</v>
      </c>
      <c r="AE404" s="8">
        <v>1.7126266941839191E-4</v>
      </c>
      <c r="AF404" s="8">
        <v>-0.69708605805955215</v>
      </c>
      <c r="AG404" s="8">
        <v>-0.59216243217500686</v>
      </c>
      <c r="AH404" s="8">
        <v>0.9477576837004682</v>
      </c>
      <c r="AI404" s="8">
        <v>3.2364337958621827</v>
      </c>
    </row>
    <row r="405" spans="24:35" x14ac:dyDescent="0.25">
      <c r="X405" t="str">
        <v>Costa Rica</v>
      </c>
      <c r="Y405">
        <v>78.3</v>
      </c>
      <c r="Z405" s="8">
        <v>72.531820274250435</v>
      </c>
      <c r="AA405" s="8">
        <v>5.7681797257495617</v>
      </c>
      <c r="AB405" s="8">
        <v>5.782959680133672</v>
      </c>
      <c r="AC405" s="8">
        <v>2.5557768342885714E-3</v>
      </c>
      <c r="AD405" s="8">
        <v>1.6061879588780448</v>
      </c>
      <c r="AE405" s="8">
        <v>3.479152301515446E-4</v>
      </c>
      <c r="AF405" s="8">
        <v>-0.69708605805955215</v>
      </c>
      <c r="AG405" s="8">
        <v>-0.58964780058256083</v>
      </c>
      <c r="AH405" s="8">
        <v>1.2673547091789437</v>
      </c>
      <c r="AI405" s="8">
        <v>5.782959680133672</v>
      </c>
    </row>
    <row r="406" spans="24:35" x14ac:dyDescent="0.25">
      <c r="X406" t="str">
        <v>Costa Rica</v>
      </c>
      <c r="Y406">
        <v>77.5</v>
      </c>
      <c r="Z406" s="8">
        <v>74.608753917922556</v>
      </c>
      <c r="AA406" s="8">
        <v>2.8912460820774442</v>
      </c>
      <c r="AB406" s="8">
        <v>2.9271047635790906</v>
      </c>
      <c r="AC406" s="8">
        <v>1.2250563064166095E-2</v>
      </c>
      <c r="AD406" s="8">
        <v>0.80902800202932945</v>
      </c>
      <c r="AE406" s="8">
        <v>4.2725068323590297E-4</v>
      </c>
      <c r="AF406" s="8">
        <v>-0.69708605805955215</v>
      </c>
      <c r="AG406" s="8">
        <v>-0.58922355471291588</v>
      </c>
      <c r="AH406" s="8">
        <v>0.89945983903080939</v>
      </c>
      <c r="AI406" s="8">
        <v>2.9271047635790906</v>
      </c>
    </row>
    <row r="407" spans="24:35" x14ac:dyDescent="0.25">
      <c r="X407" t="str">
        <v>Costa Rica</v>
      </c>
      <c r="Y407">
        <v>77.599999999999994</v>
      </c>
      <c r="Z407" s="8">
        <v>71.275556713720007</v>
      </c>
      <c r="AA407" s="8">
        <v>6.3244432862799869</v>
      </c>
      <c r="AB407" s="8">
        <v>6.4187121574090078</v>
      </c>
      <c r="AC407" s="8">
        <v>1.4686570891048316E-2</v>
      </c>
      <c r="AD407" s="8">
        <v>1.7718909633360733</v>
      </c>
      <c r="AE407" s="8">
        <v>2.4630112159574891E-3</v>
      </c>
      <c r="AF407" s="8">
        <v>-0.69708605805955215</v>
      </c>
      <c r="AG407" s="8">
        <v>-0.58740895880638355</v>
      </c>
      <c r="AH407" s="8">
        <v>1.3311239473978647</v>
      </c>
      <c r="AI407" s="8">
        <v>6.4187121574090078</v>
      </c>
    </row>
    <row r="408" spans="24:35" x14ac:dyDescent="0.25">
      <c r="X408" t="str">
        <v>Croatia</v>
      </c>
      <c r="Y408">
        <v>77.8</v>
      </c>
      <c r="Z408" s="8">
        <v>77.380376522070605</v>
      </c>
      <c r="AA408" s="8">
        <v>0.4196234779293917</v>
      </c>
      <c r="AB408" s="8">
        <v>0.4211036925997001</v>
      </c>
      <c r="AC408" s="8">
        <v>3.5150835680642441E-3</v>
      </c>
      <c r="AD408" s="8">
        <v>0.11690317491563391</v>
      </c>
      <c r="AE408" s="8">
        <v>2.5372539451205687E-6</v>
      </c>
      <c r="AF408" s="8">
        <v>-0.68742774275107121</v>
      </c>
      <c r="AG408" s="8">
        <v>-0.58242415562533167</v>
      </c>
      <c r="AH408" s="8">
        <v>0.34191106287400808</v>
      </c>
      <c r="AI408" s="8">
        <v>0.4211036925997001</v>
      </c>
    </row>
    <row r="409" spans="24:35" x14ac:dyDescent="0.25">
      <c r="X409" t="str">
        <v>Croatia</v>
      </c>
      <c r="Y409">
        <v>77.7</v>
      </c>
      <c r="Z409" s="8">
        <v>77.167727031719963</v>
      </c>
      <c r="AA409" s="8">
        <v>0.53227296828004</v>
      </c>
      <c r="AB409" s="8">
        <v>0.5342706142499275</v>
      </c>
      <c r="AC409" s="8">
        <v>3.7390152417273144E-3</v>
      </c>
      <c r="AD409" s="8">
        <v>0.14830293334009603</v>
      </c>
      <c r="AE409" s="8">
        <v>4.3444018902666156E-6</v>
      </c>
      <c r="AF409" s="8">
        <v>-0.68742774275107121</v>
      </c>
      <c r="AG409" s="8">
        <v>-0.58234887612569175</v>
      </c>
      <c r="AH409" s="8">
        <v>0.38510119882973104</v>
      </c>
      <c r="AI409" s="8">
        <v>0.5342706142499275</v>
      </c>
    </row>
    <row r="410" spans="24:35" x14ac:dyDescent="0.25">
      <c r="X410" t="str">
        <v>Croatia</v>
      </c>
      <c r="Y410">
        <v>77.099999999999994</v>
      </c>
      <c r="Z410" s="8">
        <v>78.278971848979708</v>
      </c>
      <c r="AA410" s="8">
        <v>-1.1789718489797139</v>
      </c>
      <c r="AB410" s="8">
        <v>-1.1836363950220385</v>
      </c>
      <c r="AC410" s="8">
        <v>3.9408606071444129E-3</v>
      </c>
      <c r="AD410" s="8">
        <v>-0.32852071905209129</v>
      </c>
      <c r="AE410" s="8">
        <v>2.2473870674993921E-5</v>
      </c>
      <c r="AF410" s="8">
        <v>-0.68742774275107121</v>
      </c>
      <c r="AG410" s="8">
        <v>-0.58072638101573748</v>
      </c>
      <c r="AH410" s="8">
        <v>0.57316726969715504</v>
      </c>
      <c r="AI410" s="8">
        <v>-1.1836363950220385</v>
      </c>
    </row>
    <row r="411" spans="24:35" x14ac:dyDescent="0.25">
      <c r="X411" t="str">
        <v>Croatia</v>
      </c>
      <c r="Y411">
        <v>77</v>
      </c>
      <c r="Z411" s="8">
        <v>78.112819714702283</v>
      </c>
      <c r="AA411" s="8">
        <v>-1.1128197147022831</v>
      </c>
      <c r="AB411" s="8">
        <v>-1.1177978544941509</v>
      </c>
      <c r="AC411" s="8">
        <v>4.4535241965736796E-3</v>
      </c>
      <c r="AD411" s="8">
        <v>-0.31016724542618201</v>
      </c>
      <c r="AE411" s="8">
        <v>2.2650643368457124E-5</v>
      </c>
      <c r="AF411" s="8">
        <v>-0.68742774275107121</v>
      </c>
      <c r="AG411" s="8">
        <v>-0.57465737791624172</v>
      </c>
      <c r="AH411" s="8">
        <v>0.55692660685783546</v>
      </c>
      <c r="AI411" s="8">
        <v>-1.1177978544941509</v>
      </c>
    </row>
    <row r="412" spans="24:35" x14ac:dyDescent="0.25">
      <c r="X412" t="str">
        <v>Croatia</v>
      </c>
      <c r="Y412">
        <v>76.599999999999994</v>
      </c>
      <c r="Z412" s="8">
        <v>75.162376816314691</v>
      </c>
      <c r="AA412" s="8">
        <v>1.4376231836853037</v>
      </c>
      <c r="AB412" s="8">
        <v>1.453928663081395</v>
      </c>
      <c r="AC412" s="8">
        <v>1.1214772643338713E-2</v>
      </c>
      <c r="AD412" s="8">
        <v>0.40206472754861089</v>
      </c>
      <c r="AE412" s="8">
        <v>9.6499897710414847E-5</v>
      </c>
      <c r="AF412" s="8">
        <v>-0.68742774275107121</v>
      </c>
      <c r="AG412" s="8">
        <v>-0.57276507658476883</v>
      </c>
      <c r="AH412" s="8">
        <v>0.6340857414802914</v>
      </c>
      <c r="AI412" s="8">
        <v>1.453928663081395</v>
      </c>
    </row>
    <row r="413" spans="24:35" x14ac:dyDescent="0.25">
      <c r="X413" t="str">
        <v>Croatia</v>
      </c>
      <c r="Y413">
        <v>76.3</v>
      </c>
      <c r="Z413" s="8">
        <v>75.974630291027637</v>
      </c>
      <c r="AA413" s="8">
        <v>0.32536970897236017</v>
      </c>
      <c r="AB413" s="8">
        <v>0.32868051498894124</v>
      </c>
      <c r="AC413" s="8">
        <v>1.0073021872600124E-2</v>
      </c>
      <c r="AD413" s="8">
        <v>9.0944707518648762E-2</v>
      </c>
      <c r="AE413" s="8">
        <v>4.4295323430590117E-6</v>
      </c>
      <c r="AF413" s="8">
        <v>-0.68742774275107121</v>
      </c>
      <c r="AG413" s="8">
        <v>-0.5725965460425616</v>
      </c>
      <c r="AH413" s="8">
        <v>0.30157040225898951</v>
      </c>
      <c r="AI413" s="8">
        <v>0.32868051498894124</v>
      </c>
    </row>
    <row r="414" spans="24:35" x14ac:dyDescent="0.25">
      <c r="X414" t="str">
        <v>Croatia</v>
      </c>
      <c r="Y414">
        <v>76</v>
      </c>
      <c r="Z414" s="8">
        <v>76.272044598093046</v>
      </c>
      <c r="AA414" s="8">
        <v>-0.27204459809304637</v>
      </c>
      <c r="AB414" s="8">
        <v>-0.27307521273861818</v>
      </c>
      <c r="AC414" s="8">
        <v>3.7741054387029366E-3</v>
      </c>
      <c r="AD414" s="8">
        <v>-7.5798931814058557E-2</v>
      </c>
      <c r="AE414" s="8">
        <v>1.1455888367363813E-6</v>
      </c>
      <c r="AF414" s="8">
        <v>-0.68742774275107121</v>
      </c>
      <c r="AG414" s="8">
        <v>-0.57120222281356892</v>
      </c>
      <c r="AH414" s="8">
        <v>0.27531605803886294</v>
      </c>
      <c r="AI414" s="8">
        <v>-0.27307521273861818</v>
      </c>
    </row>
    <row r="415" spans="24:35" x14ac:dyDescent="0.25">
      <c r="X415" t="str">
        <v>Croatia</v>
      </c>
      <c r="Y415">
        <v>75.8</v>
      </c>
      <c r="Z415" s="8">
        <v>75.991082885244211</v>
      </c>
      <c r="AA415" s="8">
        <v>-0.19108288524421368</v>
      </c>
      <c r="AB415" s="8">
        <v>-0.19183872455066056</v>
      </c>
      <c r="AC415" s="8">
        <v>3.9399725379599491E-3</v>
      </c>
      <c r="AD415" s="8">
        <v>-5.324525681330413E-2</v>
      </c>
      <c r="AE415" s="8">
        <v>5.9022273471409681E-7</v>
      </c>
      <c r="AF415" s="8">
        <v>-0.67401274003943057</v>
      </c>
      <c r="AG415" s="8">
        <v>-0.57042069836592901</v>
      </c>
      <c r="AH415" s="8">
        <v>0.23074933762267688</v>
      </c>
      <c r="AI415" s="8">
        <v>-0.19183872455066056</v>
      </c>
    </row>
    <row r="416" spans="24:35" x14ac:dyDescent="0.25">
      <c r="X416" t="str">
        <v>Cyprus</v>
      </c>
      <c r="Y416">
        <v>83</v>
      </c>
      <c r="Z416" s="8">
        <v>77.30157928100023</v>
      </c>
      <c r="AA416" s="8">
        <v>5.6984207189997704</v>
      </c>
      <c r="AB416" s="8">
        <v>5.7320957538064148</v>
      </c>
      <c r="AC416" s="8">
        <v>5.8748207031053849E-3</v>
      </c>
      <c r="AD416" s="8">
        <v>1.5894097224523007</v>
      </c>
      <c r="AE416" s="8">
        <v>7.8572699165760482E-4</v>
      </c>
      <c r="AF416" s="8">
        <v>-0.67401274003943057</v>
      </c>
      <c r="AG416" s="8">
        <v>-0.56998395779132482</v>
      </c>
      <c r="AH416" s="8">
        <v>1.2607179392918548</v>
      </c>
      <c r="AI416" s="8">
        <v>5.7320957538064148</v>
      </c>
    </row>
    <row r="417" spans="24:35" x14ac:dyDescent="0.25">
      <c r="X417" t="str">
        <v>Cyprus</v>
      </c>
      <c r="Y417">
        <v>81</v>
      </c>
      <c r="Z417" s="8">
        <v>76.607390363693327</v>
      </c>
      <c r="AA417" s="8">
        <v>4.3926096363066733</v>
      </c>
      <c r="AB417" s="8">
        <v>4.407757423463444</v>
      </c>
      <c r="AC417" s="8">
        <v>3.4366199637338715E-3</v>
      </c>
      <c r="AD417" s="8">
        <v>1.2236917709877888</v>
      </c>
      <c r="AE417" s="8">
        <v>2.7177972965373656E-4</v>
      </c>
      <c r="AF417" s="8">
        <v>-0.67401274003943057</v>
      </c>
      <c r="AG417" s="8">
        <v>-0.56855605332066284</v>
      </c>
      <c r="AH417" s="8">
        <v>1.106206025561147</v>
      </c>
      <c r="AI417" s="8">
        <v>4.407757423463444</v>
      </c>
    </row>
    <row r="418" spans="24:35" x14ac:dyDescent="0.25">
      <c r="X418" t="str">
        <v>Cyprus</v>
      </c>
      <c r="Y418">
        <v>80</v>
      </c>
      <c r="Z418" s="8">
        <v>77.571278730883137</v>
      </c>
      <c r="AA418" s="8">
        <v>2.4287212691168634</v>
      </c>
      <c r="AB418" s="8">
        <v>2.4656662944513843</v>
      </c>
      <c r="AC418" s="8">
        <v>1.4983789743835248E-2</v>
      </c>
      <c r="AD418" s="8">
        <v>0.68054661634584634</v>
      </c>
      <c r="AE418" s="8">
        <v>3.7080061836172826E-4</v>
      </c>
      <c r="AF418" s="8">
        <v>-0.67401274003943057</v>
      </c>
      <c r="AG418" s="8">
        <v>-0.56792977648932008</v>
      </c>
      <c r="AH418" s="8">
        <v>0.8249524933872534</v>
      </c>
      <c r="AI418" s="8">
        <v>2.4656662944513843</v>
      </c>
    </row>
    <row r="419" spans="24:35" x14ac:dyDescent="0.25">
      <c r="X419" t="str">
        <v>Cyprus</v>
      </c>
      <c r="Y419">
        <v>79.7</v>
      </c>
      <c r="Z419" s="8">
        <v>77.663701689344791</v>
      </c>
      <c r="AA419" s="8">
        <v>2.0362983106552122</v>
      </c>
      <c r="AB419" s="8">
        <v>2.0734642959262235</v>
      </c>
      <c r="AC419" s="8">
        <v>1.7924584158035439E-2</v>
      </c>
      <c r="AD419" s="8">
        <v>0.57144031032566456</v>
      </c>
      <c r="AE419" s="8">
        <v>3.1368401960537055E-4</v>
      </c>
      <c r="AF419" s="8">
        <v>-0.6664012884495929</v>
      </c>
      <c r="AG419" s="8">
        <v>-0.56406855167537395</v>
      </c>
      <c r="AH419" s="8">
        <v>0.75593671052917155</v>
      </c>
      <c r="AI419" s="8">
        <v>2.0734642959262235</v>
      </c>
    </row>
    <row r="420" spans="24:35" x14ac:dyDescent="0.25">
      <c r="X420" t="str">
        <v>Cyprus</v>
      </c>
      <c r="Y420">
        <v>79.5</v>
      </c>
      <c r="Z420" s="8">
        <v>77.10751662703619</v>
      </c>
      <c r="AA420" s="8">
        <v>2.3924833729638095</v>
      </c>
      <c r="AB420" s="8">
        <v>2.4017565573007551</v>
      </c>
      <c r="AC420" s="8">
        <v>3.8610009448115292E-3</v>
      </c>
      <c r="AD420" s="8">
        <v>0.66663920122297748</v>
      </c>
      <c r="AE420" s="8">
        <v>9.0658402212918772E-5</v>
      </c>
      <c r="AF420" s="8">
        <v>-0.6664012884495929</v>
      </c>
      <c r="AG420" s="8">
        <v>-0.56287672829393809</v>
      </c>
      <c r="AH420" s="8">
        <v>0.81647976167384428</v>
      </c>
      <c r="AI420" s="8">
        <v>2.4017565573007551</v>
      </c>
    </row>
    <row r="421" spans="24:35" x14ac:dyDescent="0.25">
      <c r="X421" t="str">
        <v>Cyprus</v>
      </c>
      <c r="Y421">
        <v>79.3</v>
      </c>
      <c r="Z421" s="8">
        <v>77.521050208890003</v>
      </c>
      <c r="AA421" s="8">
        <v>1.7789497911099943</v>
      </c>
      <c r="AB421" s="8">
        <v>1.7870628419055541</v>
      </c>
      <c r="AC421" s="8">
        <v>4.5398799669007514E-3</v>
      </c>
      <c r="AD421" s="8">
        <v>0.4958538042146266</v>
      </c>
      <c r="AE421" s="8">
        <v>5.901660225567026E-5</v>
      </c>
      <c r="AF421" s="8">
        <v>-0.6664012884495929</v>
      </c>
      <c r="AG421" s="8">
        <v>-0.56279579667904311</v>
      </c>
      <c r="AH421" s="8">
        <v>0.704168874784044</v>
      </c>
      <c r="AI421" s="8">
        <v>1.7870628419055541</v>
      </c>
    </row>
    <row r="422" spans="24:35" x14ac:dyDescent="0.25">
      <c r="X422" t="str">
        <v>Cyprus</v>
      </c>
      <c r="Y422">
        <v>79.099999999999994</v>
      </c>
      <c r="Z422" s="8">
        <v>76.031856878801676</v>
      </c>
      <c r="AA422" s="8">
        <v>3.0681431211983181</v>
      </c>
      <c r="AB422" s="8">
        <v>3.0832615798432612</v>
      </c>
      <c r="AC422" s="8">
        <v>4.9033979937932589E-3</v>
      </c>
      <c r="AD422" s="8">
        <v>0.85535201862982713</v>
      </c>
      <c r="AE422" s="8">
        <v>1.8974400804922653E-4</v>
      </c>
      <c r="AF422" s="8">
        <v>-0.66071795340131467</v>
      </c>
      <c r="AG422" s="8">
        <v>-0.56038873958878166</v>
      </c>
      <c r="AH422" s="8">
        <v>0.92485243073142598</v>
      </c>
      <c r="AI422" s="8">
        <v>3.0832615798432612</v>
      </c>
    </row>
    <row r="423" spans="24:35" x14ac:dyDescent="0.25">
      <c r="X423" t="str">
        <v>Cyprus</v>
      </c>
      <c r="Y423">
        <v>78.900000000000006</v>
      </c>
      <c r="Z423" s="8">
        <v>76.771725178143527</v>
      </c>
      <c r="AA423" s="8">
        <v>2.1282748218564791</v>
      </c>
      <c r="AB423" s="8">
        <v>2.1773438036160511</v>
      </c>
      <c r="AC423" s="8">
        <v>2.2536166166353705E-2</v>
      </c>
      <c r="AD423" s="8">
        <v>0.598658633835495</v>
      </c>
      <c r="AE423" s="8">
        <v>4.348948234511101E-4</v>
      </c>
      <c r="AF423" s="8">
        <v>-0.66071795340131467</v>
      </c>
      <c r="AG423" s="8">
        <v>-0.55982497928829689</v>
      </c>
      <c r="AH423" s="8">
        <v>0.7737303366389966</v>
      </c>
      <c r="AI423" s="8">
        <v>2.1773438036160511</v>
      </c>
    </row>
    <row r="424" spans="24:35" x14ac:dyDescent="0.25">
      <c r="X424" t="str">
        <v>Cyprus</v>
      </c>
      <c r="Y424">
        <v>78.8</v>
      </c>
      <c r="Z424" s="8">
        <v>76.41328353287949</v>
      </c>
      <c r="AA424" s="8">
        <v>2.3867164671205074</v>
      </c>
      <c r="AB424" s="8">
        <v>2.4286965144346935</v>
      </c>
      <c r="AC424" s="8">
        <v>1.7285011554421199E-2</v>
      </c>
      <c r="AD424" s="8">
        <v>0.66955912216534763</v>
      </c>
      <c r="AE424" s="8">
        <v>4.1501744830391943E-4</v>
      </c>
      <c r="AF424" s="8">
        <v>-0.66071795340131467</v>
      </c>
      <c r="AG424" s="8">
        <v>-0.55944120375480566</v>
      </c>
      <c r="AH424" s="8">
        <v>0.81826592386909747</v>
      </c>
      <c r="AI424" s="8">
        <v>2.4286965144346935</v>
      </c>
    </row>
    <row r="425" spans="24:35" x14ac:dyDescent="0.25">
      <c r="X425" t="str">
        <v>Cyprus</v>
      </c>
      <c r="Y425">
        <v>78.7</v>
      </c>
      <c r="Z425" s="8">
        <v>76.420726850461349</v>
      </c>
      <c r="AA425" s="8">
        <v>2.2792731495386533</v>
      </c>
      <c r="AB425" s="8">
        <v>2.3147090799400631</v>
      </c>
      <c r="AC425" s="8">
        <v>1.5309021210703225E-2</v>
      </c>
      <c r="AD425" s="8">
        <v>0.63877555300161049</v>
      </c>
      <c r="AE425" s="8">
        <v>3.338800254107346E-4</v>
      </c>
      <c r="AF425" s="8">
        <v>-0.66071795340131467</v>
      </c>
      <c r="AG425" s="8">
        <v>-0.55930489367306124</v>
      </c>
      <c r="AH425" s="8">
        <v>0.79923435424261546</v>
      </c>
      <c r="AI425" s="8">
        <v>2.3147090799400631</v>
      </c>
    </row>
    <row r="426" spans="24:35" x14ac:dyDescent="0.25">
      <c r="X426" t="str">
        <v>Cyprus</v>
      </c>
      <c r="Y426">
        <v>78.599999999999994</v>
      </c>
      <c r="Z426" s="8">
        <v>76.192597371964752</v>
      </c>
      <c r="AA426" s="8">
        <v>2.4074026280352427</v>
      </c>
      <c r="AB426" s="8">
        <v>2.4420515069967119</v>
      </c>
      <c r="AC426" s="8">
        <v>1.4188430859134911E-2</v>
      </c>
      <c r="AD426" s="8">
        <v>0.67430078733309573</v>
      </c>
      <c r="AE426" s="8">
        <v>3.4442462180693116E-4</v>
      </c>
      <c r="AF426" s="8">
        <v>-0.66071795340131467</v>
      </c>
      <c r="AG426" s="8">
        <v>-0.55869484340411346</v>
      </c>
      <c r="AH426" s="8">
        <v>0.82115819872488383</v>
      </c>
      <c r="AI426" s="8">
        <v>2.4420515069967119</v>
      </c>
    </row>
    <row r="427" spans="24:35" x14ac:dyDescent="0.25">
      <c r="X427" t="str">
        <v>Cyprus</v>
      </c>
      <c r="Y427">
        <v>78.5</v>
      </c>
      <c r="Z427" s="8">
        <v>75.053360708583924</v>
      </c>
      <c r="AA427" s="8">
        <v>3.4466392914160764</v>
      </c>
      <c r="AB427" s="8">
        <v>3.4616878175997159</v>
      </c>
      <c r="AC427" s="8">
        <v>4.3471644401700919E-3</v>
      </c>
      <c r="AD427" s="8">
        <v>0.96060260255749907</v>
      </c>
      <c r="AE427" s="8">
        <v>2.120469599762742E-4</v>
      </c>
      <c r="AF427" s="8">
        <v>-0.66071795340131467</v>
      </c>
      <c r="AG427" s="8">
        <v>-0.55819038373494112</v>
      </c>
      <c r="AH427" s="8">
        <v>0.98010336320078972</v>
      </c>
      <c r="AI427" s="8">
        <v>3.4616878175997159</v>
      </c>
    </row>
    <row r="428" spans="24:35" x14ac:dyDescent="0.25">
      <c r="X428" t="str">
        <v>Cyprus</v>
      </c>
      <c r="Y428">
        <v>78.400000000000006</v>
      </c>
      <c r="Z428" s="8">
        <v>74.912056076950918</v>
      </c>
      <c r="AA428" s="8">
        <v>3.4879439230490874</v>
      </c>
      <c r="AB428" s="8">
        <v>3.5182554997474913</v>
      </c>
      <c r="AC428" s="8">
        <v>8.6155131998171489E-3</v>
      </c>
      <c r="AD428" s="8">
        <v>0.97420493759427995</v>
      </c>
      <c r="AE428" s="8">
        <v>4.3409630103689384E-4</v>
      </c>
      <c r="AF428" s="8">
        <v>-0.64941472986293491</v>
      </c>
      <c r="AG428" s="8">
        <v>-0.55811891720225248</v>
      </c>
      <c r="AH428" s="8">
        <v>0.9870182053003278</v>
      </c>
      <c r="AI428" s="8">
        <v>3.5182554997474913</v>
      </c>
    </row>
    <row r="429" spans="24:35" x14ac:dyDescent="0.25">
      <c r="X429" t="str">
        <v>Cyprus</v>
      </c>
      <c r="Y429">
        <v>78.2</v>
      </c>
      <c r="Z429" s="8">
        <v>74.17693365883639</v>
      </c>
      <c r="AA429" s="8">
        <v>4.0230663411636129</v>
      </c>
      <c r="AB429" s="8">
        <v>4.0418360197040277</v>
      </c>
      <c r="AC429" s="8">
        <v>4.6438495893729084E-3</v>
      </c>
      <c r="AD429" s="8">
        <v>1.1214239676633204</v>
      </c>
      <c r="AE429" s="8">
        <v>3.0880598382863509E-4</v>
      </c>
      <c r="AF429" s="8">
        <v>-0.64941472986293491</v>
      </c>
      <c r="AG429" s="8">
        <v>-0.55684466485067363</v>
      </c>
      <c r="AH429" s="8">
        <v>1.0589730722087887</v>
      </c>
      <c r="AI429" s="8">
        <v>4.0418360197040277</v>
      </c>
    </row>
    <row r="430" spans="24:35" x14ac:dyDescent="0.25">
      <c r="X430" t="str">
        <v>Cyprus</v>
      </c>
      <c r="Y430">
        <v>78.099999999999994</v>
      </c>
      <c r="Z430" s="8">
        <v>75.809059036220461</v>
      </c>
      <c r="AA430" s="8">
        <v>2.2909409637795335</v>
      </c>
      <c r="AB430" s="8">
        <v>2.3080065922264974</v>
      </c>
      <c r="AC430" s="8">
        <v>7.3940986583149442E-3</v>
      </c>
      <c r="AD430" s="8">
        <v>0.63948058435979116</v>
      </c>
      <c r="AE430" s="8">
        <v>1.6032805110619751E-4</v>
      </c>
      <c r="AF430" s="8">
        <v>-0.64941472986293491</v>
      </c>
      <c r="AG430" s="8">
        <v>-0.55253039621355571</v>
      </c>
      <c r="AH430" s="8">
        <v>0.79967529933079162</v>
      </c>
      <c r="AI430" s="8">
        <v>2.3080065922264974</v>
      </c>
    </row>
    <row r="431" spans="24:35" x14ac:dyDescent="0.25">
      <c r="X431" t="str">
        <v>Djibouti</v>
      </c>
      <c r="Y431">
        <v>63</v>
      </c>
      <c r="Z431" s="8">
        <v>60.490810355843912</v>
      </c>
      <c r="AA431" s="8">
        <v>2.5091896441560877</v>
      </c>
      <c r="AB431" s="8">
        <v>2.5269294693357822</v>
      </c>
      <c r="AC431" s="8">
        <v>7.0203087957011658E-3</v>
      </c>
      <c r="AD431" s="8">
        <v>0.70026947405379514</v>
      </c>
      <c r="AE431" s="8">
        <v>1.8247049009076531E-4</v>
      </c>
      <c r="AF431" s="8">
        <v>-0.64941472986293491</v>
      </c>
      <c r="AG431" s="8">
        <v>-0.55224635582269033</v>
      </c>
      <c r="AH431" s="8">
        <v>0.83682105258758588</v>
      </c>
      <c r="AI431" s="8">
        <v>2.5269294693357822</v>
      </c>
    </row>
    <row r="432" spans="24:35" x14ac:dyDescent="0.25">
      <c r="X432" t="str">
        <v>Djibouti</v>
      </c>
      <c r="Y432">
        <v>62.7</v>
      </c>
      <c r="Z432" s="8">
        <v>61.062468068814496</v>
      </c>
      <c r="AA432" s="8">
        <v>1.6375319311855066</v>
      </c>
      <c r="AB432" s="8">
        <v>1.6499489232132931</v>
      </c>
      <c r="AC432" s="8">
        <v>7.5256826760457312E-3</v>
      </c>
      <c r="AD432" s="8">
        <v>0.45712190246063811</v>
      </c>
      <c r="AE432" s="8">
        <v>8.3394437756798497E-5</v>
      </c>
      <c r="AF432" s="8">
        <v>-0.64941472986293491</v>
      </c>
      <c r="AG432" s="8">
        <v>-0.5513870061462911</v>
      </c>
      <c r="AH432" s="8">
        <v>0.67610790740874949</v>
      </c>
      <c r="AI432" s="8">
        <v>1.6499489232132931</v>
      </c>
    </row>
    <row r="433" spans="24:35" x14ac:dyDescent="0.25">
      <c r="X433" t="str">
        <v>Djibouti</v>
      </c>
      <c r="Y433">
        <v>62.2</v>
      </c>
      <c r="Z433" s="8">
        <v>60.924465103980531</v>
      </c>
      <c r="AA433" s="8">
        <v>1.2755348960194723</v>
      </c>
      <c r="AB433" s="8">
        <v>1.2849070064518255</v>
      </c>
      <c r="AC433" s="8">
        <v>7.2939990094953687E-3</v>
      </c>
      <c r="AD433" s="8">
        <v>0.35602780165138875</v>
      </c>
      <c r="AE433" s="8">
        <v>4.9018416448398787E-5</v>
      </c>
      <c r="AF433" s="8">
        <v>-0.64941472986293491</v>
      </c>
      <c r="AG433" s="8">
        <v>-0.55035232193750461</v>
      </c>
      <c r="AH433" s="8">
        <v>0.59668065298900785</v>
      </c>
      <c r="AI433" s="8">
        <v>1.2849070064518255</v>
      </c>
    </row>
    <row r="434" spans="24:35" x14ac:dyDescent="0.25">
      <c r="X434" t="str">
        <v>Djibouti</v>
      </c>
      <c r="Y434">
        <v>61.8</v>
      </c>
      <c r="Z434" s="8">
        <v>60.032757791553635</v>
      </c>
      <c r="AA434" s="8">
        <v>1.7672422084463619</v>
      </c>
      <c r="AB434" s="8">
        <v>1.7814111892379161</v>
      </c>
      <c r="AC434" s="8">
        <v>7.9537957755926939E-3</v>
      </c>
      <c r="AD434" s="8">
        <v>0.49343734752100799</v>
      </c>
      <c r="AE434" s="8">
        <v>1.027431720845283E-4</v>
      </c>
      <c r="AF434" s="8">
        <v>-0.64941472986293491</v>
      </c>
      <c r="AG434" s="8">
        <v>-0.54945086631217699</v>
      </c>
      <c r="AH434" s="8">
        <v>0.70245095737781438</v>
      </c>
      <c r="AI434" s="8">
        <v>1.7814111892379161</v>
      </c>
    </row>
    <row r="435" spans="24:35" x14ac:dyDescent="0.25">
      <c r="X435" t="str">
        <v>Djibouti</v>
      </c>
      <c r="Y435">
        <v>61.3</v>
      </c>
      <c r="Z435" s="8">
        <v>59.405688892260159</v>
      </c>
      <c r="AA435" s="8">
        <v>1.8943111077398385</v>
      </c>
      <c r="AB435" s="8">
        <v>1.9115348862575168</v>
      </c>
      <c r="AC435" s="8">
        <v>9.0104442464033103E-3</v>
      </c>
      <c r="AD435" s="8">
        <v>0.52919856630938911</v>
      </c>
      <c r="AE435" s="8">
        <v>1.3401729357204832E-4</v>
      </c>
      <c r="AF435" s="8">
        <v>-0.63633155866502356</v>
      </c>
      <c r="AG435" s="8">
        <v>-0.54903142888438405</v>
      </c>
      <c r="AH435" s="8">
        <v>0.72746035377152285</v>
      </c>
      <c r="AI435" s="8">
        <v>1.9115348862575168</v>
      </c>
    </row>
    <row r="436" spans="24:35" x14ac:dyDescent="0.25">
      <c r="X436" t="str">
        <v>Djibouti</v>
      </c>
      <c r="Y436">
        <v>69</v>
      </c>
      <c r="Z436" s="8">
        <v>58.989879555349859</v>
      </c>
      <c r="AA436" s="8">
        <v>10.010120444650141</v>
      </c>
      <c r="AB436" s="8">
        <v>10.101808367931673</v>
      </c>
      <c r="AC436" s="8">
        <v>9.076387112291296E-3</v>
      </c>
      <c r="AD436" s="8">
        <v>2.7965404542385945</v>
      </c>
      <c r="AE436" s="8">
        <v>3.7701744364533559E-3</v>
      </c>
      <c r="AF436" s="8">
        <v>-0.63633155866502356</v>
      </c>
      <c r="AG436" s="8">
        <v>-0.54857427925052948</v>
      </c>
      <c r="AH436" s="8">
        <v>1.6722859965444292</v>
      </c>
      <c r="AI436" s="8">
        <v>10.101808367931673</v>
      </c>
    </row>
    <row r="437" spans="24:35" x14ac:dyDescent="0.25">
      <c r="X437" t="str">
        <v>Djibouti</v>
      </c>
      <c r="Y437">
        <v>62</v>
      </c>
      <c r="Z437" s="8">
        <v>58.423853157542403</v>
      </c>
      <c r="AA437" s="8">
        <v>3.5761468424575966</v>
      </c>
      <c r="AB437" s="8">
        <v>3.6118139321892158</v>
      </c>
      <c r="AC437" s="8">
        <v>9.8751182650210229E-3</v>
      </c>
      <c r="AD437" s="8">
        <v>0.99947571888077891</v>
      </c>
      <c r="AE437" s="8">
        <v>5.2437650650602788E-4</v>
      </c>
      <c r="AF437" s="8">
        <v>-0.63633155866502356</v>
      </c>
      <c r="AG437" s="8">
        <v>-0.54779545105407668</v>
      </c>
      <c r="AH437" s="8">
        <v>0.99973782507254316</v>
      </c>
      <c r="AI437" s="8">
        <v>3.6118139321892158</v>
      </c>
    </row>
    <row r="438" spans="24:35" x14ac:dyDescent="0.25">
      <c r="X438" t="str">
        <v>Djibouti</v>
      </c>
      <c r="Y438">
        <v>59.8</v>
      </c>
      <c r="Z438" s="8">
        <v>56.946177609162518</v>
      </c>
      <c r="AA438" s="8">
        <v>2.8538223908374789</v>
      </c>
      <c r="AB438" s="8">
        <v>2.8992660113731161</v>
      </c>
      <c r="AC438" s="8">
        <v>1.5674181105622288E-2</v>
      </c>
      <c r="AD438" s="8">
        <v>0.79994364841586407</v>
      </c>
      <c r="AE438" s="8">
        <v>5.3630416724911542E-4</v>
      </c>
      <c r="AF438" s="8">
        <v>-0.63633155866502356</v>
      </c>
      <c r="AG438" s="8">
        <v>-0.54615783871585555</v>
      </c>
      <c r="AH438" s="8">
        <v>0.89439568895196719</v>
      </c>
      <c r="AI438" s="8">
        <v>2.8992660113731161</v>
      </c>
    </row>
    <row r="439" spans="24:35" x14ac:dyDescent="0.25">
      <c r="X439" t="str">
        <v>Dominican Republic</v>
      </c>
      <c r="Y439">
        <v>73.599999999999994</v>
      </c>
      <c r="Z439" s="8">
        <v>72.362190954979496</v>
      </c>
      <c r="AA439" s="8">
        <v>1.2378090450204979</v>
      </c>
      <c r="AB439" s="8">
        <v>1.2571689652886715</v>
      </c>
      <c r="AC439" s="8">
        <v>1.5399616760129044E-2</v>
      </c>
      <c r="AD439" s="8">
        <v>0.34691696907426578</v>
      </c>
      <c r="AE439" s="8">
        <v>9.907119428710233E-5</v>
      </c>
      <c r="AF439" s="8">
        <v>-0.62890421763218984</v>
      </c>
      <c r="AG439" s="8">
        <v>-0.54583245592742524</v>
      </c>
      <c r="AH439" s="8">
        <v>0.58899657815157613</v>
      </c>
      <c r="AI439" s="8">
        <v>1.2571689652886715</v>
      </c>
    </row>
    <row r="440" spans="24:35" x14ac:dyDescent="0.25">
      <c r="X440" t="str">
        <v>Dominican Republic</v>
      </c>
      <c r="Y440">
        <v>73.400000000000006</v>
      </c>
      <c r="Z440" s="8">
        <v>72.680056264818617</v>
      </c>
      <c r="AA440" s="8">
        <v>0.71994373518138843</v>
      </c>
      <c r="AB440" s="8">
        <v>0.72725721021697753</v>
      </c>
      <c r="AC440" s="8">
        <v>1.0056242733443852E-2</v>
      </c>
      <c r="AD440" s="8">
        <v>0.20123114023931407</v>
      </c>
      <c r="AE440" s="8">
        <v>2.1650204431108348E-5</v>
      </c>
      <c r="AF440" s="8">
        <v>-0.62890421763218984</v>
      </c>
      <c r="AG440" s="8">
        <v>-0.54559059432246759</v>
      </c>
      <c r="AH440" s="8">
        <v>0.44858794036321803</v>
      </c>
      <c r="AI440" s="8">
        <v>0.72725721021697753</v>
      </c>
    </row>
    <row r="441" spans="24:35" x14ac:dyDescent="0.25">
      <c r="X441" t="str">
        <v>Dominican Republic</v>
      </c>
      <c r="Y441">
        <v>72.099999999999994</v>
      </c>
      <c r="Z441" s="8">
        <v>72.25490716116731</v>
      </c>
      <c r="AA441" s="8">
        <v>-0.15490716116731562</v>
      </c>
      <c r="AB441" s="8">
        <v>-0.15520930929863025</v>
      </c>
      <c r="AC441" s="8">
        <v>1.9467139740522083E-3</v>
      </c>
      <c r="AD441" s="8">
        <v>-4.3121764402256194E-2</v>
      </c>
      <c r="AE441" s="8">
        <v>1.9089205860467902E-7</v>
      </c>
      <c r="AF441" s="8">
        <v>-0.62890421763218984</v>
      </c>
      <c r="AG441" s="8">
        <v>-0.54254225695123626</v>
      </c>
      <c r="AH441" s="8">
        <v>0.20765780602292849</v>
      </c>
      <c r="AI441" s="8">
        <v>-0.15520930929863025</v>
      </c>
    </row>
    <row r="442" spans="24:35" x14ac:dyDescent="0.25">
      <c r="X442" t="str">
        <v>Dominican Republic</v>
      </c>
      <c r="Y442">
        <v>73.099999999999994</v>
      </c>
      <c r="Z442" s="8">
        <v>74.973888378657321</v>
      </c>
      <c r="AA442" s="8">
        <v>-1.8738883786573268</v>
      </c>
      <c r="AB442" s="8">
        <v>-1.8935449854183126</v>
      </c>
      <c r="AC442" s="8">
        <v>1.0380850157960919E-2</v>
      </c>
      <c r="AD442" s="8">
        <v>-0.52385556795554633</v>
      </c>
      <c r="AE442" s="8">
        <v>1.5150757928870554E-4</v>
      </c>
      <c r="AF442" s="8">
        <v>-0.62335641379693996</v>
      </c>
      <c r="AG442" s="8">
        <v>-0.53932116518799167</v>
      </c>
      <c r="AH442" s="8">
        <v>0.7237786733218563</v>
      </c>
      <c r="AI442" s="8">
        <v>-1.8935449854183126</v>
      </c>
    </row>
    <row r="443" spans="24:35" x14ac:dyDescent="0.25">
      <c r="X443" t="str">
        <v>Dominican Republic</v>
      </c>
      <c r="Y443">
        <v>72.7</v>
      </c>
      <c r="Z443" s="8">
        <v>71.6859903783851</v>
      </c>
      <c r="AA443" s="8">
        <v>1.0140096216149033</v>
      </c>
      <c r="AB443" s="8">
        <v>1.0155119494878964</v>
      </c>
      <c r="AC443" s="8">
        <v>1.4793798081358116E-3</v>
      </c>
      <c r="AD443" s="8">
        <v>0.28220548385565947</v>
      </c>
      <c r="AE443" s="8">
        <v>6.2101193322579074E-6</v>
      </c>
      <c r="AF443" s="8">
        <v>-0.62335641379693996</v>
      </c>
      <c r="AG443" s="8">
        <v>-0.53930990219916664</v>
      </c>
      <c r="AH443" s="8">
        <v>0.53123016090547748</v>
      </c>
      <c r="AI443" s="8">
        <v>1.0155119494878964</v>
      </c>
    </row>
    <row r="444" spans="24:35" x14ac:dyDescent="0.25">
      <c r="X444" t="str">
        <v>Dominican Republic</v>
      </c>
      <c r="Y444">
        <v>73.599999999999994</v>
      </c>
      <c r="Z444" s="8">
        <v>71.932283516959941</v>
      </c>
      <c r="AA444" s="8">
        <v>1.6677164830400528</v>
      </c>
      <c r="AB444" s="8">
        <v>1.6831206662897624</v>
      </c>
      <c r="AC444" s="8">
        <v>9.1521562049773908E-3</v>
      </c>
      <c r="AD444" s="8">
        <v>0.46592995086752675</v>
      </c>
      <c r="AE444" s="8">
        <v>1.0553684612188594E-4</v>
      </c>
      <c r="AF444" s="8">
        <v>-0.62335641379693996</v>
      </c>
      <c r="AG444" s="8">
        <v>-0.53723510791721762</v>
      </c>
      <c r="AH444" s="8">
        <v>0.68259061733042214</v>
      </c>
      <c r="AI444" s="8">
        <v>1.6831206662897624</v>
      </c>
    </row>
    <row r="445" spans="24:35" x14ac:dyDescent="0.25">
      <c r="X445" t="str">
        <v>Dominican Republic</v>
      </c>
      <c r="Y445">
        <v>73.3</v>
      </c>
      <c r="Z445" s="8">
        <v>70.943839818319333</v>
      </c>
      <c r="AA445" s="8">
        <v>2.3561601816806643</v>
      </c>
      <c r="AB445" s="8">
        <v>2.3606508877206887</v>
      </c>
      <c r="AC445" s="8">
        <v>1.9023168836117316E-3</v>
      </c>
      <c r="AD445" s="8">
        <v>0.65587364552537264</v>
      </c>
      <c r="AE445" s="8">
        <v>4.3151567338088917E-5</v>
      </c>
      <c r="AF445" s="8">
        <v>-0.62335641379693996</v>
      </c>
      <c r="AG445" s="8">
        <v>-0.53686636239047725</v>
      </c>
      <c r="AH445" s="8">
        <v>0.80986026296230429</v>
      </c>
      <c r="AI445" s="8">
        <v>2.3606508877206887</v>
      </c>
    </row>
    <row r="446" spans="24:35" x14ac:dyDescent="0.25">
      <c r="X446" t="str">
        <v>Dominican Republic</v>
      </c>
      <c r="Y446">
        <v>72.900000000000006</v>
      </c>
      <c r="Z446" s="8">
        <v>69.224600460163003</v>
      </c>
      <c r="AA446" s="8">
        <v>3.6753995398370023</v>
      </c>
      <c r="AB446" s="8">
        <v>3.6956796321099277</v>
      </c>
      <c r="AC446" s="8">
        <v>5.4875136082473104E-3</v>
      </c>
      <c r="AD446" s="8">
        <v>1.0249468104699595</v>
      </c>
      <c r="AE446" s="8">
        <v>3.0508048328978834E-4</v>
      </c>
      <c r="AF446" s="8">
        <v>-0.62335641379693996</v>
      </c>
      <c r="AG446" s="8">
        <v>-0.53550072176883701</v>
      </c>
      <c r="AH446" s="8">
        <v>1.0123965677885121</v>
      </c>
      <c r="AI446" s="8">
        <v>3.6956796321099277</v>
      </c>
    </row>
    <row r="447" spans="24:35" x14ac:dyDescent="0.25">
      <c r="X447" t="str">
        <v>Dominican Republic</v>
      </c>
      <c r="Y447">
        <v>72.3</v>
      </c>
      <c r="Z447" s="8">
        <v>70.433803394599735</v>
      </c>
      <c r="AA447" s="8">
        <v>1.8661966054002619</v>
      </c>
      <c r="AB447" s="8">
        <v>1.8690470673379234</v>
      </c>
      <c r="AC447" s="8">
        <v>1.5250883658705511E-3</v>
      </c>
      <c r="AD447" s="8">
        <v>0.5193865612747357</v>
      </c>
      <c r="AE447" s="8">
        <v>2.1686310267874136E-5</v>
      </c>
      <c r="AF447" s="8">
        <v>-0.62335641379693996</v>
      </c>
      <c r="AG447" s="8">
        <v>-0.5354957117515512</v>
      </c>
      <c r="AH447" s="8">
        <v>0.72068478634888344</v>
      </c>
      <c r="AI447" s="8">
        <v>1.8690470673379234</v>
      </c>
    </row>
    <row r="448" spans="24:35" x14ac:dyDescent="0.25">
      <c r="X448" t="str">
        <v>Dominican Republic</v>
      </c>
      <c r="Y448">
        <v>69.7</v>
      </c>
      <c r="Z448" s="8">
        <v>72.687286249600305</v>
      </c>
      <c r="AA448" s="8">
        <v>-2.9872862496003023</v>
      </c>
      <c r="AB448" s="8">
        <v>-2.9954081351805257</v>
      </c>
      <c r="AC448" s="8">
        <v>2.7114453903070825E-3</v>
      </c>
      <c r="AD448" s="8">
        <v>-0.83189461714908897</v>
      </c>
      <c r="AE448" s="8">
        <v>9.9029150706262035E-5</v>
      </c>
      <c r="AF448" s="8">
        <v>-0.62335641379693996</v>
      </c>
      <c r="AG448" s="8">
        <v>-0.53322448702300296</v>
      </c>
      <c r="AH448" s="8">
        <v>0.91208257145342331</v>
      </c>
      <c r="AI448" s="8">
        <v>-2.9954081351805257</v>
      </c>
    </row>
    <row r="449" spans="24:35" x14ac:dyDescent="0.25">
      <c r="X449" t="str">
        <v>Dominican Republic</v>
      </c>
      <c r="Y449">
        <v>69.3</v>
      </c>
      <c r="Z449" s="8">
        <v>69.090654426380226</v>
      </c>
      <c r="AA449" s="8">
        <v>0.20934557361977113</v>
      </c>
      <c r="AB449" s="8">
        <v>0.20979652462887946</v>
      </c>
      <c r="AC449" s="8">
        <v>2.1494684428450751E-3</v>
      </c>
      <c r="AD449" s="8">
        <v>5.8281796198830123E-2</v>
      </c>
      <c r="AE449" s="8">
        <v>3.851038277532613E-7</v>
      </c>
      <c r="AF449" s="8">
        <v>-0.62335641379693996</v>
      </c>
      <c r="AG449" s="8">
        <v>-0.53282936088017241</v>
      </c>
      <c r="AH449" s="8">
        <v>0.24141623018933528</v>
      </c>
      <c r="AI449" s="8">
        <v>0.20979652462887946</v>
      </c>
    </row>
    <row r="450" spans="24:35" x14ac:dyDescent="0.25">
      <c r="X450" t="str">
        <v>Dominican Republic</v>
      </c>
      <c r="Y450">
        <v>73</v>
      </c>
      <c r="Z450" s="8">
        <v>72.197670621291763</v>
      </c>
      <c r="AA450" s="8">
        <v>0.80232937870823662</v>
      </c>
      <c r="AB450" s="8">
        <v>0.80504761011491988</v>
      </c>
      <c r="AC450" s="8">
        <v>3.3764852817776353E-3</v>
      </c>
      <c r="AD450" s="8">
        <v>0.2235059153769858</v>
      </c>
      <c r="AE450" s="8">
        <v>8.9075480495055524E-6</v>
      </c>
      <c r="AF450" s="8">
        <v>-0.62335641379693996</v>
      </c>
      <c r="AG450" s="8">
        <v>-0.53175556832364079</v>
      </c>
      <c r="AH450" s="8">
        <v>0.47276412234536769</v>
      </c>
      <c r="AI450" s="8">
        <v>0.80504761011491988</v>
      </c>
    </row>
    <row r="451" spans="24:35" x14ac:dyDescent="0.25">
      <c r="X451" t="str">
        <v>Dominican Republic</v>
      </c>
      <c r="Y451">
        <v>71.400000000000006</v>
      </c>
      <c r="Z451" s="8">
        <v>69.228105814518401</v>
      </c>
      <c r="AA451" s="8">
        <v>2.1718941854816052</v>
      </c>
      <c r="AB451" s="8">
        <v>2.1759416540092071</v>
      </c>
      <c r="AC451" s="8">
        <v>1.8600997504434589E-3</v>
      </c>
      <c r="AD451" s="8">
        <v>0.6045675684299423</v>
      </c>
      <c r="AE451" s="8">
        <v>3.5849318904096742E-5</v>
      </c>
      <c r="AF451" s="8">
        <v>-0.62335641379693996</v>
      </c>
      <c r="AG451" s="8">
        <v>-0.53125839738810154</v>
      </c>
      <c r="AH451" s="8">
        <v>0.77753943207398957</v>
      </c>
      <c r="AI451" s="8">
        <v>2.1759416540092071</v>
      </c>
    </row>
    <row r="452" spans="24:35" x14ac:dyDescent="0.25">
      <c r="X452" t="str">
        <v>Dominican Republic</v>
      </c>
      <c r="Y452">
        <v>71.2</v>
      </c>
      <c r="Z452" s="8">
        <v>69.03807601231847</v>
      </c>
      <c r="AA452" s="8">
        <v>2.1619239876815328</v>
      </c>
      <c r="AB452" s="8">
        <v>2.1650467839001322</v>
      </c>
      <c r="AC452" s="8">
        <v>1.4423689325427798E-3</v>
      </c>
      <c r="AD452" s="8">
        <v>0.60166637997438366</v>
      </c>
      <c r="AE452" s="8">
        <v>2.752080370823239E-5</v>
      </c>
      <c r="AF452" s="8">
        <v>-0.62335641379693996</v>
      </c>
      <c r="AG452" s="8">
        <v>-0.52999719583868399</v>
      </c>
      <c r="AH452" s="8">
        <v>0.77567156707873708</v>
      </c>
      <c r="AI452" s="8">
        <v>2.1650467839001322</v>
      </c>
    </row>
    <row r="453" spans="24:35" x14ac:dyDescent="0.25">
      <c r="X453" t="str">
        <v>Dominican Republic</v>
      </c>
      <c r="Y453">
        <v>72</v>
      </c>
      <c r="Z453" s="8">
        <v>68.992296293966589</v>
      </c>
      <c r="AA453" s="8">
        <v>3.0077037060334106</v>
      </c>
      <c r="AB453" s="8">
        <v>3.0126836357003182</v>
      </c>
      <c r="AC453" s="8">
        <v>1.6529879234233307E-3</v>
      </c>
      <c r="AD453" s="8">
        <v>0.83713631389866427</v>
      </c>
      <c r="AE453" s="8">
        <v>6.10698594070256E-5</v>
      </c>
      <c r="AF453" s="8">
        <v>-0.60317578841021124</v>
      </c>
      <c r="AG453" s="8">
        <v>-0.52890940283609644</v>
      </c>
      <c r="AH453" s="8">
        <v>0.91495153636608773</v>
      </c>
      <c r="AI453" s="8">
        <v>3.0126836357003182</v>
      </c>
    </row>
    <row r="454" spans="24:35" x14ac:dyDescent="0.25">
      <c r="X454" t="str">
        <v>Ecuador</v>
      </c>
      <c r="Y454">
        <v>76</v>
      </c>
      <c r="Z454" s="8">
        <v>74.555427957662758</v>
      </c>
      <c r="AA454" s="8">
        <v>1.4445720423372421</v>
      </c>
      <c r="AB454" s="8">
        <v>1.4505147056490995</v>
      </c>
      <c r="AC454" s="8">
        <v>4.096934204605638E-3</v>
      </c>
      <c r="AD454" s="8">
        <v>0.4025618011516055</v>
      </c>
      <c r="AE454" s="8">
        <v>3.5087582295559757E-5</v>
      </c>
      <c r="AF454" s="8">
        <v>-0.60317578841021124</v>
      </c>
      <c r="AG454" s="8">
        <v>-0.52786456712378715</v>
      </c>
      <c r="AH454" s="8">
        <v>0.63447758128369325</v>
      </c>
      <c r="AI454" s="8">
        <v>1.4505147056490995</v>
      </c>
    </row>
    <row r="455" spans="24:35" x14ac:dyDescent="0.25">
      <c r="X455" t="str">
        <v>Ecuador</v>
      </c>
      <c r="Y455">
        <v>76</v>
      </c>
      <c r="Z455" s="8">
        <v>73.631149122620073</v>
      </c>
      <c r="AA455" s="8">
        <v>2.3688508773799271</v>
      </c>
      <c r="AB455" s="8">
        <v>2.3735277642273287</v>
      </c>
      <c r="AC455" s="8">
        <v>1.9704369663964385E-3</v>
      </c>
      <c r="AD455" s="8">
        <v>0.65942880041164964</v>
      </c>
      <c r="AE455" s="8">
        <v>4.5185736096323674E-5</v>
      </c>
      <c r="AF455" s="8">
        <v>-0.60317578841021124</v>
      </c>
      <c r="AG455" s="8">
        <v>-0.52682749442007837</v>
      </c>
      <c r="AH455" s="8">
        <v>0.81205221532340499</v>
      </c>
      <c r="AI455" s="8">
        <v>2.3735277642273287</v>
      </c>
    </row>
    <row r="456" spans="24:35" x14ac:dyDescent="0.25">
      <c r="X456" t="str">
        <v>Ecuador</v>
      </c>
      <c r="Y456">
        <v>75.5</v>
      </c>
      <c r="Z456" s="8">
        <v>73.326117042622712</v>
      </c>
      <c r="AA456" s="8">
        <v>2.1738829573772875</v>
      </c>
      <c r="AB456" s="8">
        <v>2.1776886085911826</v>
      </c>
      <c r="AC456" s="8">
        <v>1.7475644584269436E-3</v>
      </c>
      <c r="AD456" s="8">
        <v>0.60508705284220077</v>
      </c>
      <c r="AE456" s="8">
        <v>3.3734551829444565E-5</v>
      </c>
      <c r="AF456" s="8">
        <v>-0.60317578841021124</v>
      </c>
      <c r="AG456" s="8">
        <v>-0.52674126588624326</v>
      </c>
      <c r="AH456" s="8">
        <v>0.7778734169787529</v>
      </c>
      <c r="AI456" s="8">
        <v>2.1776886085911826</v>
      </c>
    </row>
    <row r="457" spans="24:35" x14ac:dyDescent="0.25">
      <c r="X457" t="str">
        <v>Ecuador</v>
      </c>
      <c r="Y457">
        <v>75.3</v>
      </c>
      <c r="Z457" s="8">
        <v>73.221732485180624</v>
      </c>
      <c r="AA457" s="8">
        <v>2.0782675148193732</v>
      </c>
      <c r="AB457" s="8">
        <v>2.0815638789667368</v>
      </c>
      <c r="AC457" s="8">
        <v>1.5835998023754068E-3</v>
      </c>
      <c r="AD457" s="8">
        <v>0.57842557625660718</v>
      </c>
      <c r="AE457" s="8">
        <v>2.7930268298557581E-5</v>
      </c>
      <c r="AF457" s="8">
        <v>-0.60317578841021124</v>
      </c>
      <c r="AG457" s="8">
        <v>-0.52539104060649322</v>
      </c>
      <c r="AH457" s="8">
        <v>0.76054294833139247</v>
      </c>
      <c r="AI457" s="8">
        <v>2.0815638789667368</v>
      </c>
    </row>
    <row r="458" spans="24:35" x14ac:dyDescent="0.25">
      <c r="X458" t="str">
        <v>Ecuador</v>
      </c>
      <c r="Y458">
        <v>75</v>
      </c>
      <c r="Z458" s="8">
        <v>72.004482180651479</v>
      </c>
      <c r="AA458" s="8">
        <v>2.995517819348521</v>
      </c>
      <c r="AB458" s="8">
        <v>3.0396397519314533</v>
      </c>
      <c r="AC458" s="8">
        <v>1.451551373971088E-2</v>
      </c>
      <c r="AD458" s="8">
        <v>0.83916797813796518</v>
      </c>
      <c r="AE458" s="8">
        <v>5.459172592479516E-4</v>
      </c>
      <c r="AF458" s="8">
        <v>-0.60317578841021124</v>
      </c>
      <c r="AG458" s="8">
        <v>-0.52519721774048678</v>
      </c>
      <c r="AH458" s="8">
        <v>0.9160611213985479</v>
      </c>
      <c r="AI458" s="8">
        <v>3.0396397519314533</v>
      </c>
    </row>
    <row r="459" spans="24:35" x14ac:dyDescent="0.25">
      <c r="X459" t="str">
        <v>Ecuador</v>
      </c>
      <c r="Y459">
        <v>75.099999999999994</v>
      </c>
      <c r="Z459" s="8">
        <v>71.46119683031695</v>
      </c>
      <c r="AA459" s="8">
        <v>3.6388031696830438</v>
      </c>
      <c r="AB459" s="8">
        <v>3.6631503070841731</v>
      </c>
      <c r="AC459" s="8">
        <v>6.6465024255336702E-3</v>
      </c>
      <c r="AD459" s="8">
        <v>1.0153330976880512</v>
      </c>
      <c r="AE459" s="8">
        <v>3.6303862054691224E-4</v>
      </c>
      <c r="AF459" s="8">
        <v>-0.60317578841021124</v>
      </c>
      <c r="AG459" s="8">
        <v>-0.52385643935361026</v>
      </c>
      <c r="AH459" s="8">
        <v>1.0076373840266404</v>
      </c>
      <c r="AI459" s="8">
        <v>3.6631503070841731</v>
      </c>
    </row>
    <row r="460" spans="24:35" x14ac:dyDescent="0.25">
      <c r="X460" t="str">
        <v>Ecuador</v>
      </c>
      <c r="Y460">
        <v>74.599999999999994</v>
      </c>
      <c r="Z460" s="8">
        <v>72.735886086627985</v>
      </c>
      <c r="AA460" s="8">
        <v>1.8641139133720088</v>
      </c>
      <c r="AB460" s="8">
        <v>1.8674526748547178</v>
      </c>
      <c r="AC460" s="8">
        <v>1.7878693943174206E-3</v>
      </c>
      <c r="AD460" s="8">
        <v>0.51887520515296803</v>
      </c>
      <c r="AE460" s="8">
        <v>2.5379623896871224E-5</v>
      </c>
      <c r="AF460" s="8">
        <v>-0.59046081866695443</v>
      </c>
      <c r="AG460" s="8">
        <v>-0.52385556795554633</v>
      </c>
      <c r="AH460" s="8">
        <v>0.72032992798645268</v>
      </c>
      <c r="AI460" s="8">
        <v>1.8674526748547178</v>
      </c>
    </row>
    <row r="461" spans="24:35" x14ac:dyDescent="0.25">
      <c r="X461" t="str">
        <v>Ecuador</v>
      </c>
      <c r="Y461">
        <v>74.7</v>
      </c>
      <c r="Z461" s="8">
        <v>74.585358592918851</v>
      </c>
      <c r="AA461" s="8">
        <v>0.11464140708115167</v>
      </c>
      <c r="AB461" s="8">
        <v>0.11495979308851374</v>
      </c>
      <c r="AC461" s="8">
        <v>2.7695422791595464E-3</v>
      </c>
      <c r="AD461" s="8">
        <v>3.192608256306962E-2</v>
      </c>
      <c r="AE461" s="8">
        <v>1.4898760157627195E-7</v>
      </c>
      <c r="AF461" s="8">
        <v>-0.59046081866695443</v>
      </c>
      <c r="AG461" s="8">
        <v>-0.52372383880018225</v>
      </c>
      <c r="AH461" s="8">
        <v>0.17867871323431234</v>
      </c>
      <c r="AI461" s="8">
        <v>0.11495979308851374</v>
      </c>
    </row>
    <row r="462" spans="24:35" x14ac:dyDescent="0.25">
      <c r="X462" t="str">
        <v>Ecuador</v>
      </c>
      <c r="Y462">
        <v>74.400000000000006</v>
      </c>
      <c r="Z462" s="8">
        <v>72.263396367033124</v>
      </c>
      <c r="AA462" s="8">
        <v>2.1366036329668816</v>
      </c>
      <c r="AB462" s="8">
        <v>2.1406269607442567</v>
      </c>
      <c r="AC462" s="8">
        <v>1.8795090649406274E-3</v>
      </c>
      <c r="AD462" s="8">
        <v>0.59474988743585944</v>
      </c>
      <c r="AE462" s="8">
        <v>3.5057148574915154E-5</v>
      </c>
      <c r="AF462" s="8">
        <v>-0.59046081866695443</v>
      </c>
      <c r="AG462" s="8">
        <v>-0.52283108152250746</v>
      </c>
      <c r="AH462" s="8">
        <v>0.77120029009062196</v>
      </c>
      <c r="AI462" s="8">
        <v>2.1406269607442567</v>
      </c>
    </row>
    <row r="463" spans="24:35" x14ac:dyDescent="0.25">
      <c r="X463" t="str">
        <v>Ecuador</v>
      </c>
      <c r="Y463">
        <v>74.2</v>
      </c>
      <c r="Z463" s="8">
        <v>72.00446227298491</v>
      </c>
      <c r="AA463" s="8">
        <v>2.1955377270150933</v>
      </c>
      <c r="AB463" s="8">
        <v>2.1993558252433614</v>
      </c>
      <c r="AC463" s="8">
        <v>1.7360075093104635E-3</v>
      </c>
      <c r="AD463" s="8">
        <v>0.61111098833948896</v>
      </c>
      <c r="AE463" s="8">
        <v>3.4181630702427388E-5</v>
      </c>
      <c r="AF463" s="8">
        <v>-0.59046081866695443</v>
      </c>
      <c r="AG463" s="8">
        <v>-0.52105140938028316</v>
      </c>
      <c r="AH463" s="8">
        <v>0.78173588144557427</v>
      </c>
      <c r="AI463" s="8">
        <v>2.1993558252433614</v>
      </c>
    </row>
    <row r="464" spans="24:35" x14ac:dyDescent="0.25">
      <c r="X464" t="str">
        <v>Ecuador</v>
      </c>
      <c r="Y464">
        <v>74.400000000000006</v>
      </c>
      <c r="Z464" s="8">
        <v>71.251144935174494</v>
      </c>
      <c r="AA464" s="8">
        <v>3.1488550648255114</v>
      </c>
      <c r="AB464" s="8">
        <v>3.193618257087468</v>
      </c>
      <c r="AC464" s="8">
        <v>1.4016450514276586E-2</v>
      </c>
      <c r="AD464" s="8">
        <v>0.88190078397058103</v>
      </c>
      <c r="AE464" s="8">
        <v>5.8190787608907476E-4</v>
      </c>
      <c r="AF464" s="8">
        <v>-0.59046081866695443</v>
      </c>
      <c r="AG464" s="8">
        <v>-0.52061742430941571</v>
      </c>
      <c r="AH464" s="8">
        <v>0.93909572673427766</v>
      </c>
      <c r="AI464" s="8">
        <v>3.193618257087468</v>
      </c>
    </row>
    <row r="465" spans="24:35" x14ac:dyDescent="0.25">
      <c r="X465" t="str">
        <v>Ecuador</v>
      </c>
      <c r="Y465">
        <v>74.400000000000006</v>
      </c>
      <c r="Z465" s="8">
        <v>71.710066527100324</v>
      </c>
      <c r="AA465" s="8">
        <v>2.689933472899682</v>
      </c>
      <c r="AB465" s="8">
        <v>2.694870231131671</v>
      </c>
      <c r="AC465" s="8">
        <v>1.8319094459386684E-3</v>
      </c>
      <c r="AD465" s="8">
        <v>0.74875819705991342</v>
      </c>
      <c r="AE465" s="8">
        <v>5.4153919944718833E-5</v>
      </c>
      <c r="AF465" s="8">
        <v>-0.59046081866695443</v>
      </c>
      <c r="AG465" s="8">
        <v>-0.51747995373396782</v>
      </c>
      <c r="AH465" s="8">
        <v>0.86530815150437213</v>
      </c>
      <c r="AI465" s="8">
        <v>2.694870231131671</v>
      </c>
    </row>
    <row r="466" spans="24:35" x14ac:dyDescent="0.25">
      <c r="X466" t="str">
        <v>Ecuador</v>
      </c>
      <c r="Y466">
        <v>73.599999999999994</v>
      </c>
      <c r="Z466" s="8">
        <v>71.375638247805057</v>
      </c>
      <c r="AA466" s="8">
        <v>2.2243617521949375</v>
      </c>
      <c r="AB466" s="8">
        <v>2.2281947622587852</v>
      </c>
      <c r="AC466" s="8">
        <v>1.7202311614637289E-3</v>
      </c>
      <c r="AD466" s="8">
        <v>0.61912904110751898</v>
      </c>
      <c r="AE466" s="8">
        <v>3.4765084645287039E-5</v>
      </c>
      <c r="AF466" s="8">
        <v>-0.57963781842623852</v>
      </c>
      <c r="AG466" s="8">
        <v>-0.51657444600337477</v>
      </c>
      <c r="AH466" s="8">
        <v>0.78684753358418746</v>
      </c>
      <c r="AI466" s="8">
        <v>2.2281947622587852</v>
      </c>
    </row>
    <row r="467" spans="24:35" x14ac:dyDescent="0.25">
      <c r="X467" t="str">
        <v>Ecuador</v>
      </c>
      <c r="Y467">
        <v>73.400000000000006</v>
      </c>
      <c r="Z467" s="8">
        <v>70.535622734034433</v>
      </c>
      <c r="AA467" s="8">
        <v>2.8643772659655724</v>
      </c>
      <c r="AB467" s="8">
        <v>2.9050933303624484</v>
      </c>
      <c r="AC467" s="8">
        <v>1.4015406655384765E-2</v>
      </c>
      <c r="AD467" s="8">
        <v>0.80222657672457864</v>
      </c>
      <c r="AE467" s="8">
        <v>4.8147757495756941E-4</v>
      </c>
      <c r="AF467" s="8">
        <v>-0.57963781842623852</v>
      </c>
      <c r="AG467" s="8">
        <v>-0.51576433211903372</v>
      </c>
      <c r="AH467" s="8">
        <v>0.89567102036661805</v>
      </c>
      <c r="AI467" s="8">
        <v>2.9050933303624484</v>
      </c>
    </row>
    <row r="468" spans="24:35" x14ac:dyDescent="0.25">
      <c r="X468" t="str">
        <v>Ecuador</v>
      </c>
      <c r="Y468">
        <v>72.8</v>
      </c>
      <c r="Z468" s="8">
        <v>71.086126691067591</v>
      </c>
      <c r="AA468" s="8">
        <v>1.7138733089324063</v>
      </c>
      <c r="AB468" s="8">
        <v>1.7230026586937197</v>
      </c>
      <c r="AC468" s="8">
        <v>5.2985117087600824E-3</v>
      </c>
      <c r="AD468" s="8">
        <v>0.4778969108560519</v>
      </c>
      <c r="AE468" s="8">
        <v>6.4028890466622196E-5</v>
      </c>
      <c r="AF468" s="8">
        <v>-0.57963781842623852</v>
      </c>
      <c r="AG468" s="8">
        <v>-0.51148486585706554</v>
      </c>
      <c r="AH468" s="8">
        <v>0.69130088301408377</v>
      </c>
      <c r="AI468" s="8">
        <v>1.7230026586937197</v>
      </c>
    </row>
    <row r="469" spans="24:35" x14ac:dyDescent="0.25">
      <c r="X469" t="str">
        <v>El Salvador</v>
      </c>
      <c r="Y469">
        <v>73.3</v>
      </c>
      <c r="Z469" s="8">
        <v>72.446021183718926</v>
      </c>
      <c r="AA469" s="8">
        <v>0.85397881628107086</v>
      </c>
      <c r="AB469" s="8">
        <v>0.8560736414629756</v>
      </c>
      <c r="AC469" s="8">
        <v>2.4470151637011233E-3</v>
      </c>
      <c r="AD469" s="8">
        <v>0.23778311019207232</v>
      </c>
      <c r="AE469" s="8">
        <v>7.2997686077555035E-6</v>
      </c>
      <c r="AF469" s="8">
        <v>-0.57963781842623852</v>
      </c>
      <c r="AG469" s="8">
        <v>-0.50723819597918152</v>
      </c>
      <c r="AH469" s="8">
        <v>0.48763009565865839</v>
      </c>
      <c r="AI469" s="8">
        <v>0.8560736414629756</v>
      </c>
    </row>
    <row r="470" spans="24:35" x14ac:dyDescent="0.25">
      <c r="X470" t="str">
        <v>El Salvador</v>
      </c>
      <c r="Y470">
        <v>73</v>
      </c>
      <c r="Z470" s="8">
        <v>72.348920118752119</v>
      </c>
      <c r="AA470" s="8">
        <v>0.65107988124788108</v>
      </c>
      <c r="AB470" s="8">
        <v>0.65270223201962785</v>
      </c>
      <c r="AC470" s="8">
        <v>2.4855909665372788E-3</v>
      </c>
      <c r="AD470" s="8">
        <v>0.18129113940366121</v>
      </c>
      <c r="AE470" s="8">
        <v>4.3103252262630858E-6</v>
      </c>
      <c r="AF470" s="8">
        <v>-0.57963781842623852</v>
      </c>
      <c r="AG470" s="8">
        <v>-0.50601393645428716</v>
      </c>
      <c r="AH470" s="8">
        <v>0.42578297218613759</v>
      </c>
      <c r="AI470" s="8">
        <v>0.65270223201962785</v>
      </c>
    </row>
    <row r="471" spans="24:35" x14ac:dyDescent="0.25">
      <c r="X471" t="str">
        <v>El Salvador</v>
      </c>
      <c r="Y471">
        <v>73</v>
      </c>
      <c r="Z471" s="8">
        <v>72.242979817634051</v>
      </c>
      <c r="AA471" s="8">
        <v>0.75702018236594881</v>
      </c>
      <c r="AB471" s="8">
        <v>0.75877278015795491</v>
      </c>
      <c r="AC471" s="8">
        <v>2.3097794726390283E-3</v>
      </c>
      <c r="AD471" s="8">
        <v>0.21077130875160657</v>
      </c>
      <c r="AE471" s="8">
        <v>5.4130767600018002E-6</v>
      </c>
      <c r="AF471" s="8">
        <v>-0.57067028430202504</v>
      </c>
      <c r="AG471" s="8">
        <v>-0.50201612888831604</v>
      </c>
      <c r="AH471" s="8">
        <v>0.45909836500646195</v>
      </c>
      <c r="AI471" s="8">
        <v>0.75877278015795491</v>
      </c>
    </row>
    <row r="472" spans="24:35" x14ac:dyDescent="0.25">
      <c r="X472" t="str">
        <v>El Salvador</v>
      </c>
      <c r="Y472">
        <v>72</v>
      </c>
      <c r="Z472" s="8">
        <v>71.050122618241957</v>
      </c>
      <c r="AA472" s="8">
        <v>0.94987738175804282</v>
      </c>
      <c r="AB472" s="8">
        <v>0.96405972382020944</v>
      </c>
      <c r="AC472" s="8">
        <v>1.4711061681912477E-2</v>
      </c>
      <c r="AD472" s="8">
        <v>0.26612620121471331</v>
      </c>
      <c r="AE472" s="8">
        <v>5.5654729704470967E-5</v>
      </c>
      <c r="AF472" s="8">
        <v>-0.57067028430202504</v>
      </c>
      <c r="AG472" s="8">
        <v>-0.50100835493675311</v>
      </c>
      <c r="AH472" s="8">
        <v>0.51587421065092343</v>
      </c>
      <c r="AI472" s="8">
        <v>0.96405972382020944</v>
      </c>
    </row>
    <row r="473" spans="24:35" x14ac:dyDescent="0.25">
      <c r="X473" t="str">
        <v>El Salvador</v>
      </c>
      <c r="Y473">
        <v>72</v>
      </c>
      <c r="Z473" s="8">
        <v>71.602019290814184</v>
      </c>
      <c r="AA473" s="8">
        <v>0.39798070918581629</v>
      </c>
      <c r="AB473" s="8">
        <v>0.398847609656521</v>
      </c>
      <c r="AC473" s="8">
        <v>2.1735130152872916E-3</v>
      </c>
      <c r="AD473" s="8">
        <v>0.11079914251731877</v>
      </c>
      <c r="AE473" s="8">
        <v>1.4074287393486487E-6</v>
      </c>
      <c r="AF473" s="8">
        <v>-0.57067028430202504</v>
      </c>
      <c r="AG473" s="8">
        <v>-0.49882295940463117</v>
      </c>
      <c r="AH473" s="8">
        <v>0.33286505151084694</v>
      </c>
      <c r="AI473" s="8">
        <v>0.398847609656521</v>
      </c>
    </row>
    <row r="474" spans="24:35" x14ac:dyDescent="0.25">
      <c r="X474" t="str">
        <v>El Salvador</v>
      </c>
      <c r="Y474">
        <v>71.400000000000006</v>
      </c>
      <c r="Z474" s="8">
        <v>74.323114900954408</v>
      </c>
      <c r="AA474" s="8">
        <v>-2.9231149009544026</v>
      </c>
      <c r="AB474" s="8">
        <v>-2.9306354994928041</v>
      </c>
      <c r="AC474" s="8">
        <v>2.5662005867680125E-3</v>
      </c>
      <c r="AD474" s="8">
        <v>-0.81396501367622398</v>
      </c>
      <c r="AE474" s="8">
        <v>8.9714862235163573E-5</v>
      </c>
      <c r="AF474" s="8">
        <v>-0.57067028430202504</v>
      </c>
      <c r="AG474" s="8">
        <v>-0.498766031320105</v>
      </c>
      <c r="AH474" s="8">
        <v>0.90220009625150455</v>
      </c>
      <c r="AI474" s="8">
        <v>-2.9306354994928041</v>
      </c>
    </row>
    <row r="475" spans="24:35" x14ac:dyDescent="0.25">
      <c r="X475" t="str">
        <v>El Salvador</v>
      </c>
      <c r="Y475">
        <v>71.7</v>
      </c>
      <c r="Z475" s="8">
        <v>71.718461794073988</v>
      </c>
      <c r="AA475" s="8">
        <v>-1.8461794073985516E-2</v>
      </c>
      <c r="AB475" s="8">
        <v>-1.8511429139753222E-2</v>
      </c>
      <c r="AC475" s="8">
        <v>2.6813200316940363E-3</v>
      </c>
      <c r="AD475" s="8">
        <v>-5.1411327437265938E-3</v>
      </c>
      <c r="AE475" s="8">
        <v>3.7400614101990051E-9</v>
      </c>
      <c r="AF475" s="8">
        <v>-0.57067028430202504</v>
      </c>
      <c r="AG475" s="8">
        <v>-0.49874790182182599</v>
      </c>
      <c r="AH475" s="8">
        <v>7.1701692753564708E-2</v>
      </c>
      <c r="AI475" s="8">
        <v>-1.8511429139753222E-2</v>
      </c>
    </row>
    <row r="476" spans="24:35" x14ac:dyDescent="0.25">
      <c r="X476" t="str">
        <v>El Salvador</v>
      </c>
      <c r="Y476">
        <v>71.2</v>
      </c>
      <c r="Z476" s="8">
        <v>72.635968518719693</v>
      </c>
      <c r="AA476" s="8">
        <v>-1.4359685187196902</v>
      </c>
      <c r="AB476" s="8">
        <v>-1.4472951561417766</v>
      </c>
      <c r="AC476" s="8">
        <v>7.8260729154107748E-3</v>
      </c>
      <c r="AD476" s="8">
        <v>-0.40091555392878575</v>
      </c>
      <c r="AE476" s="8">
        <v>6.6728027886953586E-5</v>
      </c>
      <c r="AF476" s="8">
        <v>-0.56174840893422073</v>
      </c>
      <c r="AG476" s="8">
        <v>-0.49146906589859535</v>
      </c>
      <c r="AH476" s="8">
        <v>0.63317892726210157</v>
      </c>
      <c r="AI476" s="8">
        <v>-1.4472951561417766</v>
      </c>
    </row>
    <row r="477" spans="24:35" x14ac:dyDescent="0.25">
      <c r="X477" t="str">
        <v>El Salvador</v>
      </c>
      <c r="Y477">
        <v>75</v>
      </c>
      <c r="Z477" s="8">
        <v>69.500561896789193</v>
      </c>
      <c r="AA477" s="8">
        <v>5.4994381032108066</v>
      </c>
      <c r="AB477" s="8">
        <v>5.5378147420935475</v>
      </c>
      <c r="AC477" s="8">
        <v>6.9299246489839383E-3</v>
      </c>
      <c r="AD477" s="8">
        <v>1.5347239216998678</v>
      </c>
      <c r="AE477" s="8">
        <v>8.6507854516858045E-4</v>
      </c>
      <c r="AF477" s="8">
        <v>-0.56174840893422073</v>
      </c>
      <c r="AG477" s="8">
        <v>-0.48966277267082026</v>
      </c>
      <c r="AH477" s="8">
        <v>1.2388397481917779</v>
      </c>
      <c r="AI477" s="8">
        <v>5.5378147420935475</v>
      </c>
    </row>
    <row r="478" spans="24:35" x14ac:dyDescent="0.25">
      <c r="X478" t="str">
        <v>El Salvador</v>
      </c>
      <c r="Y478">
        <v>71</v>
      </c>
      <c r="Z478" s="8">
        <v>70.803313704431019</v>
      </c>
      <c r="AA478" s="8">
        <v>0.19668629556898054</v>
      </c>
      <c r="AB478" s="8">
        <v>0.19711667391584983</v>
      </c>
      <c r="AC478" s="8">
        <v>2.1833685518304179E-3</v>
      </c>
      <c r="AD478" s="8">
        <v>5.4758384049553507E-2</v>
      </c>
      <c r="AE478" s="8">
        <v>3.4532176980295561E-7</v>
      </c>
      <c r="AF478" s="8">
        <v>-0.56174840893422073</v>
      </c>
      <c r="AG478" s="8">
        <v>-0.48883242868963805</v>
      </c>
      <c r="AH478" s="8">
        <v>0.23400509406752987</v>
      </c>
      <c r="AI478" s="8">
        <v>0.19711667391584983</v>
      </c>
    </row>
    <row r="479" spans="24:35" x14ac:dyDescent="0.25">
      <c r="X479" t="str">
        <v>El Salvador</v>
      </c>
      <c r="Y479">
        <v>70</v>
      </c>
      <c r="Z479" s="8">
        <v>69.008866329086459</v>
      </c>
      <c r="AA479" s="8">
        <v>0.99113367091354121</v>
      </c>
      <c r="AB479" s="8">
        <v>1.004683794414523</v>
      </c>
      <c r="AC479" s="8">
        <v>1.3486953384052676E-2</v>
      </c>
      <c r="AD479" s="8">
        <v>0.27751259946075502</v>
      </c>
      <c r="AE479" s="8">
        <v>5.5414425265109235E-5</v>
      </c>
      <c r="AF479" s="8">
        <v>-0.56174840893422073</v>
      </c>
      <c r="AG479" s="8">
        <v>-0.48814133125453008</v>
      </c>
      <c r="AH479" s="8">
        <v>0.52679464638581419</v>
      </c>
      <c r="AI479" s="8">
        <v>1.004683794414523</v>
      </c>
    </row>
    <row r="480" spans="24:35" x14ac:dyDescent="0.25">
      <c r="X480" t="str">
        <v>El Salvador</v>
      </c>
      <c r="Y480">
        <v>69.900000000000006</v>
      </c>
      <c r="Z480" s="8">
        <v>73.032490077942612</v>
      </c>
      <c r="AA480" s="8">
        <v>-3.1324900779426059</v>
      </c>
      <c r="AB480" s="8">
        <v>-3.1411371287955343</v>
      </c>
      <c r="AC480" s="8">
        <v>2.7528409293752229E-3</v>
      </c>
      <c r="AD480" s="8">
        <v>-0.87234884810262725</v>
      </c>
      <c r="AE480" s="8">
        <v>1.105617977866643E-4</v>
      </c>
      <c r="AF480" s="8">
        <v>-0.56174840893422073</v>
      </c>
      <c r="AG480" s="8">
        <v>-0.48514801074491309</v>
      </c>
      <c r="AH480" s="8">
        <v>0.93399617135330226</v>
      </c>
      <c r="AI480" s="8">
        <v>-3.1411371287955343</v>
      </c>
    </row>
    <row r="481" spans="24:35" x14ac:dyDescent="0.25">
      <c r="X481" t="str">
        <v>El Salvador</v>
      </c>
      <c r="Y481">
        <v>73</v>
      </c>
      <c r="Z481" s="8">
        <v>72.456300214140185</v>
      </c>
      <c r="AA481" s="8">
        <v>0.54369978585981471</v>
      </c>
      <c r="AB481" s="8">
        <v>0.54529860378471751</v>
      </c>
      <c r="AC481" s="8">
        <v>2.9320044353791513E-3</v>
      </c>
      <c r="AD481" s="8">
        <v>0.15142537769968076</v>
      </c>
      <c r="AE481" s="8">
        <v>3.5488167715334823E-6</v>
      </c>
      <c r="AF481" s="8">
        <v>-0.55287102664223609</v>
      </c>
      <c r="AG481" s="8">
        <v>-0.48056610957060858</v>
      </c>
      <c r="AH481" s="8">
        <v>0.38913413844030798</v>
      </c>
      <c r="AI481" s="8">
        <v>0.54529860378471751</v>
      </c>
    </row>
    <row r="482" spans="24:35" x14ac:dyDescent="0.25">
      <c r="X482" t="str">
        <v>El Salvador</v>
      </c>
      <c r="Y482">
        <v>68.900000000000006</v>
      </c>
      <c r="Z482" s="8">
        <v>69.454539579999164</v>
      </c>
      <c r="AA482" s="8">
        <v>-0.55453957999915815</v>
      </c>
      <c r="AB482" s="8">
        <v>-0.55611488830684708</v>
      </c>
      <c r="AC482" s="8">
        <v>2.8327029914359744E-3</v>
      </c>
      <c r="AD482" s="8">
        <v>-0.15443666955143454</v>
      </c>
      <c r="AE482" s="8">
        <v>3.5659912081778889E-6</v>
      </c>
      <c r="AF482" s="8">
        <v>-0.55287102664223609</v>
      </c>
      <c r="AG482" s="8">
        <v>-0.47643916992541907</v>
      </c>
      <c r="AH482" s="8">
        <v>0.39298431209328766</v>
      </c>
      <c r="AI482" s="8">
        <v>-0.55611488830684708</v>
      </c>
    </row>
    <row r="483" spans="24:35" x14ac:dyDescent="0.25">
      <c r="X483" t="str">
        <v>El Salvador</v>
      </c>
      <c r="Y483">
        <v>69</v>
      </c>
      <c r="Z483" s="8">
        <v>69.032429662115931</v>
      </c>
      <c r="AA483" s="8">
        <v>-3.2429662115930569E-2</v>
      </c>
      <c r="AB483" s="8">
        <v>-3.2526136467994106E-2</v>
      </c>
      <c r="AC483" s="8">
        <v>2.9660563023976411E-3</v>
      </c>
      <c r="AD483" s="8">
        <v>-9.0321126090352217E-3</v>
      </c>
      <c r="AE483" s="8">
        <v>1.2773047666176042E-8</v>
      </c>
      <c r="AF483" s="8">
        <v>-0.55287102664223609</v>
      </c>
      <c r="AG483" s="8">
        <v>-0.47579466828175476</v>
      </c>
      <c r="AH483" s="8">
        <v>9.5037427411705649E-2</v>
      </c>
      <c r="AI483" s="8">
        <v>-3.2526136467994106E-2</v>
      </c>
    </row>
    <row r="484" spans="24:35" x14ac:dyDescent="0.25">
      <c r="X484" t="str">
        <v>Equatorial Guinea</v>
      </c>
      <c r="Y484">
        <v>57.9</v>
      </c>
      <c r="Z484" s="8">
        <v>65.425127731176318</v>
      </c>
      <c r="AA484" s="8">
        <v>-7.5251277311763189</v>
      </c>
      <c r="AB484" s="8">
        <v>-7.6452262974235472</v>
      </c>
      <c r="AC484" s="8">
        <v>1.5708961589233968E-2</v>
      </c>
      <c r="AD484" s="8">
        <v>-2.1093760091151355</v>
      </c>
      <c r="AE484" s="8">
        <v>3.7374754647174061E-3</v>
      </c>
      <c r="AF484" s="8">
        <v>-0.55287102664223609</v>
      </c>
      <c r="AG484" s="8">
        <v>-0.47360673991397956</v>
      </c>
      <c r="AH484" s="8">
        <v>1.4523691022309499</v>
      </c>
      <c r="AI484" s="8">
        <v>-7.6452262974235472</v>
      </c>
    </row>
    <row r="485" spans="24:35" x14ac:dyDescent="0.25">
      <c r="X485" t="str">
        <v>Eritrea</v>
      </c>
      <c r="Y485">
        <v>62.9</v>
      </c>
      <c r="Z485" s="8">
        <v>58.410606954093055</v>
      </c>
      <c r="AA485" s="8">
        <v>4.4893930459069438</v>
      </c>
      <c r="AB485" s="8">
        <v>4.5281505320252036</v>
      </c>
      <c r="AC485" s="8">
        <v>8.5592309363721163E-3</v>
      </c>
      <c r="AD485" s="8">
        <v>1.2538804598248807</v>
      </c>
      <c r="AE485" s="8">
        <v>7.1437564306016713E-4</v>
      </c>
      <c r="AF485" s="8">
        <v>-0.55287102664223609</v>
      </c>
      <c r="AG485" s="8">
        <v>-0.47160105457004381</v>
      </c>
      <c r="AH485" s="8">
        <v>1.1197680384012041</v>
      </c>
      <c r="AI485" s="8">
        <v>4.5281505320252036</v>
      </c>
    </row>
    <row r="486" spans="24:35" x14ac:dyDescent="0.25">
      <c r="X486" t="str">
        <v>Eritrea</v>
      </c>
      <c r="Y486">
        <v>62.1</v>
      </c>
      <c r="Z486" s="8">
        <v>56.626487696115092</v>
      </c>
      <c r="AA486" s="8">
        <v>5.4735123038849096</v>
      </c>
      <c r="AB486" s="8">
        <v>5.5553990327182756</v>
      </c>
      <c r="AC486" s="8">
        <v>1.47400264771438E-2</v>
      </c>
      <c r="AD486" s="8">
        <v>1.5335310387088927</v>
      </c>
      <c r="AE486" s="8">
        <v>1.8517355484270579E-3</v>
      </c>
      <c r="AF486" s="8">
        <v>-0.55287102664223609</v>
      </c>
      <c r="AG486" s="8">
        <v>-0.47081919531884908</v>
      </c>
      <c r="AH486" s="8">
        <v>1.2383582029077422</v>
      </c>
      <c r="AI486" s="8">
        <v>5.5553990327182756</v>
      </c>
    </row>
    <row r="487" spans="24:35" x14ac:dyDescent="0.25">
      <c r="X487" t="str">
        <v>Eritrea</v>
      </c>
      <c r="Y487">
        <v>61.4</v>
      </c>
      <c r="Z487" s="8">
        <v>57.781043819375867</v>
      </c>
      <c r="AA487" s="8">
        <v>3.6189561806241315</v>
      </c>
      <c r="AB487" s="8">
        <v>3.6476811547411883</v>
      </c>
      <c r="AC487" s="8">
        <v>7.8748588208486289E-3</v>
      </c>
      <c r="AD487" s="8">
        <v>1.0104201275968969</v>
      </c>
      <c r="AE487" s="8">
        <v>4.2650752512808719E-4</v>
      </c>
      <c r="AF487" s="8">
        <v>-0.55287102664223609</v>
      </c>
      <c r="AG487" s="8">
        <v>-0.47016683664416881</v>
      </c>
      <c r="AH487" s="8">
        <v>1.0051965616718439</v>
      </c>
      <c r="AI487" s="8">
        <v>3.6476811547411883</v>
      </c>
    </row>
    <row r="488" spans="24:35" x14ac:dyDescent="0.25">
      <c r="X488" t="str">
        <v>Eritrea</v>
      </c>
      <c r="Y488">
        <v>67</v>
      </c>
      <c r="Z488" s="8">
        <v>57.644064579051999</v>
      </c>
      <c r="AA488" s="8">
        <v>9.3559354209480006</v>
      </c>
      <c r="AB488" s="8">
        <v>9.4321142871736861</v>
      </c>
      <c r="AC488" s="8">
        <v>8.0765418978517613E-3</v>
      </c>
      <c r="AD488" s="8">
        <v>2.6124622684307339</v>
      </c>
      <c r="AE488" s="8">
        <v>2.9247836192521403E-3</v>
      </c>
      <c r="AF488" s="8">
        <v>-0.54051528578164909</v>
      </c>
      <c r="AG488" s="8">
        <v>-0.47002183559237776</v>
      </c>
      <c r="AH488" s="8">
        <v>1.6163113154435114</v>
      </c>
      <c r="AI488" s="8">
        <v>9.4321142871736861</v>
      </c>
    </row>
    <row r="489" spans="24:35" x14ac:dyDescent="0.25">
      <c r="X489" t="str">
        <v>Eritrea</v>
      </c>
      <c r="Y489">
        <v>62</v>
      </c>
      <c r="Z489" s="8">
        <v>57.374078943138727</v>
      </c>
      <c r="AA489" s="8">
        <v>4.625921056861273</v>
      </c>
      <c r="AB489" s="8">
        <v>4.6629122091214743</v>
      </c>
      <c r="AC489" s="8">
        <v>7.9330578405145055E-3</v>
      </c>
      <c r="AD489" s="8">
        <v>1.291604709085163</v>
      </c>
      <c r="AE489" s="8">
        <v>7.021101979540307E-4</v>
      </c>
      <c r="AF489" s="8">
        <v>-0.54051528578164909</v>
      </c>
      <c r="AG489" s="8">
        <v>-0.46904500897628698</v>
      </c>
      <c r="AH489" s="8">
        <v>1.1364878833868679</v>
      </c>
      <c r="AI489" s="8">
        <v>4.6629122091214743</v>
      </c>
    </row>
    <row r="490" spans="24:35" x14ac:dyDescent="0.25">
      <c r="X490" t="str">
        <v>Eritrea</v>
      </c>
      <c r="Y490">
        <v>59.7</v>
      </c>
      <c r="Z490" s="8">
        <v>57.352531670954285</v>
      </c>
      <c r="AA490" s="8">
        <v>2.3474683290457179</v>
      </c>
      <c r="AB490" s="8">
        <v>2.3668947206509237</v>
      </c>
      <c r="AC490" s="8">
        <v>8.2075435952907727E-3</v>
      </c>
      <c r="AD490" s="8">
        <v>0.65552797941796592</v>
      </c>
      <c r="AE490" s="8">
        <v>1.8716354513410893E-4</v>
      </c>
      <c r="AF490" s="8">
        <v>-0.54051528578164909</v>
      </c>
      <c r="AG490" s="8">
        <v>-0.46894723531655086</v>
      </c>
      <c r="AH490" s="8">
        <v>0.80964682387937881</v>
      </c>
      <c r="AI490" s="8">
        <v>2.3668947206509237</v>
      </c>
    </row>
    <row r="491" spans="24:35" x14ac:dyDescent="0.25">
      <c r="X491" t="str">
        <v>Eritrea</v>
      </c>
      <c r="Y491">
        <v>59.4</v>
      </c>
      <c r="Z491" s="8">
        <v>58.450134502432576</v>
      </c>
      <c r="AA491" s="8">
        <v>0.94986549756742278</v>
      </c>
      <c r="AB491" s="8">
        <v>0.96752116867632965</v>
      </c>
      <c r="AC491" s="8">
        <v>1.8248356398301614E-2</v>
      </c>
      <c r="AD491" s="8">
        <v>0.26660186681560738</v>
      </c>
      <c r="AE491" s="8">
        <v>6.9533627806749756E-5</v>
      </c>
      <c r="AF491" s="8">
        <v>-0.54051528578164909</v>
      </c>
      <c r="AG491" s="8">
        <v>-0.46810971553752295</v>
      </c>
      <c r="AH491" s="8">
        <v>0.51633503349628274</v>
      </c>
      <c r="AI491" s="8">
        <v>0.96752116867632965</v>
      </c>
    </row>
    <row r="492" spans="24:35" x14ac:dyDescent="0.25">
      <c r="X492" t="str">
        <v>Eritrea</v>
      </c>
      <c r="Y492">
        <v>59.1</v>
      </c>
      <c r="Z492" s="8">
        <v>52.869891017179079</v>
      </c>
      <c r="AA492" s="8">
        <v>6.2301089828209228</v>
      </c>
      <c r="AB492" s="8">
        <v>6.3175113483098215</v>
      </c>
      <c r="AC492" s="8">
        <v>1.383493604839863E-2</v>
      </c>
      <c r="AD492" s="8">
        <v>1.7447079059850026</v>
      </c>
      <c r="AE492" s="8">
        <v>2.2476019489691542E-3</v>
      </c>
      <c r="AF492" s="8">
        <v>-0.53349185558387491</v>
      </c>
      <c r="AG492" s="8">
        <v>-0.46620079254697061</v>
      </c>
      <c r="AH492" s="8">
        <v>1.3208739175201403</v>
      </c>
      <c r="AI492" s="8">
        <v>6.3175113483098215</v>
      </c>
    </row>
    <row r="493" spans="24:35" x14ac:dyDescent="0.25">
      <c r="X493" t="str">
        <v>Eritrea</v>
      </c>
      <c r="Y493">
        <v>58.8</v>
      </c>
      <c r="Z493" s="8">
        <v>52.423190609619716</v>
      </c>
      <c r="AA493" s="8">
        <v>6.3768093903802807</v>
      </c>
      <c r="AB493" s="8">
        <v>6.461764835356818</v>
      </c>
      <c r="AC493" s="8">
        <v>1.3147405877677064E-2</v>
      </c>
      <c r="AD493" s="8">
        <v>1.7851683723764424</v>
      </c>
      <c r="AE493" s="8">
        <v>2.2345627258218066E-3</v>
      </c>
      <c r="AF493" s="8">
        <v>-0.53349185558387491</v>
      </c>
      <c r="AG493" s="8">
        <v>-0.46428879075929619</v>
      </c>
      <c r="AH493" s="8">
        <v>1.3361019318811131</v>
      </c>
      <c r="AI493" s="8">
        <v>6.461764835356818</v>
      </c>
    </row>
    <row r="494" spans="24:35" x14ac:dyDescent="0.25">
      <c r="X494" t="str">
        <v>Eritrea</v>
      </c>
      <c r="Y494">
        <v>58.5</v>
      </c>
      <c r="Z494" s="8">
        <v>50.971994443195804</v>
      </c>
      <c r="AA494" s="8">
        <v>7.5280055568041959</v>
      </c>
      <c r="AB494" s="8">
        <v>7.7304244113276619</v>
      </c>
      <c r="AC494" s="8">
        <v>2.6184701350530516E-2</v>
      </c>
      <c r="AD494" s="8">
        <v>2.1215023943355344</v>
      </c>
      <c r="AE494" s="8">
        <v>6.3694874087574889E-3</v>
      </c>
      <c r="AF494" s="8">
        <v>-0.53349185558387491</v>
      </c>
      <c r="AG494" s="8">
        <v>-0.46423638876866502</v>
      </c>
      <c r="AH494" s="8">
        <v>1.4565378108156117</v>
      </c>
      <c r="AI494" s="8">
        <v>7.7304244113276619</v>
      </c>
    </row>
    <row r="495" spans="24:35" x14ac:dyDescent="0.25">
      <c r="X495" t="str">
        <v>Estonia</v>
      </c>
      <c r="Y495">
        <v>77.3</v>
      </c>
      <c r="Z495" s="8">
        <v>79.345362264941613</v>
      </c>
      <c r="AA495" s="8">
        <v>-2.0453622649416161</v>
      </c>
      <c r="AB495" s="8">
        <v>-2.0625560280917892</v>
      </c>
      <c r="AC495" s="8">
        <v>8.3361435597365911E-3</v>
      </c>
      <c r="AD495" s="8">
        <v>-0.57120222281356892</v>
      </c>
      <c r="AE495" s="8">
        <v>1.4435335340135438E-4</v>
      </c>
      <c r="AF495" s="8">
        <v>-0.53349185558387491</v>
      </c>
      <c r="AG495" s="8">
        <v>-0.46350620806653192</v>
      </c>
      <c r="AH495" s="8">
        <v>0.75577921565333417</v>
      </c>
      <c r="AI495" s="8">
        <v>-2.0625560280917892</v>
      </c>
    </row>
    <row r="496" spans="24:35" x14ac:dyDescent="0.25">
      <c r="X496" t="str">
        <v>Estonia</v>
      </c>
      <c r="Y496">
        <v>76.900000000000006</v>
      </c>
      <c r="Z496" s="8">
        <v>78.06816837335144</v>
      </c>
      <c r="AA496" s="8">
        <v>-1.1681683733514348</v>
      </c>
      <c r="AB496" s="8">
        <v>-1.1773437325802072</v>
      </c>
      <c r="AC496" s="8">
        <v>7.7932713912395148E-3</v>
      </c>
      <c r="AD496" s="8">
        <v>-0.32614164092214343</v>
      </c>
      <c r="AE496" s="8">
        <v>4.3972032000721123E-5</v>
      </c>
      <c r="AF496" s="8">
        <v>-0.53349185558387491</v>
      </c>
      <c r="AG496" s="8">
        <v>-0.46337847907813451</v>
      </c>
      <c r="AH496" s="8">
        <v>0.57108812010244392</v>
      </c>
      <c r="AI496" s="8">
        <v>-1.1773437325802072</v>
      </c>
    </row>
    <row r="497" spans="24:35" x14ac:dyDescent="0.25">
      <c r="X497" t="str">
        <v>Estonia</v>
      </c>
      <c r="Y497">
        <v>76.3</v>
      </c>
      <c r="Z497" s="8">
        <v>78.812541140891</v>
      </c>
      <c r="AA497" s="8">
        <v>-2.5125411408910026</v>
      </c>
      <c r="AB497" s="8">
        <v>-2.5329558464807778</v>
      </c>
      <c r="AC497" s="8">
        <v>8.0596373672043933E-3</v>
      </c>
      <c r="AD497" s="8">
        <v>-0.70157207185898141</v>
      </c>
      <c r="AE497" s="8">
        <v>2.1048488921179592E-4</v>
      </c>
      <c r="AF497" s="8">
        <v>-0.53349185558387491</v>
      </c>
      <c r="AG497" s="8">
        <v>-0.46319635952419019</v>
      </c>
      <c r="AH497" s="8">
        <v>0.83759899227433499</v>
      </c>
      <c r="AI497" s="8">
        <v>-2.5329558464807778</v>
      </c>
    </row>
    <row r="498" spans="24:35" x14ac:dyDescent="0.25">
      <c r="X498" t="str">
        <v>Estonia</v>
      </c>
      <c r="Y498">
        <v>76.099999999999994</v>
      </c>
      <c r="Z498" s="8">
        <v>78.426342300982455</v>
      </c>
      <c r="AA498" s="8">
        <v>-2.3263423009824606</v>
      </c>
      <c r="AB498" s="8">
        <v>-2.3451304613704762</v>
      </c>
      <c r="AC498" s="8">
        <v>8.011562980183148E-3</v>
      </c>
      <c r="AD498" s="8">
        <v>-0.64956438445779552</v>
      </c>
      <c r="AE498" s="8">
        <v>1.7935002823893454E-4</v>
      </c>
      <c r="AF498" s="8">
        <v>-0.53349185558387491</v>
      </c>
      <c r="AG498" s="8">
        <v>-0.46284835928286333</v>
      </c>
      <c r="AH498" s="8">
        <v>0.80595557226052816</v>
      </c>
      <c r="AI498" s="8">
        <v>-2.3451304613704762</v>
      </c>
    </row>
    <row r="499" spans="24:35" x14ac:dyDescent="0.25">
      <c r="X499" t="str">
        <v>Estonia</v>
      </c>
      <c r="Y499">
        <v>75.599999999999994</v>
      </c>
      <c r="Z499" s="8">
        <v>77.27854233542979</v>
      </c>
      <c r="AA499" s="8">
        <v>-1.6785423354297961</v>
      </c>
      <c r="AB499" s="8">
        <v>-1.6879486361269984</v>
      </c>
      <c r="AC499" s="8">
        <v>5.5726225880812098E-3</v>
      </c>
      <c r="AD499" s="8">
        <v>-0.46810971553752295</v>
      </c>
      <c r="AE499" s="8">
        <v>6.462912372973961E-5</v>
      </c>
      <c r="AF499" s="8">
        <v>-0.52126361871264315</v>
      </c>
      <c r="AG499" s="8">
        <v>-0.46086605024638216</v>
      </c>
      <c r="AH499" s="8">
        <v>0.6841854394369431</v>
      </c>
      <c r="AI499" s="8">
        <v>-1.6879486361269984</v>
      </c>
    </row>
    <row r="500" spans="24:35" x14ac:dyDescent="0.25">
      <c r="X500" t="str">
        <v>Estonia</v>
      </c>
      <c r="Y500">
        <v>74.900000000000006</v>
      </c>
      <c r="Z500" s="8">
        <v>76.917887529427148</v>
      </c>
      <c r="AA500" s="8">
        <v>-2.0178875294271421</v>
      </c>
      <c r="AB500" s="8">
        <v>-2.0295555861927186</v>
      </c>
      <c r="AC500" s="8">
        <v>5.749069818513741E-3</v>
      </c>
      <c r="AD500" s="8">
        <v>-0.56279579667904311</v>
      </c>
      <c r="AE500" s="8">
        <v>9.6393925434389816E-5</v>
      </c>
      <c r="AF500" s="8">
        <v>-0.52126361871264315</v>
      </c>
      <c r="AG500" s="8">
        <v>-0.45992128691636874</v>
      </c>
      <c r="AH500" s="8">
        <v>0.75019717186819834</v>
      </c>
      <c r="AI500" s="8">
        <v>-2.0295555861927186</v>
      </c>
    </row>
    <row r="501" spans="24:35" x14ac:dyDescent="0.25">
      <c r="X501" t="str">
        <v>Estonia</v>
      </c>
      <c r="Y501">
        <v>74.2</v>
      </c>
      <c r="Z501" s="8">
        <v>75.836959114150915</v>
      </c>
      <c r="AA501" s="8">
        <v>-1.6369591141509119</v>
      </c>
      <c r="AB501" s="8">
        <v>-1.6525401226397363</v>
      </c>
      <c r="AC501" s="8">
        <v>9.4285205396015467E-3</v>
      </c>
      <c r="AD501" s="8">
        <v>-0.4574006887888275</v>
      </c>
      <c r="AE501" s="8">
        <v>1.0480880262198773E-4</v>
      </c>
      <c r="AF501" s="8">
        <v>-0.52126361871264315</v>
      </c>
      <c r="AG501" s="8">
        <v>-0.45807584443925109</v>
      </c>
      <c r="AH501" s="8">
        <v>0.67631404597925326</v>
      </c>
      <c r="AI501" s="8">
        <v>-1.6525401226397363</v>
      </c>
    </row>
    <row r="502" spans="24:35" x14ac:dyDescent="0.25">
      <c r="X502" t="str">
        <v>Estonia</v>
      </c>
      <c r="Y502">
        <v>73</v>
      </c>
      <c r="Z502" s="8">
        <v>76.062184602244585</v>
      </c>
      <c r="AA502" s="8">
        <v>-3.0621846022445851</v>
      </c>
      <c r="AB502" s="8">
        <v>-3.0926865071517624</v>
      </c>
      <c r="AC502" s="8">
        <v>9.8625919040427647E-3</v>
      </c>
      <c r="AD502" s="8">
        <v>-0.85582609762498307</v>
      </c>
      <c r="AE502" s="8">
        <v>3.8398392624981807E-4</v>
      </c>
      <c r="AF502" s="8">
        <v>-0.52126361871264315</v>
      </c>
      <c r="AG502" s="8">
        <v>-0.45754278583808483</v>
      </c>
      <c r="AH502" s="8">
        <v>0.92510869503263404</v>
      </c>
      <c r="AI502" s="8">
        <v>-3.0926865071517624</v>
      </c>
    </row>
    <row r="503" spans="24:35" x14ac:dyDescent="0.25">
      <c r="X503" t="str">
        <v>Estonia</v>
      </c>
      <c r="Y503">
        <v>73</v>
      </c>
      <c r="Z503" s="8">
        <v>75.37385681019218</v>
      </c>
      <c r="AA503" s="8">
        <v>-2.37385681019218</v>
      </c>
      <c r="AB503" s="8">
        <v>-2.4055168021103981</v>
      </c>
      <c r="AC503" s="8">
        <v>1.3161409594163922E-2</v>
      </c>
      <c r="AD503" s="8">
        <v>-0.66455870111768978</v>
      </c>
      <c r="AE503" s="8">
        <v>3.1000548428602304E-4</v>
      </c>
      <c r="AF503" s="8">
        <v>-0.52126361871264315</v>
      </c>
      <c r="AG503" s="8">
        <v>-0.4574006887888275</v>
      </c>
      <c r="AH503" s="8">
        <v>0.81520469890555081</v>
      </c>
      <c r="AI503" s="8">
        <v>-2.4055168021103981</v>
      </c>
    </row>
    <row r="504" spans="24:35" x14ac:dyDescent="0.25">
      <c r="X504" t="str">
        <v>Estonia</v>
      </c>
      <c r="Y504">
        <v>72.8</v>
      </c>
      <c r="Z504" s="8">
        <v>74.966814162014416</v>
      </c>
      <c r="AA504" s="8">
        <v>-2.1668141620144183</v>
      </c>
      <c r="AB504" s="8">
        <v>-2.1847480848171825</v>
      </c>
      <c r="AC504" s="8">
        <v>8.2086913943971093E-3</v>
      </c>
      <c r="AD504" s="8">
        <v>-0.60508084975728549</v>
      </c>
      <c r="AE504" s="8">
        <v>1.5948757177622268E-4</v>
      </c>
      <c r="AF504" s="8">
        <v>-0.52126361871264315</v>
      </c>
      <c r="AG504" s="8">
        <v>-0.45453383724784496</v>
      </c>
      <c r="AH504" s="8">
        <v>0.77786942976137419</v>
      </c>
      <c r="AI504" s="8">
        <v>-2.1847480848171825</v>
      </c>
    </row>
    <row r="505" spans="24:35" x14ac:dyDescent="0.25">
      <c r="X505" t="str">
        <v>Estonia</v>
      </c>
      <c r="Y505">
        <v>72.3</v>
      </c>
      <c r="Z505" s="8">
        <v>75.042173813040336</v>
      </c>
      <c r="AA505" s="8">
        <v>-2.7421738130403384</v>
      </c>
      <c r="AB505" s="8">
        <v>-2.789702404524538</v>
      </c>
      <c r="AC505" s="8">
        <v>1.7037154718408033E-2</v>
      </c>
      <c r="AD505" s="8">
        <v>-0.76918059581867482</v>
      </c>
      <c r="AE505" s="8">
        <v>5.397131546954479E-4</v>
      </c>
      <c r="AF505" s="8">
        <v>-0.52126361871264315</v>
      </c>
      <c r="AG505" s="8">
        <v>-0.45379405883138146</v>
      </c>
      <c r="AH505" s="8">
        <v>0.87702941559486747</v>
      </c>
      <c r="AI505" s="8">
        <v>-2.789702404524538</v>
      </c>
    </row>
    <row r="506" spans="24:35" x14ac:dyDescent="0.25">
      <c r="X506" t="str">
        <v>Ethiopia</v>
      </c>
      <c r="Y506">
        <v>64.2</v>
      </c>
      <c r="Z506" s="8">
        <v>61.616130501145918</v>
      </c>
      <c r="AA506" s="8">
        <v>2.5838694988540851</v>
      </c>
      <c r="AB506" s="8">
        <v>2.6044489641432009</v>
      </c>
      <c r="AC506" s="8">
        <v>7.9016581136524336E-3</v>
      </c>
      <c r="AD506" s="8">
        <v>0.72143150691079239</v>
      </c>
      <c r="AE506" s="8">
        <v>2.1817255647171377E-4</v>
      </c>
      <c r="AF506" s="8">
        <v>-0.52126361871264315</v>
      </c>
      <c r="AG506" s="8">
        <v>-0.45167313182800556</v>
      </c>
      <c r="AH506" s="8">
        <v>0.84937124210252868</v>
      </c>
      <c r="AI506" s="8">
        <v>2.6044489641432009</v>
      </c>
    </row>
    <row r="507" spans="24:35" x14ac:dyDescent="0.25">
      <c r="X507" t="str">
        <v>Ethiopia</v>
      </c>
      <c r="Y507">
        <v>63.7</v>
      </c>
      <c r="Z507" s="8">
        <v>60.545712517168965</v>
      </c>
      <c r="AA507" s="8">
        <v>3.1542874828310374</v>
      </c>
      <c r="AB507" s="8">
        <v>3.2029999017922215</v>
      </c>
      <c r="AC507" s="8">
        <v>1.5208373541918386E-2</v>
      </c>
      <c r="AD507" s="8">
        <v>0.88395669754727768</v>
      </c>
      <c r="AE507" s="8">
        <v>6.3510686075793474E-4</v>
      </c>
      <c r="AF507" s="8">
        <v>-0.50738317096904828</v>
      </c>
      <c r="AG507" s="8">
        <v>-0.45051851684558691</v>
      </c>
      <c r="AH507" s="8">
        <v>0.94018971359363301</v>
      </c>
      <c r="AI507" s="8">
        <v>3.2029999017922215</v>
      </c>
    </row>
    <row r="508" spans="24:35" x14ac:dyDescent="0.25">
      <c r="X508" t="str">
        <v>Ethiopia</v>
      </c>
      <c r="Y508">
        <v>63.3</v>
      </c>
      <c r="Z508" s="8">
        <v>60.107760681942793</v>
      </c>
      <c r="AA508" s="8">
        <v>3.1922393180572044</v>
      </c>
      <c r="AB508" s="8">
        <v>3.2408986006056164</v>
      </c>
      <c r="AC508" s="8">
        <v>1.5014132975131957E-2</v>
      </c>
      <c r="AD508" s="8">
        <v>0.89450409813942988</v>
      </c>
      <c r="AE508" s="8">
        <v>6.4192062095012187E-4</v>
      </c>
      <c r="AF508" s="8">
        <v>-0.50738317096904828</v>
      </c>
      <c r="AG508" s="8">
        <v>-0.44964640985438886</v>
      </c>
      <c r="AH508" s="8">
        <v>0.94578226782882213</v>
      </c>
      <c r="AI508" s="8">
        <v>3.2408986006056164</v>
      </c>
    </row>
    <row r="509" spans="24:35" x14ac:dyDescent="0.25">
      <c r="X509" t="str">
        <v>Ethiopia</v>
      </c>
      <c r="Y509">
        <v>62.6</v>
      </c>
      <c r="Z509" s="8">
        <v>59.557634117311238</v>
      </c>
      <c r="AA509" s="8">
        <v>3.0423658826887632</v>
      </c>
      <c r="AB509" s="8">
        <v>3.0876109992613276</v>
      </c>
      <c r="AC509" s="8">
        <v>1.4653761948441306E-2</v>
      </c>
      <c r="AD509" s="8">
        <v>0.85235183913481016</v>
      </c>
      <c r="AE509" s="8">
        <v>5.6864925365112155E-4</v>
      </c>
      <c r="AF509" s="8">
        <v>-0.50738317096904828</v>
      </c>
      <c r="AG509" s="8">
        <v>-0.44834537711872874</v>
      </c>
      <c r="AH509" s="8">
        <v>0.92322902853777844</v>
      </c>
      <c r="AI509" s="8">
        <v>3.0876109992613276</v>
      </c>
    </row>
    <row r="510" spans="24:35" x14ac:dyDescent="0.25">
      <c r="X510" t="str">
        <v>Ethiopia</v>
      </c>
      <c r="Y510">
        <v>61.8</v>
      </c>
      <c r="Z510" s="8">
        <v>59.116591742819644</v>
      </c>
      <c r="AA510" s="8">
        <v>2.6834082571803535</v>
      </c>
      <c r="AB510" s="8">
        <v>2.7452660709334173</v>
      </c>
      <c r="AC510" s="8">
        <v>2.2532538615476209E-2</v>
      </c>
      <c r="AD510" s="8">
        <v>0.7548097284559232</v>
      </c>
      <c r="AE510" s="8">
        <v>6.912405257149673E-4</v>
      </c>
      <c r="AF510" s="8">
        <v>-0.50738317096904828</v>
      </c>
      <c r="AG510" s="8">
        <v>-0.44716677939776289</v>
      </c>
      <c r="AH510" s="8">
        <v>0.86879786397983461</v>
      </c>
      <c r="AI510" s="8">
        <v>2.7452660709334173</v>
      </c>
    </row>
    <row r="511" spans="24:35" x14ac:dyDescent="0.25">
      <c r="X511" t="str">
        <v>Ethiopia</v>
      </c>
      <c r="Y511">
        <v>68</v>
      </c>
      <c r="Z511" s="8">
        <v>58.146639250323773</v>
      </c>
      <c r="AA511" s="8">
        <v>9.8533607496762272</v>
      </c>
      <c r="AB511" s="8">
        <v>10.087661385267019</v>
      </c>
      <c r="AC511" s="8">
        <v>2.3226457217624969E-2</v>
      </c>
      <c r="AD511" s="8">
        <v>2.7726134862042606</v>
      </c>
      <c r="AE511" s="8">
        <v>9.6208655403083893E-3</v>
      </c>
      <c r="AF511" s="8">
        <v>-0.50738317096904828</v>
      </c>
      <c r="AG511" s="8">
        <v>-0.4456575522181272</v>
      </c>
      <c r="AH511" s="8">
        <v>1.6651166584369579</v>
      </c>
      <c r="AI511" s="8">
        <v>10.087661385267019</v>
      </c>
    </row>
    <row r="512" spans="24:35" x14ac:dyDescent="0.25">
      <c r="X512" t="str">
        <v>Ethiopia</v>
      </c>
      <c r="Y512">
        <v>59.8</v>
      </c>
      <c r="Z512" s="8">
        <v>56.79087202990592</v>
      </c>
      <c r="AA512" s="8">
        <v>3.0091279700940774</v>
      </c>
      <c r="AB512" s="8">
        <v>3.0829504647050703</v>
      </c>
      <c r="AC512" s="8">
        <v>2.3945404071892967E-2</v>
      </c>
      <c r="AD512" s="8">
        <v>0.8470430704577766</v>
      </c>
      <c r="AE512" s="8">
        <v>9.2641471809834931E-4</v>
      </c>
      <c r="AF512" s="8">
        <v>-0.50738317096904828</v>
      </c>
      <c r="AG512" s="8">
        <v>-0.44536184153736091</v>
      </c>
      <c r="AH512" s="8">
        <v>0.92034942845518009</v>
      </c>
      <c r="AI512" s="8">
        <v>3.0829504647050703</v>
      </c>
    </row>
    <row r="513" spans="24:35" x14ac:dyDescent="0.25">
      <c r="X513" t="str">
        <v>Ethiopia</v>
      </c>
      <c r="Y513">
        <v>58.5</v>
      </c>
      <c r="Z513" s="8">
        <v>58.891431469294808</v>
      </c>
      <c r="AA513" s="8">
        <v>-0.39143146929480821</v>
      </c>
      <c r="AB513" s="8">
        <v>-0.39900274654126328</v>
      </c>
      <c r="AC513" s="8">
        <v>1.8975501577586464E-2</v>
      </c>
      <c r="AD513" s="8">
        <v>-0.10990506396678719</v>
      </c>
      <c r="AE513" s="8">
        <v>1.2296887994678925E-5</v>
      </c>
      <c r="AF513" s="8">
        <v>-0.50738317096904828</v>
      </c>
      <c r="AG513" s="8">
        <v>-0.44006240152794474</v>
      </c>
      <c r="AH513" s="8">
        <v>0.33151932668667627</v>
      </c>
      <c r="AI513" s="8">
        <v>-0.39900274654126328</v>
      </c>
    </row>
    <row r="514" spans="24:35" x14ac:dyDescent="0.25">
      <c r="X514" t="str">
        <v>Fiji</v>
      </c>
      <c r="Y514">
        <v>69.7</v>
      </c>
      <c r="Z514" s="8">
        <v>77.290764603584975</v>
      </c>
      <c r="AA514" s="8">
        <v>-7.5907646035849723</v>
      </c>
      <c r="AB514" s="8">
        <v>-7.6423823425864104</v>
      </c>
      <c r="AC514" s="8">
        <v>6.7541424502937548E-3</v>
      </c>
      <c r="AD514" s="8">
        <v>-2.1181613260913394</v>
      </c>
      <c r="AE514" s="8">
        <v>1.6057499650965459E-3</v>
      </c>
      <c r="AF514" s="8">
        <v>-0.50738317096904828</v>
      </c>
      <c r="AG514" s="8">
        <v>-0.43391033492525694</v>
      </c>
      <c r="AH514" s="8">
        <v>1.4553904376803291</v>
      </c>
      <c r="AI514" s="8">
        <v>-7.6423823425864104</v>
      </c>
    </row>
    <row r="515" spans="24:35" x14ac:dyDescent="0.25">
      <c r="X515" t="str">
        <v>Fiji</v>
      </c>
      <c r="Y515">
        <v>69.599999999999994</v>
      </c>
      <c r="Z515" s="8">
        <v>74.282328272672274</v>
      </c>
      <c r="AA515" s="8">
        <v>-4.6823282726722795</v>
      </c>
      <c r="AB515" s="8">
        <v>-4.7128936496673184</v>
      </c>
      <c r="AC515" s="8">
        <v>6.485479891360597E-3</v>
      </c>
      <c r="AD515" s="8">
        <v>-1.3064014108906874</v>
      </c>
      <c r="AE515" s="8">
        <v>5.8636437833062412E-4</v>
      </c>
      <c r="AF515" s="8">
        <v>-0.50738317096904828</v>
      </c>
      <c r="AG515" s="8">
        <v>-0.43377304847852194</v>
      </c>
      <c r="AH515" s="8">
        <v>1.142979182177299</v>
      </c>
      <c r="AI515" s="8">
        <v>-4.7128936496673184</v>
      </c>
    </row>
    <row r="516" spans="24:35" x14ac:dyDescent="0.25">
      <c r="X516" t="str">
        <v>Fiji</v>
      </c>
      <c r="Y516">
        <v>69.400000000000006</v>
      </c>
      <c r="Z516" s="8">
        <v>72.233678478067503</v>
      </c>
      <c r="AA516" s="8">
        <v>-2.8336784780674975</v>
      </c>
      <c r="AB516" s="8">
        <v>-2.8630778888492872</v>
      </c>
      <c r="AC516" s="8">
        <v>1.0268463493882048E-2</v>
      </c>
      <c r="AD516" s="8">
        <v>-0.79212507109675068</v>
      </c>
      <c r="AE516" s="8">
        <v>3.4262730639996874E-4</v>
      </c>
      <c r="AF516" s="8">
        <v>-0.4918835074548818</v>
      </c>
      <c r="AG516" s="8">
        <v>-0.43357215255303555</v>
      </c>
      <c r="AH516" s="8">
        <v>0.89001408477436506</v>
      </c>
      <c r="AI516" s="8">
        <v>-2.8630778888492872</v>
      </c>
    </row>
    <row r="517" spans="24:35" x14ac:dyDescent="0.25">
      <c r="X517" t="str">
        <v>Fiji</v>
      </c>
      <c r="Y517">
        <v>69.2</v>
      </c>
      <c r="Z517" s="8">
        <v>73.782302909473771</v>
      </c>
      <c r="AA517" s="8">
        <v>-4.5823029094737677</v>
      </c>
      <c r="AB517" s="8">
        <v>-4.609503044371202</v>
      </c>
      <c r="AC517" s="8">
        <v>5.9008822937321095E-3</v>
      </c>
      <c r="AD517" s="8">
        <v>-1.2781176790447006</v>
      </c>
      <c r="AE517" s="8">
        <v>5.1035849331255089E-4</v>
      </c>
      <c r="AF517" s="8">
        <v>-0.4918835074548818</v>
      </c>
      <c r="AG517" s="8">
        <v>-0.42912476187827231</v>
      </c>
      <c r="AH517" s="8">
        <v>1.1305386676468439</v>
      </c>
      <c r="AI517" s="8">
        <v>-4.609503044371202</v>
      </c>
    </row>
    <row r="518" spans="24:35" x14ac:dyDescent="0.25">
      <c r="X518" t="str">
        <v>Fiji</v>
      </c>
      <c r="Y518">
        <v>69.099999999999994</v>
      </c>
      <c r="Z518" s="8">
        <v>76.642212518377718</v>
      </c>
      <c r="AA518" s="8">
        <v>-7.542212518377724</v>
      </c>
      <c r="AB518" s="8">
        <v>-7.5785250090637115</v>
      </c>
      <c r="AC518" s="8">
        <v>4.7914984304411757E-3</v>
      </c>
      <c r="AD518" s="8">
        <v>-2.1025368615046625</v>
      </c>
      <c r="AE518" s="8">
        <v>1.120187982115233E-3</v>
      </c>
      <c r="AF518" s="8">
        <v>-0.4918835074548818</v>
      </c>
      <c r="AG518" s="8">
        <v>-0.42749135975805513</v>
      </c>
      <c r="AH518" s="8">
        <v>1.4500127108079648</v>
      </c>
      <c r="AI518" s="8">
        <v>-7.5785250090637115</v>
      </c>
    </row>
    <row r="519" spans="24:35" x14ac:dyDescent="0.25">
      <c r="X519" t="str">
        <v>Fiji</v>
      </c>
      <c r="Y519">
        <v>68.900000000000006</v>
      </c>
      <c r="Z519" s="8">
        <v>76.150767558146171</v>
      </c>
      <c r="AA519" s="8">
        <v>-7.2507675581461655</v>
      </c>
      <c r="AB519" s="8">
        <v>-7.2820789539985737</v>
      </c>
      <c r="AC519" s="8">
        <v>4.2997880207292609E-3</v>
      </c>
      <c r="AD519" s="8">
        <v>-2.0207918185359195</v>
      </c>
      <c r="AE519" s="8">
        <v>9.2812825629208875E-4</v>
      </c>
      <c r="AF519" s="8">
        <v>-0.4918835074548818</v>
      </c>
      <c r="AG519" s="8">
        <v>-0.42319797342259291</v>
      </c>
      <c r="AH519" s="8">
        <v>1.4215455738511937</v>
      </c>
      <c r="AI519" s="8">
        <v>-7.2820789539985737</v>
      </c>
    </row>
    <row r="520" spans="24:35" x14ac:dyDescent="0.25">
      <c r="X520" t="str">
        <v>Fiji</v>
      </c>
      <c r="Y520">
        <v>68.7</v>
      </c>
      <c r="Z520" s="8">
        <v>75.854420863986334</v>
      </c>
      <c r="AA520" s="8">
        <v>-7.1544208639863314</v>
      </c>
      <c r="AB520" s="8">
        <v>-7.1883491107553015</v>
      </c>
      <c r="AC520" s="8">
        <v>4.7198941295444469E-3</v>
      </c>
      <c r="AD520" s="8">
        <v>-1.9943607313416341</v>
      </c>
      <c r="AE520" s="8">
        <v>9.9275197966435923E-4</v>
      </c>
      <c r="AF520" s="8">
        <v>-0.4918835074548818</v>
      </c>
      <c r="AG520" s="8">
        <v>-0.42158033578761578</v>
      </c>
      <c r="AH520" s="8">
        <v>1.4122183723991251</v>
      </c>
      <c r="AI520" s="8">
        <v>-7.1883491107553015</v>
      </c>
    </row>
    <row r="521" spans="24:35" x14ac:dyDescent="0.25">
      <c r="X521" t="str">
        <v>Fiji</v>
      </c>
      <c r="Y521">
        <v>68.599999999999994</v>
      </c>
      <c r="Z521" s="8">
        <v>75.583941808097407</v>
      </c>
      <c r="AA521" s="8">
        <v>-6.9839418080974127</v>
      </c>
      <c r="AB521" s="8">
        <v>-7.0151994196768035</v>
      </c>
      <c r="AC521" s="8">
        <v>4.4556982217379866E-3</v>
      </c>
      <c r="AD521" s="8">
        <v>-1.9465797823567685</v>
      </c>
      <c r="AE521" s="8">
        <v>8.9257762101895672E-4</v>
      </c>
      <c r="AF521" s="8">
        <v>-0.48332360885611292</v>
      </c>
      <c r="AG521" s="8">
        <v>-0.41789020104608426</v>
      </c>
      <c r="AH521" s="8">
        <v>1.395198832552826</v>
      </c>
      <c r="AI521" s="8">
        <v>-7.0151994196768035</v>
      </c>
    </row>
    <row r="522" spans="24:35" x14ac:dyDescent="0.25">
      <c r="X522" t="str">
        <v>Fiji</v>
      </c>
      <c r="Y522">
        <v>68.5</v>
      </c>
      <c r="Z522" s="8">
        <v>72.330565299907406</v>
      </c>
      <c r="AA522" s="8">
        <v>-3.8305652999074056</v>
      </c>
      <c r="AB522" s="8">
        <v>-3.8466749817206605</v>
      </c>
      <c r="AC522" s="8">
        <v>4.1879498241488124E-3</v>
      </c>
      <c r="AD522" s="8">
        <v>-1.0675201303277413</v>
      </c>
      <c r="AE522" s="8">
        <v>2.5224504164335332E-4</v>
      </c>
      <c r="AF522" s="8">
        <v>-0.48332360885611292</v>
      </c>
      <c r="AG522" s="8">
        <v>-0.41631338122925499</v>
      </c>
      <c r="AH522" s="8">
        <v>1.03320865769105</v>
      </c>
      <c r="AI522" s="8">
        <v>-3.8466749817206605</v>
      </c>
    </row>
    <row r="523" spans="24:35" x14ac:dyDescent="0.25">
      <c r="X523" t="str">
        <v>Fiji</v>
      </c>
      <c r="Y523">
        <v>68.3</v>
      </c>
      <c r="Z523" s="8">
        <v>72.156327298396036</v>
      </c>
      <c r="AA523" s="8">
        <v>-3.8563272983960388</v>
      </c>
      <c r="AB523" s="8">
        <v>-3.8725126054426333</v>
      </c>
      <c r="AC523" s="8">
        <v>4.1795363103135849E-3</v>
      </c>
      <c r="AD523" s="8">
        <v>-1.0746950664337371</v>
      </c>
      <c r="AE523" s="8">
        <v>2.5513143125326869E-4</v>
      </c>
      <c r="AF523" s="8">
        <v>-0.48332360885611292</v>
      </c>
      <c r="AG523" s="8">
        <v>-0.41623633725021991</v>
      </c>
      <c r="AH523" s="8">
        <v>1.0366750052131752</v>
      </c>
      <c r="AI523" s="8">
        <v>-3.8725126054426333</v>
      </c>
    </row>
    <row r="524" spans="24:35" x14ac:dyDescent="0.25">
      <c r="X524" t="str">
        <v>Fiji</v>
      </c>
      <c r="Y524">
        <v>68.099999999999994</v>
      </c>
      <c r="Z524" s="8">
        <v>71.521319195607092</v>
      </c>
      <c r="AA524" s="8">
        <v>-3.4213191956070972</v>
      </c>
      <c r="AB524" s="8">
        <v>-3.4350272366083163</v>
      </c>
      <c r="AC524" s="8">
        <v>3.9906644276726244E-3</v>
      </c>
      <c r="AD524" s="8">
        <v>-0.95337504802796857</v>
      </c>
      <c r="AE524" s="8">
        <v>1.916707147258932E-4</v>
      </c>
      <c r="AF524" s="8">
        <v>-0.48332360885611292</v>
      </c>
      <c r="AG524" s="8">
        <v>-0.41573645357717853</v>
      </c>
      <c r="AH524" s="8">
        <v>0.97640926256768401</v>
      </c>
      <c r="AI524" s="8">
        <v>-3.4350272366083163</v>
      </c>
    </row>
    <row r="525" spans="24:35" x14ac:dyDescent="0.25">
      <c r="X525" t="str">
        <v>Fiji</v>
      </c>
      <c r="Y525">
        <v>68</v>
      </c>
      <c r="Z525" s="8">
        <v>74.710530059496179</v>
      </c>
      <c r="AA525" s="8">
        <v>-6.710530059496179</v>
      </c>
      <c r="AB525" s="8">
        <v>-6.737725357482951</v>
      </c>
      <c r="AC525" s="8">
        <v>4.0362728582530481E-3</v>
      </c>
      <c r="AD525" s="8">
        <v>-1.8699799799407228</v>
      </c>
      <c r="AE525" s="8">
        <v>7.4585998618804451E-4</v>
      </c>
      <c r="AF525" s="8">
        <v>-0.48332360885611292</v>
      </c>
      <c r="AG525" s="8">
        <v>-0.41322781095874722</v>
      </c>
      <c r="AH525" s="8">
        <v>1.3674721130395029</v>
      </c>
      <c r="AI525" s="8">
        <v>-6.737725357482951</v>
      </c>
    </row>
    <row r="526" spans="24:35" x14ac:dyDescent="0.25">
      <c r="X526" t="str">
        <v>Fiji</v>
      </c>
      <c r="Y526">
        <v>67.900000000000006</v>
      </c>
      <c r="Z526" s="8">
        <v>74.614637114471378</v>
      </c>
      <c r="AA526" s="8">
        <v>-6.7146371144713726</v>
      </c>
      <c r="AB526" s="8">
        <v>-6.7408012528321652</v>
      </c>
      <c r="AC526" s="8">
        <v>3.8814582094078864E-3</v>
      </c>
      <c r="AD526" s="8">
        <v>-1.8709790576043557</v>
      </c>
      <c r="AE526" s="8">
        <v>7.179069243177644E-4</v>
      </c>
      <c r="AF526" s="8">
        <v>-0.47479897905845492</v>
      </c>
      <c r="AG526" s="8">
        <v>-0.41120769536895035</v>
      </c>
      <c r="AH526" s="8">
        <v>1.3678373651879654</v>
      </c>
      <c r="AI526" s="8">
        <v>-6.7408012528321652</v>
      </c>
    </row>
    <row r="527" spans="24:35" x14ac:dyDescent="0.25">
      <c r="X527" t="str">
        <v>Fiji</v>
      </c>
      <c r="Y527">
        <v>67.8</v>
      </c>
      <c r="Z527" s="8">
        <v>70.93255092782907</v>
      </c>
      <c r="AA527" s="8">
        <v>-3.1325509278290724</v>
      </c>
      <c r="AB527" s="8">
        <v>-3.1444568213832493</v>
      </c>
      <c r="AC527" s="8">
        <v>3.786311668588783E-3</v>
      </c>
      <c r="AD527" s="8">
        <v>-0.87281817208811119</v>
      </c>
      <c r="AE527" s="8">
        <v>1.5239047175171205E-4</v>
      </c>
      <c r="AF527" s="8">
        <v>-0.47479897905845492</v>
      </c>
      <c r="AG527" s="8">
        <v>-0.41011748643798468</v>
      </c>
      <c r="AH527" s="8">
        <v>0.93424738270337759</v>
      </c>
      <c r="AI527" s="8">
        <v>-3.1444568213832493</v>
      </c>
    </row>
    <row r="528" spans="24:35" x14ac:dyDescent="0.25">
      <c r="X528" t="str">
        <v>Fiji</v>
      </c>
      <c r="Y528">
        <v>67.7</v>
      </c>
      <c r="Z528" s="8">
        <v>68.141609611063799</v>
      </c>
      <c r="AA528" s="8">
        <v>-0.44160961106379659</v>
      </c>
      <c r="AB528" s="8">
        <v>-0.45381441911227482</v>
      </c>
      <c r="AC528" s="8">
        <v>2.689383046125457E-2</v>
      </c>
      <c r="AD528" s="8">
        <v>-0.12449740393192799</v>
      </c>
      <c r="AE528" s="8">
        <v>2.2545476920974492E-5</v>
      </c>
      <c r="AF528" s="8">
        <v>-0.47479897905845492</v>
      </c>
      <c r="AG528" s="8">
        <v>-0.40734214667531904</v>
      </c>
      <c r="AH528" s="8">
        <v>0.35284189650880177</v>
      </c>
      <c r="AI528" s="8">
        <v>-0.45381441911227482</v>
      </c>
    </row>
    <row r="529" spans="24:35" x14ac:dyDescent="0.25">
      <c r="X529" t="str">
        <v>France</v>
      </c>
      <c r="Y529">
        <v>82.2</v>
      </c>
      <c r="Z529" s="8">
        <v>82.088198703677676</v>
      </c>
      <c r="AA529" s="8">
        <v>0.11180129632232649</v>
      </c>
      <c r="AB529" s="8">
        <v>0.11301669659314441</v>
      </c>
      <c r="AC529" s="8">
        <v>1.075416560079894E-2</v>
      </c>
      <c r="AD529" s="8">
        <v>3.1260550079240342E-2</v>
      </c>
      <c r="AE529" s="8">
        <v>5.5912913162727562E-7</v>
      </c>
      <c r="AF529" s="8">
        <v>-0.46970075330452549</v>
      </c>
      <c r="AG529" s="8">
        <v>-0.40559720858899212</v>
      </c>
      <c r="AH529" s="8">
        <v>0.17680653290882761</v>
      </c>
      <c r="AI529" s="8">
        <v>0.11301669659314441</v>
      </c>
    </row>
    <row r="530" spans="24:35" x14ac:dyDescent="0.25">
      <c r="X530" t="str">
        <v>France</v>
      </c>
      <c r="Y530">
        <v>82</v>
      </c>
      <c r="Z530" s="8">
        <v>82.108054210182743</v>
      </c>
      <c r="AA530" s="8">
        <v>-0.1080542101827433</v>
      </c>
      <c r="AB530" s="8">
        <v>-0.10916325905455677</v>
      </c>
      <c r="AC530" s="8">
        <v>1.0159543434473719E-2</v>
      </c>
      <c r="AD530" s="8">
        <v>-3.0203758205264192E-2</v>
      </c>
      <c r="AE530" s="8">
        <v>4.9280755816617184E-7</v>
      </c>
      <c r="AF530" s="8">
        <v>-0.46970075330452549</v>
      </c>
      <c r="AG530" s="8">
        <v>-0.40091555392878575</v>
      </c>
      <c r="AH530" s="8">
        <v>0.1737922846540208</v>
      </c>
      <c r="AI530" s="8">
        <v>-0.10916325905455677</v>
      </c>
    </row>
    <row r="531" spans="24:35" x14ac:dyDescent="0.25">
      <c r="X531" t="str">
        <v>France</v>
      </c>
      <c r="Y531">
        <v>81.5</v>
      </c>
      <c r="Z531" s="8">
        <v>79.150404045284162</v>
      </c>
      <c r="AA531" s="8">
        <v>2.3495959547158378</v>
      </c>
      <c r="AB531" s="8">
        <v>2.3651333555745304</v>
      </c>
      <c r="AC531" s="8">
        <v>6.569355094532753E-3</v>
      </c>
      <c r="AD531" s="8">
        <v>0.65558091362669402</v>
      </c>
      <c r="AE531" s="8">
        <v>1.4958367061018919E-4</v>
      </c>
      <c r="AF531" s="8">
        <v>-0.46970075330452549</v>
      </c>
      <c r="AG531" s="8">
        <v>-0.40074862579903292</v>
      </c>
      <c r="AH531" s="8">
        <v>0.80967951291032059</v>
      </c>
      <c r="AI531" s="8">
        <v>2.3651333555745304</v>
      </c>
    </row>
    <row r="532" spans="24:35" x14ac:dyDescent="0.25">
      <c r="X532" t="str">
        <v>France</v>
      </c>
      <c r="Y532">
        <v>81.7</v>
      </c>
      <c r="Z532" s="8">
        <v>77.09126684437696</v>
      </c>
      <c r="AA532" s="8">
        <v>4.6087331556230424</v>
      </c>
      <c r="AB532" s="8">
        <v>4.6832553525372385</v>
      </c>
      <c r="AC532" s="8">
        <v>1.5912477818195964E-2</v>
      </c>
      <c r="AD532" s="8">
        <v>1.2920121343924684</v>
      </c>
      <c r="AE532" s="8">
        <v>1.4206387946280633E-3</v>
      </c>
      <c r="AF532" s="8">
        <v>-0.46970075330452549</v>
      </c>
      <c r="AG532" s="8">
        <v>-0.39979859932248785</v>
      </c>
      <c r="AH532" s="8">
        <v>1.1366671167903417</v>
      </c>
      <c r="AI532" s="8">
        <v>4.6832553525372385</v>
      </c>
    </row>
    <row r="533" spans="24:35" x14ac:dyDescent="0.25">
      <c r="X533" t="str">
        <v>France</v>
      </c>
      <c r="Y533">
        <v>81.3</v>
      </c>
      <c r="Z533" s="8">
        <v>76.79298922377842</v>
      </c>
      <c r="AA533" s="8">
        <v>4.507010776221577</v>
      </c>
      <c r="AB533" s="8">
        <v>4.575061779233403</v>
      </c>
      <c r="AC533" s="8">
        <v>1.4874335319517498E-2</v>
      </c>
      <c r="AD533" s="8">
        <v>1.2628293630646616</v>
      </c>
      <c r="AE533" s="8">
        <v>1.2673065404363174E-3</v>
      </c>
      <c r="AF533" s="8">
        <v>-0.46970075330452549</v>
      </c>
      <c r="AG533" s="8">
        <v>-0.39868012725967222</v>
      </c>
      <c r="AH533" s="8">
        <v>1.1237568077945788</v>
      </c>
      <c r="AI533" s="8">
        <v>4.575061779233403</v>
      </c>
    </row>
    <row r="534" spans="24:35" x14ac:dyDescent="0.25">
      <c r="X534" t="str">
        <v>France</v>
      </c>
      <c r="Y534">
        <v>81.099999999999994</v>
      </c>
      <c r="Z534" s="8">
        <v>81.607319835676734</v>
      </c>
      <c r="AA534" s="8">
        <v>-0.50731983567673922</v>
      </c>
      <c r="AB534" s="8">
        <v>-0.51303409056769256</v>
      </c>
      <c r="AC534" s="8">
        <v>1.1138158255000615E-2</v>
      </c>
      <c r="AD534" s="8">
        <v>-0.14187828350052506</v>
      </c>
      <c r="AE534" s="8">
        <v>1.1933175169135211E-5</v>
      </c>
      <c r="AF534" s="8">
        <v>-0.46123068213767926</v>
      </c>
      <c r="AG534" s="8">
        <v>-0.39774475641614687</v>
      </c>
      <c r="AH534" s="8">
        <v>0.37666733797944979</v>
      </c>
      <c r="AI534" s="8">
        <v>-0.51303409056769256</v>
      </c>
    </row>
    <row r="535" spans="24:35" x14ac:dyDescent="0.25">
      <c r="X535" t="str">
        <v>France</v>
      </c>
      <c r="Y535">
        <v>89</v>
      </c>
      <c r="Z535" s="8">
        <v>81.179511314841406</v>
      </c>
      <c r="AA535" s="8">
        <v>7.820488685158594</v>
      </c>
      <c r="AB535" s="8">
        <v>7.9399087420263177</v>
      </c>
      <c r="AC535" s="8">
        <v>1.5040482296179034E-2</v>
      </c>
      <c r="AD535" s="8">
        <v>2.1914249061060458</v>
      </c>
      <c r="AE535" s="8">
        <v>3.8596059487865948E-3</v>
      </c>
      <c r="AF535" s="8">
        <v>-0.46123068213767926</v>
      </c>
      <c r="AG535" s="8">
        <v>-0.39717670232623309</v>
      </c>
      <c r="AH535" s="8">
        <v>1.4803462115687822</v>
      </c>
      <c r="AI535" s="8">
        <v>7.9399087420263177</v>
      </c>
    </row>
    <row r="536" spans="24:35" x14ac:dyDescent="0.25">
      <c r="X536" t="str">
        <v>France</v>
      </c>
      <c r="Y536">
        <v>89</v>
      </c>
      <c r="Z536" s="8">
        <v>77.87852148165527</v>
      </c>
      <c r="AA536" s="8">
        <v>11.12147851834473</v>
      </c>
      <c r="AB536" s="8">
        <v>11.252228062072598</v>
      </c>
      <c r="AC536" s="8">
        <v>1.1619880347837865E-2</v>
      </c>
      <c r="AD536" s="8">
        <v>3.111017244322241</v>
      </c>
      <c r="AE536" s="8">
        <v>5.9886494285881827E-3</v>
      </c>
      <c r="AF536" s="8">
        <v>-0.46123068213767926</v>
      </c>
      <c r="AG536" s="8">
        <v>-0.39264805251702878</v>
      </c>
      <c r="AH536" s="8">
        <v>1.7638075984421433</v>
      </c>
      <c r="AI536" s="8">
        <v>11.252228062072598</v>
      </c>
    </row>
    <row r="537" spans="24:35" x14ac:dyDescent="0.25">
      <c r="X537" t="str">
        <v>France</v>
      </c>
      <c r="Y537">
        <v>86</v>
      </c>
      <c r="Z537" s="8">
        <v>80.319196899863599</v>
      </c>
      <c r="AA537" s="8">
        <v>5.6808031001364014</v>
      </c>
      <c r="AB537" s="8">
        <v>5.7613028029312341</v>
      </c>
      <c r="AC537" s="8">
        <v>1.3972482535352214E-2</v>
      </c>
      <c r="AD537" s="8">
        <v>1.5909887577594832</v>
      </c>
      <c r="AE537" s="8">
        <v>1.8878399011740274E-3</v>
      </c>
      <c r="AF537" s="8">
        <v>-0.45616451589519369</v>
      </c>
      <c r="AG537" s="8">
        <v>-0.39263009210644328</v>
      </c>
      <c r="AH537" s="8">
        <v>1.2613440283124517</v>
      </c>
      <c r="AI537" s="8">
        <v>5.7613028029312341</v>
      </c>
    </row>
    <row r="538" spans="24:35" x14ac:dyDescent="0.25">
      <c r="X538" t="str">
        <v>France</v>
      </c>
      <c r="Y538">
        <v>81</v>
      </c>
      <c r="Z538" s="8">
        <v>79.564186297579511</v>
      </c>
      <c r="AA538" s="8">
        <v>1.4358137024204893</v>
      </c>
      <c r="AB538" s="8">
        <v>1.4560286267576352</v>
      </c>
      <c r="AC538" s="8">
        <v>1.3883603636393824E-2</v>
      </c>
      <c r="AD538" s="8">
        <v>0.40210168722621592</v>
      </c>
      <c r="AE538" s="8">
        <v>1.1980976501939404E-4</v>
      </c>
      <c r="AF538" s="8">
        <v>-0.45616451589519369</v>
      </c>
      <c r="AG538" s="8">
        <v>-0.38732606918134682</v>
      </c>
      <c r="AH538" s="8">
        <v>0.634114884879874</v>
      </c>
      <c r="AI538" s="8">
        <v>1.4560286267576352</v>
      </c>
    </row>
    <row r="539" spans="24:35" x14ac:dyDescent="0.25">
      <c r="X539" t="str">
        <v>France</v>
      </c>
      <c r="Y539">
        <v>82</v>
      </c>
      <c r="Z539" s="8">
        <v>79.376899989603402</v>
      </c>
      <c r="AA539" s="8">
        <v>2.6231000103965982</v>
      </c>
      <c r="AB539" s="8">
        <v>2.6596351420724758</v>
      </c>
      <c r="AC539" s="8">
        <v>1.3736896124559573E-2</v>
      </c>
      <c r="AD539" s="8">
        <v>0.73454828264296435</v>
      </c>
      <c r="AE539" s="8">
        <v>3.9553318117624864E-4</v>
      </c>
      <c r="AF539" s="8">
        <v>-0.45616451589519369</v>
      </c>
      <c r="AG539" s="8">
        <v>-0.38702173209259888</v>
      </c>
      <c r="AH539" s="8">
        <v>0.85705792257172697</v>
      </c>
      <c r="AI539" s="8">
        <v>2.6596351420724758</v>
      </c>
    </row>
    <row r="540" spans="24:35" x14ac:dyDescent="0.25">
      <c r="X540" t="str">
        <v>France</v>
      </c>
      <c r="Y540">
        <v>79.3</v>
      </c>
      <c r="Z540" s="8">
        <v>78.782032975914973</v>
      </c>
      <c r="AA540" s="8">
        <v>0.51796702408502426</v>
      </c>
      <c r="AB540" s="8">
        <v>0.52555054289260439</v>
      </c>
      <c r="AC540" s="8">
        <v>1.4429666014310951E-2</v>
      </c>
      <c r="AD540" s="8">
        <v>0.14509758767560693</v>
      </c>
      <c r="AE540" s="8">
        <v>1.6223159567086063E-5</v>
      </c>
      <c r="AF540" s="8">
        <v>-0.45616451589519369</v>
      </c>
      <c r="AG540" s="8">
        <v>-0.38684042623294579</v>
      </c>
      <c r="AH540" s="8">
        <v>0.38091677263623736</v>
      </c>
      <c r="AI540" s="8">
        <v>0.52555054289260439</v>
      </c>
    </row>
    <row r="541" spans="24:35" x14ac:dyDescent="0.25">
      <c r="X541" t="str">
        <v>France</v>
      </c>
      <c r="Y541">
        <v>79.2</v>
      </c>
      <c r="Z541" s="8">
        <v>79.914765853662828</v>
      </c>
      <c r="AA541" s="8">
        <v>-0.71476585366282563</v>
      </c>
      <c r="AB541" s="8">
        <v>-0.72502815954028299</v>
      </c>
      <c r="AC541" s="8">
        <v>1.4154354892869783E-2</v>
      </c>
      <c r="AD541" s="8">
        <v>-0.20019868822505826</v>
      </c>
      <c r="AE541" s="8">
        <v>3.0286564463300145E-5</v>
      </c>
      <c r="AF541" s="8">
        <v>-0.45616451589519369</v>
      </c>
      <c r="AG541" s="8">
        <v>-0.38657691894758794</v>
      </c>
      <c r="AH541" s="8">
        <v>0.44743568054532518</v>
      </c>
      <c r="AI541" s="8">
        <v>-0.72502815954028299</v>
      </c>
    </row>
    <row r="542" spans="24:35" x14ac:dyDescent="0.25">
      <c r="X542" t="str">
        <v>France</v>
      </c>
      <c r="Y542">
        <v>79</v>
      </c>
      <c r="Z542" s="8">
        <v>80.486252337161346</v>
      </c>
      <c r="AA542" s="8">
        <v>-1.4862523371613463</v>
      </c>
      <c r="AB542" s="8">
        <v>-1.5036261840854246</v>
      </c>
      <c r="AC542" s="8">
        <v>1.1554631801418018E-2</v>
      </c>
      <c r="AD542" s="8">
        <v>-0.41573645357717853</v>
      </c>
      <c r="AE542" s="8">
        <v>1.0633740387748386E-4</v>
      </c>
      <c r="AF542" s="8">
        <v>-0.44774677320100181</v>
      </c>
      <c r="AG542" s="8">
        <v>-0.38352545695072709</v>
      </c>
      <c r="AH542" s="8">
        <v>0.64477628180414526</v>
      </c>
      <c r="AI542" s="8">
        <v>-1.5036261840854246</v>
      </c>
    </row>
    <row r="543" spans="24:35" x14ac:dyDescent="0.25">
      <c r="X543" t="str">
        <v>France</v>
      </c>
      <c r="Y543">
        <v>78.8</v>
      </c>
      <c r="Z543" s="8">
        <v>80.455774544228007</v>
      </c>
      <c r="AA543" s="8">
        <v>-1.6557745442280094</v>
      </c>
      <c r="AB543" s="8">
        <v>-1.6754261506511634</v>
      </c>
      <c r="AC543" s="8">
        <v>1.1729318188997081E-2</v>
      </c>
      <c r="AD543" s="8">
        <v>-0.46319635952419019</v>
      </c>
      <c r="AE543" s="8">
        <v>1.3402120857613595E-4</v>
      </c>
      <c r="AF543" s="8">
        <v>-0.44774677320100181</v>
      </c>
      <c r="AG543" s="8">
        <v>-0.38266599953113684</v>
      </c>
      <c r="AH543" s="8">
        <v>0.6805853065738271</v>
      </c>
      <c r="AI543" s="8">
        <v>-1.6754261506511634</v>
      </c>
    </row>
    <row r="544" spans="24:35" x14ac:dyDescent="0.25">
      <c r="X544" t="str">
        <v>Gabon</v>
      </c>
      <c r="Y544">
        <v>65.5</v>
      </c>
      <c r="Z544" s="8">
        <v>67.953864160231404</v>
      </c>
      <c r="AA544" s="8">
        <v>-2.4538641602314044</v>
      </c>
      <c r="AB544" s="8">
        <v>-2.4954536389101132</v>
      </c>
      <c r="AC544" s="8">
        <v>1.6666099514023799E-2</v>
      </c>
      <c r="AD544" s="8">
        <v>-0.68817977272493014</v>
      </c>
      <c r="AE544" s="8">
        <v>4.2245763651134824E-4</v>
      </c>
      <c r="AF544" s="8">
        <v>-0.44438857281516719</v>
      </c>
      <c r="AG544" s="8">
        <v>-0.38206194002394422</v>
      </c>
      <c r="AH544" s="8">
        <v>0.82956601468775837</v>
      </c>
      <c r="AI544" s="8">
        <v>-2.4954536389101132</v>
      </c>
    </row>
    <row r="545" spans="24:35" x14ac:dyDescent="0.25">
      <c r="X545" t="str">
        <v>Gabon</v>
      </c>
      <c r="Y545">
        <v>64.599999999999994</v>
      </c>
      <c r="Z545" s="8">
        <v>67.107181968436791</v>
      </c>
      <c r="AA545" s="8">
        <v>-2.5071819684367966</v>
      </c>
      <c r="AB545" s="8">
        <v>-2.5233613859013957</v>
      </c>
      <c r="AC545" s="8">
        <v>6.4118510947330544E-3</v>
      </c>
      <c r="AD545" s="8">
        <v>-0.69949488981508934</v>
      </c>
      <c r="AE545" s="8">
        <v>1.661852659428506E-4</v>
      </c>
      <c r="AF545" s="8">
        <v>-0.44438857281516719</v>
      </c>
      <c r="AG545" s="8">
        <v>-0.37796846474950124</v>
      </c>
      <c r="AH545" s="8">
        <v>0.83635811098780488</v>
      </c>
      <c r="AI545" s="8">
        <v>-2.5233613859013957</v>
      </c>
    </row>
    <row r="546" spans="24:35" x14ac:dyDescent="0.25">
      <c r="X546" t="str">
        <v>Gabon</v>
      </c>
      <c r="Y546">
        <v>63.5</v>
      </c>
      <c r="Z546" s="8">
        <v>65.808485078097107</v>
      </c>
      <c r="AA546" s="8">
        <v>-2.3084850780971067</v>
      </c>
      <c r="AB546" s="8">
        <v>-2.3464835739617267</v>
      </c>
      <c r="AC546" s="8">
        <v>1.6193804331843101E-2</v>
      </c>
      <c r="AD546" s="8">
        <v>-0.64725317098580093</v>
      </c>
      <c r="AE546" s="8">
        <v>3.6293939151789379E-4</v>
      </c>
      <c r="AF546" s="8">
        <v>-0.44438857281516719</v>
      </c>
      <c r="AG546" s="8">
        <v>-0.37763383387733407</v>
      </c>
      <c r="AH546" s="8">
        <v>0.80452046026549318</v>
      </c>
      <c r="AI546" s="8">
        <v>-2.3464835739617267</v>
      </c>
    </row>
    <row r="547" spans="24:35" x14ac:dyDescent="0.25">
      <c r="X547" t="str">
        <v>Gabon</v>
      </c>
      <c r="Y547">
        <v>62.8</v>
      </c>
      <c r="Z547" s="8">
        <v>65.100813122797788</v>
      </c>
      <c r="AA547" s="8">
        <v>-2.3008131227977913</v>
      </c>
      <c r="AB547" s="8">
        <v>-2.3109592380857444</v>
      </c>
      <c r="AC547" s="8">
        <v>4.3904345523452471E-3</v>
      </c>
      <c r="AD547" s="8">
        <v>-0.64126672805389029</v>
      </c>
      <c r="AE547" s="8">
        <v>9.5442599772041641E-5</v>
      </c>
      <c r="AF547" s="8">
        <v>-0.44438857281516719</v>
      </c>
      <c r="AG547" s="8">
        <v>-0.3774936622094146</v>
      </c>
      <c r="AH547" s="8">
        <v>0.80079131367285095</v>
      </c>
      <c r="AI547" s="8">
        <v>-2.3109592380857444</v>
      </c>
    </row>
    <row r="548" spans="24:35" x14ac:dyDescent="0.25">
      <c r="X548" t="str">
        <v>Gabon</v>
      </c>
      <c r="Y548">
        <v>62.3</v>
      </c>
      <c r="Z548" s="8">
        <v>64.515149778963632</v>
      </c>
      <c r="AA548" s="8">
        <v>-2.2151497789636352</v>
      </c>
      <c r="AB548" s="8">
        <v>-2.2308902074888208</v>
      </c>
      <c r="AC548" s="8">
        <v>7.0556715307400712E-3</v>
      </c>
      <c r="AD548" s="8">
        <v>-0.61821927102813745</v>
      </c>
      <c r="AE548" s="8">
        <v>1.4293708840423824E-4</v>
      </c>
      <c r="AF548" s="8">
        <v>-0.44438857281516719</v>
      </c>
      <c r="AG548" s="8">
        <v>-0.37716363083391435</v>
      </c>
      <c r="AH548" s="8">
        <v>0.78626921027605901</v>
      </c>
      <c r="AI548" s="8">
        <v>-2.2308902074888208</v>
      </c>
    </row>
    <row r="549" spans="24:35" x14ac:dyDescent="0.25">
      <c r="X549" t="str">
        <v>Gabon</v>
      </c>
      <c r="Y549">
        <v>61.7</v>
      </c>
      <c r="Z549" s="8">
        <v>68.304304757720885</v>
      </c>
      <c r="AA549" s="8">
        <v>-6.6043047577208824</v>
      </c>
      <c r="AB549" s="8">
        <v>-6.6536500313226128</v>
      </c>
      <c r="AC549" s="8">
        <v>7.4162712750795766E-3</v>
      </c>
      <c r="AD549" s="8">
        <v>-1.8435096771059469</v>
      </c>
      <c r="AE549" s="8">
        <v>1.3364591786444813E-3</v>
      </c>
      <c r="AF549" s="8">
        <v>-0.44438857281516719</v>
      </c>
      <c r="AG549" s="8">
        <v>-0.37422541588170716</v>
      </c>
      <c r="AH549" s="8">
        <v>1.3577590644536117</v>
      </c>
      <c r="AI549" s="8">
        <v>-6.6536500313226128</v>
      </c>
    </row>
    <row r="550" spans="24:35" x14ac:dyDescent="0.25">
      <c r="X550" t="str">
        <v>Gabon</v>
      </c>
      <c r="Y550">
        <v>61.6</v>
      </c>
      <c r="Z550" s="8">
        <v>63.388719895552171</v>
      </c>
      <c r="AA550" s="8">
        <v>-1.7887198955521697</v>
      </c>
      <c r="AB550" s="8">
        <v>-1.798109113503692</v>
      </c>
      <c r="AC550" s="8">
        <v>5.221717570424173E-3</v>
      </c>
      <c r="AD550" s="8">
        <v>-0.49874790182182599</v>
      </c>
      <c r="AE550" s="8">
        <v>6.872197706543806E-5</v>
      </c>
      <c r="AF550" s="8">
        <v>-0.44438857281516719</v>
      </c>
      <c r="AG550" s="8">
        <v>-0.37299876493496614</v>
      </c>
      <c r="AH550" s="8">
        <v>0.7062208590956699</v>
      </c>
      <c r="AI550" s="8">
        <v>-1.798109113503692</v>
      </c>
    </row>
    <row r="551" spans="24:35" x14ac:dyDescent="0.25">
      <c r="X551" t="str">
        <v>Gabon</v>
      </c>
      <c r="Y551">
        <v>61.6</v>
      </c>
      <c r="Z551" s="8">
        <v>63.264772696946366</v>
      </c>
      <c r="AA551" s="8">
        <v>-1.6647726969463648</v>
      </c>
      <c r="AB551" s="8">
        <v>-1.6742398287912472</v>
      </c>
      <c r="AC551" s="8">
        <v>5.6545852524112934E-3</v>
      </c>
      <c r="AD551" s="8">
        <v>-0.46428879075929619</v>
      </c>
      <c r="AE551" s="8">
        <v>6.4518799401226185E-5</v>
      </c>
      <c r="AF551" s="8">
        <v>-0.43267393579163727</v>
      </c>
      <c r="AG551" s="8">
        <v>-0.37267821918824917</v>
      </c>
      <c r="AH551" s="8">
        <v>0.6813874013799317</v>
      </c>
      <c r="AI551" s="8">
        <v>-1.6742398287912472</v>
      </c>
    </row>
    <row r="552" spans="24:35" x14ac:dyDescent="0.25">
      <c r="X552" t="str">
        <v>Gabon</v>
      </c>
      <c r="Y552">
        <v>61.4</v>
      </c>
      <c r="Z552" s="8">
        <v>62.098381649713417</v>
      </c>
      <c r="AA552" s="8">
        <v>-0.69838164971341854</v>
      </c>
      <c r="AB552" s="8">
        <v>-0.70409607075012615</v>
      </c>
      <c r="AC552" s="8">
        <v>8.1159677977177738E-3</v>
      </c>
      <c r="AD552" s="8">
        <v>-0.19501331367430347</v>
      </c>
      <c r="AE552" s="8">
        <v>1.6377753836103972E-5</v>
      </c>
      <c r="AF552" s="8">
        <v>-0.43267393579163727</v>
      </c>
      <c r="AG552" s="8">
        <v>-0.37148447246541039</v>
      </c>
      <c r="AH552" s="8">
        <v>0.44160311782674661</v>
      </c>
      <c r="AI552" s="8">
        <v>-0.70409607075012615</v>
      </c>
    </row>
    <row r="553" spans="24:35" x14ac:dyDescent="0.25">
      <c r="X553" t="str">
        <v>Gabon</v>
      </c>
      <c r="Y553">
        <v>65</v>
      </c>
      <c r="Z553" s="8">
        <v>65.598273108352274</v>
      </c>
      <c r="AA553" s="8">
        <v>-0.59827310835227365</v>
      </c>
      <c r="AB553" s="8">
        <v>-0.60787886121185597</v>
      </c>
      <c r="AC553" s="8">
        <v>1.5802084054103271E-2</v>
      </c>
      <c r="AD553" s="8">
        <v>-0.16771046130257192</v>
      </c>
      <c r="AE553" s="8">
        <v>2.3768328027291365E-5</v>
      </c>
      <c r="AF553" s="8">
        <v>-0.43267393579163727</v>
      </c>
      <c r="AG553" s="8">
        <v>-0.37120591959556004</v>
      </c>
      <c r="AH553" s="8">
        <v>0.40952467728156738</v>
      </c>
      <c r="AI553" s="8">
        <v>-0.60787886121185597</v>
      </c>
    </row>
    <row r="554" spans="24:35" x14ac:dyDescent="0.25">
      <c r="X554" t="str">
        <v>Georgia</v>
      </c>
      <c r="Y554">
        <v>74.5</v>
      </c>
      <c r="Z554" s="8">
        <v>74.040081647550863</v>
      </c>
      <c r="AA554" s="8">
        <v>0.45991835244913659</v>
      </c>
      <c r="AB554" s="8">
        <v>0.46075186577829352</v>
      </c>
      <c r="AC554" s="8">
        <v>1.8090286574292611E-3</v>
      </c>
      <c r="AD554" s="8">
        <v>0.12801940753548446</v>
      </c>
      <c r="AE554" s="8">
        <v>1.5632550286398163E-6</v>
      </c>
      <c r="AF554" s="8">
        <v>-0.43267393579163727</v>
      </c>
      <c r="AG554" s="8">
        <v>-0.36890607921964497</v>
      </c>
      <c r="AH554" s="8">
        <v>0.35779799822733005</v>
      </c>
      <c r="AI554" s="8">
        <v>0.46075186577829352</v>
      </c>
    </row>
    <row r="555" spans="24:35" x14ac:dyDescent="0.25">
      <c r="X555" t="str">
        <v>Georgia</v>
      </c>
      <c r="Y555">
        <v>74.5</v>
      </c>
      <c r="Z555" s="8">
        <v>73.884708515685787</v>
      </c>
      <c r="AA555" s="8">
        <v>0.61529148431421277</v>
      </c>
      <c r="AB555" s="8">
        <v>0.6166748262460886</v>
      </c>
      <c r="AC555" s="8">
        <v>2.2432275049991761E-3</v>
      </c>
      <c r="AD555" s="8">
        <v>0.17130516363601478</v>
      </c>
      <c r="AE555" s="8">
        <v>3.4724495455851808E-6</v>
      </c>
      <c r="AF555" s="8">
        <v>-0.42600652312983872</v>
      </c>
      <c r="AG555" s="8">
        <v>-0.35893250593320331</v>
      </c>
      <c r="AH555" s="8">
        <v>0.41389027970709191</v>
      </c>
      <c r="AI555" s="8">
        <v>0.6166748262460886</v>
      </c>
    </row>
    <row r="556" spans="24:35" x14ac:dyDescent="0.25">
      <c r="X556" t="str">
        <v>Georgia</v>
      </c>
      <c r="Y556">
        <v>74.2</v>
      </c>
      <c r="Z556" s="8">
        <v>75.719124947757734</v>
      </c>
      <c r="AA556" s="8">
        <v>-1.5191249477577315</v>
      </c>
      <c r="AB556" s="8">
        <v>-1.5243681957141104</v>
      </c>
      <c r="AC556" s="8">
        <v>3.4396204087179891E-3</v>
      </c>
      <c r="AD556" s="8">
        <v>-0.42319797342259291</v>
      </c>
      <c r="AE556" s="8">
        <v>3.2534224409603534E-5</v>
      </c>
      <c r="AF556" s="8">
        <v>-0.42600652312983872</v>
      </c>
      <c r="AG556" s="8">
        <v>-0.35760483529214049</v>
      </c>
      <c r="AH556" s="8">
        <v>0.65053668107385987</v>
      </c>
      <c r="AI556" s="8">
        <v>-1.5243681957141104</v>
      </c>
    </row>
    <row r="557" spans="24:35" x14ac:dyDescent="0.25">
      <c r="X557" t="str">
        <v>Georgia</v>
      </c>
      <c r="Y557">
        <v>73.900000000000006</v>
      </c>
      <c r="Z557" s="8">
        <v>73.66731689294167</v>
      </c>
      <c r="AA557" s="8">
        <v>0.23268310705833528</v>
      </c>
      <c r="AB557" s="8">
        <v>0.23340814179307132</v>
      </c>
      <c r="AC557" s="8">
        <v>3.1062958179874042E-3</v>
      </c>
      <c r="AD557" s="8">
        <v>6.481004448125903E-2</v>
      </c>
      <c r="AE557" s="8">
        <v>6.8885052991110685E-7</v>
      </c>
      <c r="AF557" s="8">
        <v>-0.42600652312983872</v>
      </c>
      <c r="AG557" s="8">
        <v>-0.3571745764493795</v>
      </c>
      <c r="AH557" s="8">
        <v>0.25457816968714941</v>
      </c>
      <c r="AI557" s="8">
        <v>0.23340814179307132</v>
      </c>
    </row>
    <row r="558" spans="24:35" x14ac:dyDescent="0.25">
      <c r="X558" t="str">
        <v>Georgia</v>
      </c>
      <c r="Y558">
        <v>73.8</v>
      </c>
      <c r="Z558" s="8">
        <v>72.863001793880485</v>
      </c>
      <c r="AA558" s="8">
        <v>0.93699820611951168</v>
      </c>
      <c r="AB558" s="8">
        <v>0.9412525039479972</v>
      </c>
      <c r="AC558" s="8">
        <v>4.5198263065875273E-3</v>
      </c>
      <c r="AD558" s="8">
        <v>0.2611706342620036</v>
      </c>
      <c r="AE558" s="8">
        <v>1.6299872871177445E-5</v>
      </c>
      <c r="AF558" s="8">
        <v>-0.42600652312983872</v>
      </c>
      <c r="AG558" s="8">
        <v>-0.35565257174487952</v>
      </c>
      <c r="AH558" s="8">
        <v>0.51104856350644756</v>
      </c>
      <c r="AI558" s="8">
        <v>0.9412525039479972</v>
      </c>
    </row>
    <row r="559" spans="24:35" x14ac:dyDescent="0.25">
      <c r="X559" t="str">
        <v>Georgia</v>
      </c>
      <c r="Y559">
        <v>73.2</v>
      </c>
      <c r="Z559" s="8">
        <v>72.457981725234873</v>
      </c>
      <c r="AA559" s="8">
        <v>0.7420182747651296</v>
      </c>
      <c r="AB559" s="8">
        <v>0.74660331457888318</v>
      </c>
      <c r="AC559" s="8">
        <v>6.1411993815480639E-3</v>
      </c>
      <c r="AD559" s="8">
        <v>0.20699228049232496</v>
      </c>
      <c r="AE559" s="8">
        <v>1.3934237464875714E-5</v>
      </c>
      <c r="AF559" s="8">
        <v>-0.42600652312983872</v>
      </c>
      <c r="AG559" s="8">
        <v>-0.35358603535200156</v>
      </c>
      <c r="AH559" s="8">
        <v>0.45496404307629079</v>
      </c>
      <c r="AI559" s="8">
        <v>0.74660331457888318</v>
      </c>
    </row>
    <row r="560" spans="24:35" x14ac:dyDescent="0.25">
      <c r="X560" t="str">
        <v>Georgia</v>
      </c>
      <c r="Y560">
        <v>73.900000000000006</v>
      </c>
      <c r="Z560" s="8">
        <v>71.169929597099085</v>
      </c>
      <c r="AA560" s="8">
        <v>2.7300704029009211</v>
      </c>
      <c r="AB560" s="8">
        <v>2.7879324881668577</v>
      </c>
      <c r="AC560" s="8">
        <v>2.0754478636598076E-2</v>
      </c>
      <c r="AD560" s="8">
        <v>0.7672377119974203</v>
      </c>
      <c r="AE560" s="8">
        <v>6.566387625529718E-4</v>
      </c>
      <c r="AF560" s="8">
        <v>-0.42600652312983872</v>
      </c>
      <c r="AG560" s="8">
        <v>-0.35256907384353287</v>
      </c>
      <c r="AH560" s="8">
        <v>0.8759210649353173</v>
      </c>
      <c r="AI560" s="8">
        <v>2.7879324881668577</v>
      </c>
    </row>
    <row r="561" spans="24:35" x14ac:dyDescent="0.25">
      <c r="X561" t="str">
        <v>Georgia</v>
      </c>
      <c r="Y561">
        <v>74.400000000000006</v>
      </c>
      <c r="Z561" s="8">
        <v>74.460707149502269</v>
      </c>
      <c r="AA561" s="8">
        <v>-6.0707149502263746E-2</v>
      </c>
      <c r="AB561" s="8">
        <v>-6.0964185475183369E-2</v>
      </c>
      <c r="AC561" s="8">
        <v>4.2161798917866849E-3</v>
      </c>
      <c r="AD561" s="8">
        <v>-1.691839655022442E-2</v>
      </c>
      <c r="AE561" s="8">
        <v>6.3785045054323283E-8</v>
      </c>
      <c r="AF561" s="8">
        <v>-0.42600652312983872</v>
      </c>
      <c r="AG561" s="8">
        <v>-0.35199168588723584</v>
      </c>
      <c r="AH561" s="8">
        <v>0.13007073671746625</v>
      </c>
      <c r="AI561" s="8">
        <v>-6.0964185475183369E-2</v>
      </c>
    </row>
    <row r="562" spans="24:35" x14ac:dyDescent="0.25">
      <c r="X562" t="str">
        <v>Georgia</v>
      </c>
      <c r="Y562">
        <v>73.900000000000006</v>
      </c>
      <c r="Z562" s="8">
        <v>72.583185826850354</v>
      </c>
      <c r="AA562" s="8">
        <v>1.3168141731496519</v>
      </c>
      <c r="AB562" s="8">
        <v>1.3194300477522027</v>
      </c>
      <c r="AC562" s="8">
        <v>1.9825792257856245E-3</v>
      </c>
      <c r="AD562" s="8">
        <v>0.36657034056038812</v>
      </c>
      <c r="AE562" s="8">
        <v>1.4049260786943336E-5</v>
      </c>
      <c r="AF562" s="8">
        <v>-0.42600652312983872</v>
      </c>
      <c r="AG562" s="8">
        <v>-0.35077975911865855</v>
      </c>
      <c r="AH562" s="8">
        <v>0.60545052693047363</v>
      </c>
      <c r="AI562" s="8">
        <v>1.3194300477522027</v>
      </c>
    </row>
    <row r="563" spans="24:35" x14ac:dyDescent="0.25">
      <c r="X563" t="str">
        <v>Georgia</v>
      </c>
      <c r="Y563">
        <v>73.900000000000006</v>
      </c>
      <c r="Z563" s="8">
        <v>71.98234591166046</v>
      </c>
      <c r="AA563" s="8">
        <v>1.9176540883395461</v>
      </c>
      <c r="AB563" s="8">
        <v>1.9220469451984596</v>
      </c>
      <c r="AC563" s="8">
        <v>2.2855096593179629E-3</v>
      </c>
      <c r="AD563" s="8">
        <v>0.53391118931405035</v>
      </c>
      <c r="AE563" s="8">
        <v>3.4368551249340893E-5</v>
      </c>
      <c r="AF563" s="8">
        <v>-0.41272795222137554</v>
      </c>
      <c r="AG563" s="8">
        <v>-0.34965748023949844</v>
      </c>
      <c r="AH563" s="8">
        <v>0.73069226717822211</v>
      </c>
      <c r="AI563" s="8">
        <v>1.9220469451984596</v>
      </c>
    </row>
    <row r="564" spans="24:35" x14ac:dyDescent="0.25">
      <c r="X564" t="str">
        <v>Georgia</v>
      </c>
      <c r="Y564">
        <v>72.3</v>
      </c>
      <c r="Z564" s="8">
        <v>71.493893822829548</v>
      </c>
      <c r="AA564" s="8">
        <v>0.80610617717044875</v>
      </c>
      <c r="AB564" s="8">
        <v>0.80877920243543233</v>
      </c>
      <c r="AC564" s="8">
        <v>3.3050123654694329E-3</v>
      </c>
      <c r="AD564" s="8">
        <v>0.22454997126458329</v>
      </c>
      <c r="AE564" s="8">
        <v>8.8000111251350832E-6</v>
      </c>
      <c r="AF564" s="8">
        <v>-0.41272795222137554</v>
      </c>
      <c r="AG564" s="8">
        <v>-0.34665627222514483</v>
      </c>
      <c r="AH564" s="8">
        <v>0.4738670396478144</v>
      </c>
      <c r="AI564" s="8">
        <v>0.80877920243543233</v>
      </c>
    </row>
    <row r="565" spans="24:35" x14ac:dyDescent="0.25">
      <c r="X565" t="str">
        <v>Georgia</v>
      </c>
      <c r="Y565">
        <v>72.7</v>
      </c>
      <c r="Z565" s="8">
        <v>71.380803183218518</v>
      </c>
      <c r="AA565" s="8">
        <v>1.3191968167814849</v>
      </c>
      <c r="AB565" s="8">
        <v>1.323852911965165</v>
      </c>
      <c r="AC565" s="8">
        <v>3.5170789304444471E-3</v>
      </c>
      <c r="AD565" s="8">
        <v>0.36751625858734538</v>
      </c>
      <c r="AE565" s="8">
        <v>2.5090641637568874E-5</v>
      </c>
      <c r="AF565" s="8">
        <v>-0.41272795222137554</v>
      </c>
      <c r="AG565" s="8">
        <v>-0.3423571016993176</v>
      </c>
      <c r="AH565" s="8">
        <v>0.60623119235762302</v>
      </c>
      <c r="AI565" s="8">
        <v>1.323852911965165</v>
      </c>
    </row>
    <row r="566" spans="24:35" x14ac:dyDescent="0.25">
      <c r="X566" t="str">
        <v>Georgia</v>
      </c>
      <c r="Y566">
        <v>71.7</v>
      </c>
      <c r="Z566" s="8">
        <v>71.497832907389878</v>
      </c>
      <c r="AA566" s="8">
        <v>0.20216709261012511</v>
      </c>
      <c r="AB566" s="8">
        <v>0.20299192895167628</v>
      </c>
      <c r="AC566" s="8">
        <v>4.0633947655501785E-3</v>
      </c>
      <c r="AD566" s="8">
        <v>5.6337362326177441E-2</v>
      </c>
      <c r="AE566" s="8">
        <v>6.8154845939202176E-7</v>
      </c>
      <c r="AF566" s="8">
        <v>-0.40776731506460179</v>
      </c>
      <c r="AG566" s="8">
        <v>-0.34193302429402861</v>
      </c>
      <c r="AH566" s="8">
        <v>0.23735492901175961</v>
      </c>
      <c r="AI566" s="8">
        <v>0.20299192895167628</v>
      </c>
    </row>
    <row r="567" spans="24:35" x14ac:dyDescent="0.25">
      <c r="X567" t="str">
        <v>Georgia</v>
      </c>
      <c r="Y567">
        <v>73</v>
      </c>
      <c r="Z567" s="8">
        <v>71.568448552946577</v>
      </c>
      <c r="AA567" s="8">
        <v>1.4315514470534225</v>
      </c>
      <c r="AB567" s="8">
        <v>1.4353494150820914</v>
      </c>
      <c r="AC567" s="8">
        <v>2.6460233227961097E-3</v>
      </c>
      <c r="AD567" s="8">
        <v>0.39864304385810989</v>
      </c>
      <c r="AE567" s="8">
        <v>2.2190093070634847E-5</v>
      </c>
      <c r="AF567" s="8">
        <v>-0.40776731506460179</v>
      </c>
      <c r="AG567" s="8">
        <v>-0.34143932018305734</v>
      </c>
      <c r="AH567" s="8">
        <v>0.63138185265187174</v>
      </c>
      <c r="AI567" s="8">
        <v>1.4353494150820914</v>
      </c>
    </row>
    <row r="568" spans="24:35" x14ac:dyDescent="0.25">
      <c r="X568" t="str">
        <v>Georgia</v>
      </c>
      <c r="Y568">
        <v>71.8</v>
      </c>
      <c r="Z568" s="8">
        <v>63.319010250701588</v>
      </c>
      <c r="AA568" s="8">
        <v>8.4809897492984092</v>
      </c>
      <c r="AB568" s="8">
        <v>8.7516246198053942</v>
      </c>
      <c r="AC568" s="8">
        <v>3.0923957809447511E-2</v>
      </c>
      <c r="AD568" s="8">
        <v>2.3959044910391984</v>
      </c>
      <c r="AE568" s="8">
        <v>9.6410118659543426E-3</v>
      </c>
      <c r="AF568" s="8">
        <v>-0.40776731506460179</v>
      </c>
      <c r="AG568" s="8">
        <v>-0.3407565494126148</v>
      </c>
      <c r="AH568" s="8">
        <v>1.5478709542591715</v>
      </c>
      <c r="AI568" s="8">
        <v>8.7516246198053942</v>
      </c>
    </row>
    <row r="569" spans="24:35" x14ac:dyDescent="0.25">
      <c r="X569" t="str">
        <v>Germany</v>
      </c>
      <c r="Y569">
        <v>89</v>
      </c>
      <c r="Z569" s="8">
        <v>80.358094664228986</v>
      </c>
      <c r="AA569" s="8">
        <v>8.6419053357710141</v>
      </c>
      <c r="AB569" s="8">
        <v>8.7005855489844031</v>
      </c>
      <c r="AC569" s="8">
        <v>6.7443981652750163E-3</v>
      </c>
      <c r="AD569" s="8">
        <v>2.4114645667190162</v>
      </c>
      <c r="AE569" s="8">
        <v>2.0782143886697575E-3</v>
      </c>
      <c r="AF569" s="8">
        <v>-0.40776731506460179</v>
      </c>
      <c r="AG569" s="8">
        <v>-0.34070833686784741</v>
      </c>
      <c r="AH569" s="8">
        <v>1.5528891031619148</v>
      </c>
      <c r="AI569" s="8">
        <v>8.7005855489844031</v>
      </c>
    </row>
    <row r="570" spans="24:35" x14ac:dyDescent="0.25">
      <c r="X570" t="str">
        <v>Germany</v>
      </c>
      <c r="Y570">
        <v>86</v>
      </c>
      <c r="Z570" s="8">
        <v>80.172410669252741</v>
      </c>
      <c r="AA570" s="8">
        <v>5.8275893307472586</v>
      </c>
      <c r="AB570" s="8">
        <v>5.8657237531802133</v>
      </c>
      <c r="AC570" s="8">
        <v>6.5012305450422095E-3</v>
      </c>
      <c r="AD570" s="8">
        <v>1.6259499182326036</v>
      </c>
      <c r="AE570" s="8">
        <v>9.1051889302852323E-4</v>
      </c>
      <c r="AF570" s="8">
        <v>-0.40776731506460179</v>
      </c>
      <c r="AG570" s="8">
        <v>-0.34062366590244603</v>
      </c>
      <c r="AH570" s="8">
        <v>1.2751274125484886</v>
      </c>
      <c r="AI570" s="8">
        <v>5.8657237531802133</v>
      </c>
    </row>
    <row r="571" spans="24:35" x14ac:dyDescent="0.25">
      <c r="X571" t="str">
        <v>Germany</v>
      </c>
      <c r="Y571">
        <v>86</v>
      </c>
      <c r="Z571" s="8">
        <v>77.557776971272389</v>
      </c>
      <c r="AA571" s="8">
        <v>8.4422230287276108</v>
      </c>
      <c r="AB571" s="8">
        <v>8.5649445551046988</v>
      </c>
      <c r="AC571" s="8">
        <v>1.4328350357381593E-2</v>
      </c>
      <c r="AD571" s="8">
        <v>2.3647900008226799</v>
      </c>
      <c r="AE571" s="8">
        <v>4.2785389185845697E-3</v>
      </c>
      <c r="AF571" s="8">
        <v>-0.40776731506460179</v>
      </c>
      <c r="AG571" s="8">
        <v>-0.3405780076378363</v>
      </c>
      <c r="AH571" s="8">
        <v>1.5377873717854103</v>
      </c>
      <c r="AI571" s="8">
        <v>8.5649445551046988</v>
      </c>
    </row>
    <row r="572" spans="24:35" x14ac:dyDescent="0.25">
      <c r="X572" t="str">
        <v>Germany</v>
      </c>
      <c r="Y572">
        <v>85</v>
      </c>
      <c r="Z572" s="8">
        <v>77.359320058550765</v>
      </c>
      <c r="AA572" s="8">
        <v>7.6406799414492355</v>
      </c>
      <c r="AB572" s="8">
        <v>7.7511112015649939</v>
      </c>
      <c r="AC572" s="8">
        <v>1.4247152084911573E-2</v>
      </c>
      <c r="AD572" s="8">
        <v>2.1401779218802774</v>
      </c>
      <c r="AE572" s="8">
        <v>3.484224883168875E-3</v>
      </c>
      <c r="AF572" s="8">
        <v>-0.39787592189543292</v>
      </c>
      <c r="AG572" s="8">
        <v>-0.33994190473435693</v>
      </c>
      <c r="AH572" s="8">
        <v>1.4629346950155626</v>
      </c>
      <c r="AI572" s="8">
        <v>7.7511112015649939</v>
      </c>
    </row>
    <row r="573" spans="24:35" x14ac:dyDescent="0.25">
      <c r="X573" t="str">
        <v>Germany</v>
      </c>
      <c r="Y573">
        <v>81</v>
      </c>
      <c r="Z573" s="8">
        <v>82.780342523516538</v>
      </c>
      <c r="AA573" s="8">
        <v>-1.7803425235165378</v>
      </c>
      <c r="AB573" s="8">
        <v>-1.8067014260516268</v>
      </c>
      <c r="AC573" s="8">
        <v>1.45895177559547E-2</v>
      </c>
      <c r="AD573" s="8">
        <v>-0.498766031320105</v>
      </c>
      <c r="AE573" s="8">
        <v>1.9384914694880887E-4</v>
      </c>
      <c r="AF573" s="8">
        <v>-0.39787592189543292</v>
      </c>
      <c r="AG573" s="8">
        <v>-0.33915287907925268</v>
      </c>
      <c r="AH573" s="8">
        <v>0.70623369455167251</v>
      </c>
      <c r="AI573" s="8">
        <v>-1.8067014260516268</v>
      </c>
    </row>
    <row r="574" spans="24:35" x14ac:dyDescent="0.25">
      <c r="X574" t="str">
        <v>Germany</v>
      </c>
      <c r="Y574">
        <v>80</v>
      </c>
      <c r="Z574" s="8">
        <v>82.767289688401007</v>
      </c>
      <c r="AA574" s="8">
        <v>-2.7672896884010072</v>
      </c>
      <c r="AB574" s="8">
        <v>-2.8101167909839906</v>
      </c>
      <c r="AC574" s="8">
        <v>1.5240328345209792E-2</v>
      </c>
      <c r="AD574" s="8">
        <v>-0.77551711926024136</v>
      </c>
      <c r="AE574" s="8">
        <v>4.8988398981045082E-4</v>
      </c>
      <c r="AF574" s="8">
        <v>-0.39787592189543292</v>
      </c>
      <c r="AG574" s="8">
        <v>-0.33903620914241106</v>
      </c>
      <c r="AH574" s="8">
        <v>0.88063449810931282</v>
      </c>
      <c r="AI574" s="8">
        <v>-2.8101167909839906</v>
      </c>
    </row>
    <row r="575" spans="24:35" x14ac:dyDescent="0.25">
      <c r="X575" t="str">
        <v>Germany</v>
      </c>
      <c r="Y575">
        <v>79.900000000000006</v>
      </c>
      <c r="Z575" s="8">
        <v>83.32710914914523</v>
      </c>
      <c r="AA575" s="8">
        <v>-3.4271091491452239</v>
      </c>
      <c r="AB575" s="8">
        <v>-3.5003098634409069</v>
      </c>
      <c r="AC575" s="8">
        <v>2.0912638352458494E-2</v>
      </c>
      <c r="AD575" s="8">
        <v>-0.96320583727740727</v>
      </c>
      <c r="AE575" s="8">
        <v>1.0429704245091213E-3</v>
      </c>
      <c r="AF575" s="8">
        <v>-0.39787592189543292</v>
      </c>
      <c r="AG575" s="8">
        <v>-0.33438921569475033</v>
      </c>
      <c r="AH575" s="8">
        <v>0.9814305055771434</v>
      </c>
      <c r="AI575" s="8">
        <v>-3.5003098634409069</v>
      </c>
    </row>
    <row r="576" spans="24:35" x14ac:dyDescent="0.25">
      <c r="X576" t="str">
        <v>Germany</v>
      </c>
      <c r="Y576">
        <v>79.8</v>
      </c>
      <c r="Z576" s="8">
        <v>81.787607853294006</v>
      </c>
      <c r="AA576" s="8">
        <v>-1.9876078532940085</v>
      </c>
      <c r="AB576" s="8">
        <v>-2.0305553786354049</v>
      </c>
      <c r="AC576" s="8">
        <v>2.1150629917938393E-2</v>
      </c>
      <c r="AD576" s="8">
        <v>-0.55869484340411346</v>
      </c>
      <c r="AE576" s="8">
        <v>3.5497941189152084E-4</v>
      </c>
      <c r="AF576" s="8">
        <v>-0.39787592189543292</v>
      </c>
      <c r="AG576" s="8">
        <v>-0.33414898960855144</v>
      </c>
      <c r="AH576" s="8">
        <v>0.74745892422534732</v>
      </c>
      <c r="AI576" s="8">
        <v>-2.0305553786354049</v>
      </c>
    </row>
    <row r="577" spans="24:35" x14ac:dyDescent="0.25">
      <c r="X577" t="str">
        <v>Germany</v>
      </c>
      <c r="Y577">
        <v>79.599999999999994</v>
      </c>
      <c r="Z577" s="8">
        <v>80.968771508459241</v>
      </c>
      <c r="AA577" s="8">
        <v>-1.3687715084592469</v>
      </c>
      <c r="AB577" s="8">
        <v>-1.3894843254596381</v>
      </c>
      <c r="AC577" s="8">
        <v>1.4906837465431366E-2</v>
      </c>
      <c r="AD577" s="8">
        <v>-0.38352545695072709</v>
      </c>
      <c r="AE577" s="8">
        <v>1.1715019145573564E-4</v>
      </c>
      <c r="AF577" s="8">
        <v>-0.39787592189543292</v>
      </c>
      <c r="AG577" s="8">
        <v>-0.33312604603791407</v>
      </c>
      <c r="AH577" s="8">
        <v>0.61929432174913979</v>
      </c>
      <c r="AI577" s="8">
        <v>-1.3894843254596381</v>
      </c>
    </row>
    <row r="578" spans="24:35" x14ac:dyDescent="0.25">
      <c r="X578" t="str">
        <v>Germany</v>
      </c>
      <c r="Y578">
        <v>79.2</v>
      </c>
      <c r="Z578" s="8">
        <v>81.074424923475362</v>
      </c>
      <c r="AA578" s="8">
        <v>-1.8744249234753596</v>
      </c>
      <c r="AB578" s="8">
        <v>-1.9139159090419542</v>
      </c>
      <c r="AC578" s="8">
        <v>2.0633605363760486E-2</v>
      </c>
      <c r="AD578" s="8">
        <v>-0.52674126588624326</v>
      </c>
      <c r="AE578" s="8">
        <v>3.076599800034381E-4</v>
      </c>
      <c r="AF578" s="8">
        <v>-0.39787592189543292</v>
      </c>
      <c r="AG578" s="8">
        <v>-0.3323050449779148</v>
      </c>
      <c r="AH578" s="8">
        <v>0.72576943025057428</v>
      </c>
      <c r="AI578" s="8">
        <v>-1.9139159090419542</v>
      </c>
    </row>
    <row r="579" spans="24:35" x14ac:dyDescent="0.25">
      <c r="X579" t="str">
        <v>Germany</v>
      </c>
      <c r="Y579">
        <v>79.099999999999994</v>
      </c>
      <c r="Z579" s="8">
        <v>80.503418039874987</v>
      </c>
      <c r="AA579" s="8">
        <v>-1.4034180398749925</v>
      </c>
      <c r="AB579" s="8">
        <v>-1.4204176402764097</v>
      </c>
      <c r="AC579" s="8">
        <v>1.1968029626912471E-2</v>
      </c>
      <c r="AD579" s="8">
        <v>-0.39264805251702878</v>
      </c>
      <c r="AE579" s="8">
        <v>9.8289008162706453E-5</v>
      </c>
      <c r="AF579" s="8">
        <v>-0.39787592189543292</v>
      </c>
      <c r="AG579" s="8">
        <v>-0.33206758942688619</v>
      </c>
      <c r="AH579" s="8">
        <v>0.62661635193875109</v>
      </c>
      <c r="AI579" s="8">
        <v>-1.4204176402764097</v>
      </c>
    </row>
    <row r="580" spans="24:35" x14ac:dyDescent="0.25">
      <c r="X580" t="str">
        <v>Germany</v>
      </c>
      <c r="Y580">
        <v>78.5</v>
      </c>
      <c r="Z580" s="8">
        <v>79.580415833468436</v>
      </c>
      <c r="AA580" s="8">
        <v>-1.0804158334684359</v>
      </c>
      <c r="AB580" s="8">
        <v>-1.1005493357136458</v>
      </c>
      <c r="AC580" s="8">
        <v>1.8294047883055119E-2</v>
      </c>
      <c r="AD580" s="8">
        <v>-0.30325091492920242</v>
      </c>
      <c r="AE580" s="8">
        <v>9.0194286232891512E-5</v>
      </c>
      <c r="AF580" s="8">
        <v>-0.39787592189543292</v>
      </c>
      <c r="AG580" s="8">
        <v>-0.32933603801089512</v>
      </c>
      <c r="AH580" s="8">
        <v>0.55068222681434198</v>
      </c>
      <c r="AI580" s="8">
        <v>-1.1005493357136458</v>
      </c>
    </row>
    <row r="581" spans="24:35" x14ac:dyDescent="0.25">
      <c r="X581" t="str">
        <v>Germany</v>
      </c>
      <c r="Y581">
        <v>78.400000000000006</v>
      </c>
      <c r="Z581" s="8">
        <v>77.508294512329698</v>
      </c>
      <c r="AA581" s="8">
        <v>0.89170548767030766</v>
      </c>
      <c r="AB581" s="8">
        <v>0.900282085022303</v>
      </c>
      <c r="AC581" s="8">
        <v>9.5265667224543951E-3</v>
      </c>
      <c r="AD581" s="8">
        <v>0.24917353612136273</v>
      </c>
      <c r="AE581" s="8">
        <v>3.1429958840078679E-5</v>
      </c>
      <c r="AF581" s="8">
        <v>-0.39787592189543292</v>
      </c>
      <c r="AG581" s="8">
        <v>-0.32852071905209129</v>
      </c>
      <c r="AH581" s="8">
        <v>0.49917285194746192</v>
      </c>
      <c r="AI581" s="8">
        <v>0.900282085022303</v>
      </c>
    </row>
    <row r="582" spans="24:35" x14ac:dyDescent="0.25">
      <c r="X582" t="str">
        <v>Germany</v>
      </c>
      <c r="Y582">
        <v>78.3</v>
      </c>
      <c r="Z582" s="8">
        <v>78.932907651356615</v>
      </c>
      <c r="AA582" s="8">
        <v>-0.63290765135661786</v>
      </c>
      <c r="AB582" s="8">
        <v>-0.63988428047730694</v>
      </c>
      <c r="AC582" s="8">
        <v>1.0902954383384813E-2</v>
      </c>
      <c r="AD582" s="8">
        <v>-0.17697942731169247</v>
      </c>
      <c r="AE582" s="8">
        <v>1.8171771213686834E-5</v>
      </c>
      <c r="AF582" s="8">
        <v>-0.38147581702590427</v>
      </c>
      <c r="AG582" s="8">
        <v>-0.32791291425726521</v>
      </c>
      <c r="AH582" s="8">
        <v>0.42068922889906807</v>
      </c>
      <c r="AI582" s="8">
        <v>-0.63988428047730694</v>
      </c>
    </row>
    <row r="583" spans="24:35" x14ac:dyDescent="0.25">
      <c r="X583" t="str">
        <v>Germany</v>
      </c>
      <c r="Y583">
        <v>78</v>
      </c>
      <c r="Z583" s="8">
        <v>77.741568957615542</v>
      </c>
      <c r="AA583" s="8">
        <v>0.25843104238445846</v>
      </c>
      <c r="AB583" s="8">
        <v>0.2666067933403436</v>
      </c>
      <c r="AC583" s="8">
        <v>3.0665951356491358E-2</v>
      </c>
      <c r="AD583" s="8">
        <v>7.2997811012540631E-2</v>
      </c>
      <c r="AE583" s="8">
        <v>8.8725621013752153E-6</v>
      </c>
      <c r="AF583" s="8">
        <v>-0.38147581702590427</v>
      </c>
      <c r="AG583" s="8">
        <v>-0.32614164092214343</v>
      </c>
      <c r="AH583" s="8">
        <v>0.27018107078872239</v>
      </c>
      <c r="AI583" s="8">
        <v>0.2666067933403436</v>
      </c>
    </row>
    <row r="584" spans="24:35" x14ac:dyDescent="0.25">
      <c r="X584" t="str">
        <v>Ghana</v>
      </c>
      <c r="Y584">
        <v>62.1</v>
      </c>
      <c r="Z584" s="8">
        <v>66.726524619535823</v>
      </c>
      <c r="AA584" s="8">
        <v>-4.6265246195358216</v>
      </c>
      <c r="AB584" s="8">
        <v>-4.6439166559191047</v>
      </c>
      <c r="AC584" s="8">
        <v>3.7451224196961542E-3</v>
      </c>
      <c r="AD584" s="8">
        <v>-1.2890552708090761</v>
      </c>
      <c r="AE584" s="8">
        <v>3.2876458968226217E-4</v>
      </c>
      <c r="AF584" s="8">
        <v>-0.38147581702590427</v>
      </c>
      <c r="AG584" s="8">
        <v>-0.32555306527942718</v>
      </c>
      <c r="AH584" s="8">
        <v>1.1353656991511925</v>
      </c>
      <c r="AI584" s="8">
        <v>-4.6439166559191047</v>
      </c>
    </row>
    <row r="585" spans="24:35" x14ac:dyDescent="0.25">
      <c r="X585" t="str">
        <v>Ghana</v>
      </c>
      <c r="Y585">
        <v>61.9</v>
      </c>
      <c r="Z585" s="8">
        <v>65.687973582158449</v>
      </c>
      <c r="AA585" s="8">
        <v>-3.7879735821584504</v>
      </c>
      <c r="AB585" s="8">
        <v>-3.8544186445466311</v>
      </c>
      <c r="AC585" s="8">
        <v>1.723867294026022E-2</v>
      </c>
      <c r="AD585" s="8">
        <v>-1.0626366835951053</v>
      </c>
      <c r="AE585" s="8">
        <v>1.0424897163202928E-3</v>
      </c>
      <c r="AF585" s="8">
        <v>-0.38147581702590427</v>
      </c>
      <c r="AG585" s="8">
        <v>-0.32344949317188881</v>
      </c>
      <c r="AH585" s="8">
        <v>1.030842705554589</v>
      </c>
      <c r="AI585" s="8">
        <v>-3.8544186445466311</v>
      </c>
    </row>
    <row r="586" spans="24:35" x14ac:dyDescent="0.25">
      <c r="X586" t="str">
        <v>Ghana</v>
      </c>
      <c r="Y586">
        <v>61.6</v>
      </c>
      <c r="Z586" s="8">
        <v>66.09002308477865</v>
      </c>
      <c r="AA586" s="8">
        <v>-4.4900230847786489</v>
      </c>
      <c r="AB586" s="8">
        <v>-4.502272645050228</v>
      </c>
      <c r="AC586" s="8">
        <v>2.7207504381250177E-3</v>
      </c>
      <c r="AD586" s="8">
        <v>-1.2503801606561413</v>
      </c>
      <c r="AE586" s="8">
        <v>2.2449282888139599E-4</v>
      </c>
      <c r="AF586" s="8">
        <v>-0.38147581702590427</v>
      </c>
      <c r="AG586" s="8">
        <v>-0.32279159852218631</v>
      </c>
      <c r="AH586" s="8">
        <v>1.1182039888393089</v>
      </c>
      <c r="AI586" s="8">
        <v>-4.502272645050228</v>
      </c>
    </row>
    <row r="587" spans="24:35" x14ac:dyDescent="0.25">
      <c r="X587" t="str">
        <v>Ghana</v>
      </c>
      <c r="Y587">
        <v>61.2</v>
      </c>
      <c r="Z587" s="8">
        <v>65.310534701718169</v>
      </c>
      <c r="AA587" s="8">
        <v>-4.1105347017181657</v>
      </c>
      <c r="AB587" s="8">
        <v>-4.1189834671680732</v>
      </c>
      <c r="AC587" s="8">
        <v>2.0511773152893692E-3</v>
      </c>
      <c r="AD587" s="8">
        <v>-1.1443162773914202</v>
      </c>
      <c r="AE587" s="8">
        <v>1.4165551423617434E-4</v>
      </c>
      <c r="AF587" s="8">
        <v>-0.38147581702590427</v>
      </c>
      <c r="AG587" s="8">
        <v>-0.32106015906073404</v>
      </c>
      <c r="AH587" s="8">
        <v>1.0697271976496718</v>
      </c>
      <c r="AI587" s="8">
        <v>-4.1189834671680732</v>
      </c>
    </row>
    <row r="588" spans="24:35" x14ac:dyDescent="0.25">
      <c r="X588" t="str">
        <v>Ghana</v>
      </c>
      <c r="Y588">
        <v>69</v>
      </c>
      <c r="Z588" s="8">
        <v>64.542551147022706</v>
      </c>
      <c r="AA588" s="8">
        <v>4.4574488529772935</v>
      </c>
      <c r="AB588" s="8">
        <v>4.4669446815040539</v>
      </c>
      <c r="AC588" s="8">
        <v>2.1257994454416404E-3</v>
      </c>
      <c r="AD588" s="8">
        <v>1.2409387984369507</v>
      </c>
      <c r="AE588" s="8">
        <v>1.7266074896208632E-4</v>
      </c>
      <c r="AF588" s="8">
        <v>-0.37168505980560429</v>
      </c>
      <c r="AG588" s="8">
        <v>-0.31923937910407557</v>
      </c>
      <c r="AH588" s="8">
        <v>1.1139743257530448</v>
      </c>
      <c r="AI588" s="8">
        <v>4.4669446815040539</v>
      </c>
    </row>
    <row r="589" spans="24:35" x14ac:dyDescent="0.25">
      <c r="X589" t="str">
        <v>Ghana</v>
      </c>
      <c r="Y589">
        <v>66</v>
      </c>
      <c r="Z589" s="8">
        <v>64.151666608548567</v>
      </c>
      <c r="AA589" s="8">
        <v>1.8483333914514333</v>
      </c>
      <c r="AB589" s="8">
        <v>1.8523274767847537</v>
      </c>
      <c r="AC589" s="8">
        <v>2.1562522736278391E-3</v>
      </c>
      <c r="AD589" s="8">
        <v>0.51457766383929604</v>
      </c>
      <c r="AE589" s="8">
        <v>3.0115168040243381E-5</v>
      </c>
      <c r="AF589" s="8">
        <v>-0.37168505980560429</v>
      </c>
      <c r="AG589" s="8">
        <v>-0.31913210498290134</v>
      </c>
      <c r="AH589" s="8">
        <v>0.71734068882177315</v>
      </c>
      <c r="AI589" s="8">
        <v>1.8523274767847537</v>
      </c>
    </row>
    <row r="590" spans="24:35" x14ac:dyDescent="0.25">
      <c r="X590" t="str">
        <v>Ghana</v>
      </c>
      <c r="Y590">
        <v>63</v>
      </c>
      <c r="Z590" s="8">
        <v>63.30217557925841</v>
      </c>
      <c r="AA590" s="8">
        <v>-0.30217557925841021</v>
      </c>
      <c r="AB590" s="8">
        <v>-0.30285559664413464</v>
      </c>
      <c r="AC590" s="8">
        <v>2.2453518880268739E-3</v>
      </c>
      <c r="AD590" s="8">
        <v>-8.4129706778899735E-2</v>
      </c>
      <c r="AE590" s="8">
        <v>8.3831223089816746E-7</v>
      </c>
      <c r="AF590" s="8">
        <v>-0.37168505980560429</v>
      </c>
      <c r="AG590" s="8">
        <v>-0.31861857578558306</v>
      </c>
      <c r="AH590" s="8">
        <v>0.29005121406210271</v>
      </c>
      <c r="AI590" s="8">
        <v>-0.30285559664413464</v>
      </c>
    </row>
    <row r="591" spans="24:35" x14ac:dyDescent="0.25">
      <c r="X591" t="str">
        <v>Ghana</v>
      </c>
      <c r="Y591">
        <v>59.9</v>
      </c>
      <c r="Z591" s="8">
        <v>66.558352238208514</v>
      </c>
      <c r="AA591" s="8">
        <v>-6.658352238208515</v>
      </c>
      <c r="AB591" s="8">
        <v>-6.690558364418087</v>
      </c>
      <c r="AC591" s="8">
        <v>4.8136679265592692E-3</v>
      </c>
      <c r="AD591" s="8">
        <v>-1.8561644760737943</v>
      </c>
      <c r="AE591" s="8">
        <v>8.7710388909751215E-4</v>
      </c>
      <c r="AF591" s="8">
        <v>-0.37168505980560429</v>
      </c>
      <c r="AG591" s="8">
        <v>-0.31845345498054739</v>
      </c>
      <c r="AH591" s="8">
        <v>1.3624112727344098</v>
      </c>
      <c r="AI591" s="8">
        <v>-6.690558364418087</v>
      </c>
    </row>
    <row r="592" spans="24:35" x14ac:dyDescent="0.25">
      <c r="X592" t="str">
        <v>Ghana</v>
      </c>
      <c r="Y592">
        <v>59.4</v>
      </c>
      <c r="Z592" s="8">
        <v>61.286219671075706</v>
      </c>
      <c r="AA592" s="8">
        <v>-1.8862196710757075</v>
      </c>
      <c r="AB592" s="8">
        <v>-1.89081387341825</v>
      </c>
      <c r="AC592" s="8">
        <v>2.4297485898160313E-3</v>
      </c>
      <c r="AD592" s="8">
        <v>-0.52519721774048678</v>
      </c>
      <c r="AE592" s="8">
        <v>3.5359741522938225E-5</v>
      </c>
      <c r="AF592" s="8">
        <v>-0.37168505980560429</v>
      </c>
      <c r="AG592" s="8">
        <v>-0.31696193800623867</v>
      </c>
      <c r="AH592" s="8">
        <v>0.72470491770132672</v>
      </c>
      <c r="AI592" s="8">
        <v>-1.89081387341825</v>
      </c>
    </row>
    <row r="593" spans="24:35" x14ac:dyDescent="0.25">
      <c r="X593" t="str">
        <v>Ghana</v>
      </c>
      <c r="Y593">
        <v>58.9</v>
      </c>
      <c r="Z593" s="8">
        <v>60.394782817100022</v>
      </c>
      <c r="AA593" s="8">
        <v>-1.4947828171000239</v>
      </c>
      <c r="AB593" s="8">
        <v>-1.4991975373654096</v>
      </c>
      <c r="AC593" s="8">
        <v>2.9447221966118261E-3</v>
      </c>
      <c r="AD593" s="8">
        <v>-0.41631338122925499</v>
      </c>
      <c r="AE593" s="8">
        <v>2.6940908250635037E-5</v>
      </c>
      <c r="AF593" s="8">
        <v>-0.37168505980560429</v>
      </c>
      <c r="AG593" s="8">
        <v>-0.3165000833098352</v>
      </c>
      <c r="AH593" s="8">
        <v>0.64522351261346245</v>
      </c>
      <c r="AI593" s="8">
        <v>-1.4991975373654096</v>
      </c>
    </row>
    <row r="594" spans="24:35" x14ac:dyDescent="0.25">
      <c r="X594" t="str">
        <v>Ghana</v>
      </c>
      <c r="Y594">
        <v>58.3</v>
      </c>
      <c r="Z594" s="8">
        <v>63.561208960196218</v>
      </c>
      <c r="AA594" s="8">
        <v>-5.2612089601962211</v>
      </c>
      <c r="AB594" s="8">
        <v>-5.355899777345063</v>
      </c>
      <c r="AC594" s="8">
        <v>1.7679721631344826E-2</v>
      </c>
      <c r="AD594" s="8">
        <v>-1.4762533227605081</v>
      </c>
      <c r="AE594" s="8">
        <v>2.0643840199981089E-3</v>
      </c>
      <c r="AF594" s="8">
        <v>-0.37168505980560429</v>
      </c>
      <c r="AG594" s="8">
        <v>-0.31579952259060518</v>
      </c>
      <c r="AH594" s="8">
        <v>1.2150116554010946</v>
      </c>
      <c r="AI594" s="8">
        <v>-5.355899777345063</v>
      </c>
    </row>
    <row r="595" spans="24:35" x14ac:dyDescent="0.25">
      <c r="X595" t="str">
        <v>Ghana</v>
      </c>
      <c r="Y595">
        <v>57.9</v>
      </c>
      <c r="Z595" s="8">
        <v>62.791741119074103</v>
      </c>
      <c r="AA595" s="8">
        <v>-4.8917411190741049</v>
      </c>
      <c r="AB595" s="8">
        <v>-4.9646595070312758</v>
      </c>
      <c r="AC595" s="8">
        <v>1.4687490220406619E-2</v>
      </c>
      <c r="AD595" s="8">
        <v>-1.3704978501844876</v>
      </c>
      <c r="AE595" s="8">
        <v>1.4735901504001401E-3</v>
      </c>
      <c r="AF595" s="8">
        <v>-0.36030729595554811</v>
      </c>
      <c r="AG595" s="8">
        <v>-0.31414428801516664</v>
      </c>
      <c r="AH595" s="8">
        <v>1.1706826428133661</v>
      </c>
      <c r="AI595" s="8">
        <v>-4.9646595070312758</v>
      </c>
    </row>
    <row r="596" spans="24:35" x14ac:dyDescent="0.25">
      <c r="X596" t="str">
        <v>Ghana</v>
      </c>
      <c r="Y596">
        <v>57.6</v>
      </c>
      <c r="Z596" s="8">
        <v>62.943684372371145</v>
      </c>
      <c r="AA596" s="8">
        <v>-5.3436843723711434</v>
      </c>
      <c r="AB596" s="8">
        <v>-5.4614404672324435</v>
      </c>
      <c r="AC596" s="8">
        <v>2.1561361982761353E-2</v>
      </c>
      <c r="AD596" s="8">
        <v>-1.5023665065073819</v>
      </c>
      <c r="AE596" s="8">
        <v>2.6178260273613612E-3</v>
      </c>
      <c r="AF596" s="8">
        <v>-0.36030729595554811</v>
      </c>
      <c r="AG596" s="8">
        <v>-0.31127727088297735</v>
      </c>
      <c r="AH596" s="8">
        <v>1.2257106128721338</v>
      </c>
      <c r="AI596" s="8">
        <v>-5.4614404672324435</v>
      </c>
    </row>
    <row r="597" spans="24:35" x14ac:dyDescent="0.25">
      <c r="X597" t="str">
        <v>Greece</v>
      </c>
      <c r="Y597">
        <v>88</v>
      </c>
      <c r="Z597" s="8">
        <v>80.821113705580885</v>
      </c>
      <c r="AA597" s="8">
        <v>7.1788862944191152</v>
      </c>
      <c r="AB597" s="8">
        <v>7.2201844218211351</v>
      </c>
      <c r="AC597" s="8">
        <v>5.7198161417050522E-3</v>
      </c>
      <c r="AD597" s="8">
        <v>2.0021867105954105</v>
      </c>
      <c r="AE597" s="8">
        <v>1.2137488543695666E-3</v>
      </c>
      <c r="AF597" s="8">
        <v>-0.36030729595554811</v>
      </c>
      <c r="AG597" s="8">
        <v>-0.31053203253865014</v>
      </c>
      <c r="AH597" s="8">
        <v>1.414986470110372</v>
      </c>
      <c r="AI597" s="8">
        <v>7.2201844218211351</v>
      </c>
    </row>
    <row r="598" spans="24:35" x14ac:dyDescent="0.25">
      <c r="X598" t="str">
        <v>Greece</v>
      </c>
      <c r="Y598">
        <v>86</v>
      </c>
      <c r="Z598" s="8">
        <v>80.716260937566886</v>
      </c>
      <c r="AA598" s="8">
        <v>5.2837390624331135</v>
      </c>
      <c r="AB598" s="8">
        <v>5.3155376751238679</v>
      </c>
      <c r="AC598" s="8">
        <v>5.9822006040082774E-3</v>
      </c>
      <c r="AD598" s="8">
        <v>1.4738258618985216</v>
      </c>
      <c r="AE598" s="8">
        <v>6.8802711854213663E-4</v>
      </c>
      <c r="AF598" s="8">
        <v>-0.36030729595554811</v>
      </c>
      <c r="AG598" s="8">
        <v>-0.31016724542618201</v>
      </c>
      <c r="AH598" s="8">
        <v>1.2140122989074376</v>
      </c>
      <c r="AI598" s="8">
        <v>5.3155376751238679</v>
      </c>
    </row>
    <row r="599" spans="24:35" x14ac:dyDescent="0.25">
      <c r="X599" t="str">
        <v>Greece</v>
      </c>
      <c r="Y599">
        <v>84</v>
      </c>
      <c r="Z599" s="8">
        <v>80.477776946886365</v>
      </c>
      <c r="AA599" s="8">
        <v>3.5222230531136347</v>
      </c>
      <c r="AB599" s="8">
        <v>3.5384896341716732</v>
      </c>
      <c r="AC599" s="8">
        <v>4.5970407546060419E-3</v>
      </c>
      <c r="AD599" s="8">
        <v>0.98179153486517157</v>
      </c>
      <c r="AE599" s="8">
        <v>2.3429573983296356E-4</v>
      </c>
      <c r="AF599" s="8">
        <v>-0.36030729595554811</v>
      </c>
      <c r="AG599" s="8">
        <v>-0.3091049548626586</v>
      </c>
      <c r="AH599" s="8">
        <v>0.99085394224636936</v>
      </c>
      <c r="AI599" s="8">
        <v>3.5384896341716732</v>
      </c>
    </row>
    <row r="600" spans="24:35" x14ac:dyDescent="0.25">
      <c r="X600" t="str">
        <v>Greece</v>
      </c>
      <c r="Y600">
        <v>85</v>
      </c>
      <c r="Z600" s="8">
        <v>80.758838530319963</v>
      </c>
      <c r="AA600" s="8">
        <v>4.241161469680037</v>
      </c>
      <c r="AB600" s="8">
        <v>4.2623896529111702</v>
      </c>
      <c r="AC600" s="8">
        <v>4.9803478705035941E-3</v>
      </c>
      <c r="AD600" s="8">
        <v>1.1824175574653653</v>
      </c>
      <c r="AE600" s="8">
        <v>3.6831224611498118E-4</v>
      </c>
      <c r="AF600" s="8">
        <v>-0.36030729595554811</v>
      </c>
      <c r="AG600" s="8">
        <v>-0.30852975880176026</v>
      </c>
      <c r="AH600" s="8">
        <v>1.0873902507680329</v>
      </c>
      <c r="AI600" s="8">
        <v>4.2623896529111702</v>
      </c>
    </row>
    <row r="601" spans="24:35" x14ac:dyDescent="0.25">
      <c r="X601" t="str">
        <v>Greece</v>
      </c>
      <c r="Y601">
        <v>83</v>
      </c>
      <c r="Z601" s="8">
        <v>80.369909363280527</v>
      </c>
      <c r="AA601" s="8">
        <v>2.6300906367194727</v>
      </c>
      <c r="AB601" s="8">
        <v>2.6430404391989217</v>
      </c>
      <c r="AC601" s="8">
        <v>4.8995854499199101E-3</v>
      </c>
      <c r="AD601" s="8">
        <v>0.73322818944917145</v>
      </c>
      <c r="AE601" s="8">
        <v>1.3932117702957788E-4</v>
      </c>
      <c r="AF601" s="8">
        <v>-0.35059197017921911</v>
      </c>
      <c r="AG601" s="8">
        <v>-0.30421125913823127</v>
      </c>
      <c r="AH601" s="8">
        <v>0.85628744557489078</v>
      </c>
      <c r="AI601" s="8">
        <v>2.6430404391989217</v>
      </c>
    </row>
    <row r="602" spans="24:35" x14ac:dyDescent="0.25">
      <c r="X602" t="str">
        <v>Greece</v>
      </c>
      <c r="Y602">
        <v>80</v>
      </c>
      <c r="Z602" s="8">
        <v>78.776314321087128</v>
      </c>
      <c r="AA602" s="8">
        <v>1.2236856789128723</v>
      </c>
      <c r="AB602" s="8">
        <v>1.2288368823604858</v>
      </c>
      <c r="AC602" s="8">
        <v>4.1919342766784384E-3</v>
      </c>
      <c r="AD602" s="8">
        <v>0.34102321891779036</v>
      </c>
      <c r="AE602" s="8">
        <v>2.5766363134035744E-5</v>
      </c>
      <c r="AF602" s="8">
        <v>-0.35059197017921911</v>
      </c>
      <c r="AG602" s="8">
        <v>-0.30325091492920242</v>
      </c>
      <c r="AH602" s="8">
        <v>0.58397193333052433</v>
      </c>
      <c r="AI602" s="8">
        <v>1.2288368823604858</v>
      </c>
    </row>
    <row r="603" spans="24:35" x14ac:dyDescent="0.25">
      <c r="X603" t="str">
        <v>Greece</v>
      </c>
      <c r="Y603">
        <v>79.900000000000006</v>
      </c>
      <c r="Z603" s="8">
        <v>80.094563830782846</v>
      </c>
      <c r="AA603" s="8">
        <v>-0.19456383078284034</v>
      </c>
      <c r="AB603" s="8">
        <v>-0.19597345664923435</v>
      </c>
      <c r="AC603" s="8">
        <v>7.192942812235298E-3</v>
      </c>
      <c r="AD603" s="8">
        <v>-5.4303968973709989E-2</v>
      </c>
      <c r="AE603" s="8">
        <v>1.1244788618211803E-6</v>
      </c>
      <c r="AF603" s="8">
        <v>-0.35059197017921911</v>
      </c>
      <c r="AG603" s="8">
        <v>-0.30303822435016903</v>
      </c>
      <c r="AH603" s="8">
        <v>0.23303212004723725</v>
      </c>
      <c r="AI603" s="8">
        <v>-0.19597345664923435</v>
      </c>
    </row>
    <row r="604" spans="24:35" x14ac:dyDescent="0.25">
      <c r="X604" t="str">
        <v>Greece</v>
      </c>
      <c r="Y604">
        <v>79.400000000000006</v>
      </c>
      <c r="Z604" s="8">
        <v>81.599015479560023</v>
      </c>
      <c r="AA604" s="8">
        <v>-2.1990154795600176</v>
      </c>
      <c r="AB604" s="8">
        <v>-2.2104660597922479</v>
      </c>
      <c r="AC604" s="8">
        <v>5.1801655951716425E-3</v>
      </c>
      <c r="AD604" s="8">
        <v>-0.61313761544588541</v>
      </c>
      <c r="AE604" s="8">
        <v>1.0302948469890473E-4</v>
      </c>
      <c r="AF604" s="8">
        <v>-0.35059197017921911</v>
      </c>
      <c r="AG604" s="8">
        <v>-0.30214526488004373</v>
      </c>
      <c r="AH604" s="8">
        <v>0.78303104373063359</v>
      </c>
      <c r="AI604" s="8">
        <v>-2.2104660597922479</v>
      </c>
    </row>
    <row r="605" spans="24:35" x14ac:dyDescent="0.25">
      <c r="X605" t="str">
        <v>Greece</v>
      </c>
      <c r="Y605">
        <v>79.7</v>
      </c>
      <c r="Z605" s="8">
        <v>78.582326686678357</v>
      </c>
      <c r="AA605" s="8">
        <v>1.1176733133216459</v>
      </c>
      <c r="AB605" s="8">
        <v>1.1222086111102332</v>
      </c>
      <c r="AC605" s="8">
        <v>4.0414034821034004E-3</v>
      </c>
      <c r="AD605" s="8">
        <v>0.31145559066345074</v>
      </c>
      <c r="AE605" s="8">
        <v>2.0717129829010656E-5</v>
      </c>
      <c r="AF605" s="8">
        <v>-0.35059197017921911</v>
      </c>
      <c r="AG605" s="8">
        <v>-0.29980103103961719</v>
      </c>
      <c r="AH605" s="8">
        <v>0.55808206445239816</v>
      </c>
      <c r="AI605" s="8">
        <v>1.1222086111102332</v>
      </c>
    </row>
    <row r="606" spans="24:35" x14ac:dyDescent="0.25">
      <c r="X606" t="str">
        <v>Greece</v>
      </c>
      <c r="Y606">
        <v>79.3</v>
      </c>
      <c r="Z606" s="8">
        <v>77.100310260402097</v>
      </c>
      <c r="AA606" s="8">
        <v>2.1996897395979005</v>
      </c>
      <c r="AB606" s="8">
        <v>2.2219295956015501</v>
      </c>
      <c r="AC606" s="8">
        <v>1.0009253239920326E-2</v>
      </c>
      <c r="AD606" s="8">
        <v>0.61481966952757827</v>
      </c>
      <c r="AE606" s="8">
        <v>2.0114648478459151E-4</v>
      </c>
      <c r="AF606" s="8">
        <v>-0.35059197017921911</v>
      </c>
      <c r="AG606" s="8">
        <v>-0.29769442285614045</v>
      </c>
      <c r="AH606" s="8">
        <v>0.78410437412858391</v>
      </c>
      <c r="AI606" s="8">
        <v>2.2219295956015501</v>
      </c>
    </row>
    <row r="607" spans="24:35" x14ac:dyDescent="0.25">
      <c r="X607" t="str">
        <v>Greece</v>
      </c>
      <c r="Y607">
        <v>79.2</v>
      </c>
      <c r="Z607" s="8">
        <v>77.501621776940596</v>
      </c>
      <c r="AA607" s="8">
        <v>1.6983782230594073</v>
      </c>
      <c r="AB607" s="8">
        <v>1.73756965658116</v>
      </c>
      <c r="AC607" s="8">
        <v>2.2555316486629767E-2</v>
      </c>
      <c r="AD607" s="8">
        <v>0.47773846518780005</v>
      </c>
      <c r="AE607" s="8">
        <v>2.7719382769517099E-4</v>
      </c>
      <c r="AF607" s="8">
        <v>-0.35059197017921911</v>
      </c>
      <c r="AG607" s="8">
        <v>-0.29725602016442992</v>
      </c>
      <c r="AH607" s="8">
        <v>0.691186273871089</v>
      </c>
      <c r="AI607" s="8">
        <v>1.73756965658116</v>
      </c>
    </row>
    <row r="608" spans="24:35" x14ac:dyDescent="0.25">
      <c r="X608" t="str">
        <v>Greece</v>
      </c>
      <c r="Y608">
        <v>79.099999999999994</v>
      </c>
      <c r="Z608" s="8">
        <v>77.968829890655869</v>
      </c>
      <c r="AA608" s="8">
        <v>1.1311701093441258</v>
      </c>
      <c r="AB608" s="8">
        <v>1.134606033813631</v>
      </c>
      <c r="AC608" s="8">
        <v>3.0282973711646182E-3</v>
      </c>
      <c r="AD608" s="8">
        <v>0.31505646546255067</v>
      </c>
      <c r="AE608" s="8">
        <v>1.5868609746152672E-5</v>
      </c>
      <c r="AF608" s="8">
        <v>-0.35059197017921911</v>
      </c>
      <c r="AG608" s="8">
        <v>-0.29693079125117705</v>
      </c>
      <c r="AH608" s="8">
        <v>0.56129890919415715</v>
      </c>
      <c r="AI608" s="8">
        <v>1.134606033813631</v>
      </c>
    </row>
    <row r="609" spans="24:35" x14ac:dyDescent="0.25">
      <c r="X609" t="str">
        <v>Greece</v>
      </c>
      <c r="Y609">
        <v>79</v>
      </c>
      <c r="Z609" s="8">
        <v>76.471835482363588</v>
      </c>
      <c r="AA609" s="8">
        <v>2.5281645176364123</v>
      </c>
      <c r="AB609" s="8">
        <v>2.5357311700342078</v>
      </c>
      <c r="AC609" s="8">
        <v>2.9840120621672296E-3</v>
      </c>
      <c r="AD609" s="8">
        <v>0.70413537320773678</v>
      </c>
      <c r="AE609" s="8">
        <v>7.8101104423392611E-5</v>
      </c>
      <c r="AF609" s="8">
        <v>-0.337689309602062</v>
      </c>
      <c r="AG609" s="8">
        <v>-0.29047617755895305</v>
      </c>
      <c r="AH609" s="8">
        <v>0.8391277454641437</v>
      </c>
      <c r="AI609" s="8">
        <v>2.5357311700342078</v>
      </c>
    </row>
    <row r="610" spans="24:35" x14ac:dyDescent="0.25">
      <c r="X610" t="str">
        <v>Greece</v>
      </c>
      <c r="Y610">
        <v>78.7</v>
      </c>
      <c r="Z610" s="8">
        <v>76.333442968279343</v>
      </c>
      <c r="AA610" s="8">
        <v>2.3665570317206601</v>
      </c>
      <c r="AB610" s="8">
        <v>2.4190690682417779</v>
      </c>
      <c r="AC610" s="8">
        <v>2.1707539156492366E-2</v>
      </c>
      <c r="AD610" s="8">
        <v>0.66540263054870308</v>
      </c>
      <c r="AE610" s="8">
        <v>5.1707949065852026E-4</v>
      </c>
      <c r="AF610" s="8">
        <v>-0.337689309602062</v>
      </c>
      <c r="AG610" s="8">
        <v>-0.28861262193054066</v>
      </c>
      <c r="AH610" s="8">
        <v>0.81572215278776328</v>
      </c>
      <c r="AI610" s="8">
        <v>2.4190690682417779</v>
      </c>
    </row>
    <row r="611" spans="24:35" x14ac:dyDescent="0.25">
      <c r="X611" t="str">
        <v>Greece</v>
      </c>
      <c r="Y611">
        <v>78.2</v>
      </c>
      <c r="Z611" s="8">
        <v>75.414843974549967</v>
      </c>
      <c r="AA611" s="8">
        <v>2.7851560254500356</v>
      </c>
      <c r="AB611" s="8">
        <v>2.7926128636096048</v>
      </c>
      <c r="AC611" s="8">
        <v>2.6702011785231274E-3</v>
      </c>
      <c r="AD611" s="8">
        <v>0.77558968340026235</v>
      </c>
      <c r="AE611" s="8">
        <v>8.4764818063470267E-5</v>
      </c>
      <c r="AF611" s="8">
        <v>-0.337689309602062</v>
      </c>
      <c r="AG611" s="8">
        <v>-0.28834254103048124</v>
      </c>
      <c r="AH611" s="8">
        <v>0.88067569706462456</v>
      </c>
      <c r="AI611" s="8">
        <v>2.7926128636096048</v>
      </c>
    </row>
    <row r="612" spans="24:35" x14ac:dyDescent="0.25">
      <c r="X612" t="str">
        <v>Guatemala</v>
      </c>
      <c r="Y612">
        <v>71.7</v>
      </c>
      <c r="Z612" s="8">
        <v>68.831653530212932</v>
      </c>
      <c r="AA612" s="8">
        <v>2.8683464697870704</v>
      </c>
      <c r="AB612" s="8">
        <v>2.8764279447010859</v>
      </c>
      <c r="AC612" s="8">
        <v>2.8095523577786937E-3</v>
      </c>
      <c r="AD612" s="8">
        <v>0.79881175267637272</v>
      </c>
      <c r="AE612" s="8">
        <v>9.4622476642499927E-5</v>
      </c>
      <c r="AF612" s="8">
        <v>-0.337689309602062</v>
      </c>
      <c r="AG612" s="8">
        <v>-0.28708503895050974</v>
      </c>
      <c r="AH612" s="8">
        <v>0.89376269371482087</v>
      </c>
      <c r="AI612" s="8">
        <v>2.8764279447010859</v>
      </c>
    </row>
    <row r="613" spans="24:35" x14ac:dyDescent="0.25">
      <c r="X613" t="str">
        <v>Guatemala</v>
      </c>
      <c r="Y613">
        <v>71.400000000000006</v>
      </c>
      <c r="Z613" s="8">
        <v>69.070331464394471</v>
      </c>
      <c r="AA613" s="8">
        <v>2.3296685356055349</v>
      </c>
      <c r="AB613" s="8">
        <v>2.3356508071422888</v>
      </c>
      <c r="AC613" s="8">
        <v>2.5612867807381983E-3</v>
      </c>
      <c r="AD613" s="8">
        <v>0.64871346997292378</v>
      </c>
      <c r="AE613" s="8">
        <v>5.6875367819497191E-5</v>
      </c>
      <c r="AF613" s="8">
        <v>-0.337689309602062</v>
      </c>
      <c r="AG613" s="8">
        <v>-0.28653359563588643</v>
      </c>
      <c r="AH613" s="8">
        <v>0.80542750758396864</v>
      </c>
      <c r="AI613" s="8">
        <v>2.3356508071422888</v>
      </c>
    </row>
    <row r="614" spans="24:35" x14ac:dyDescent="0.25">
      <c r="X614" t="str">
        <v>Guatemala</v>
      </c>
      <c r="Y614">
        <v>71.3</v>
      </c>
      <c r="Z614" s="8">
        <v>69.151720780768528</v>
      </c>
      <c r="AA614" s="8">
        <v>2.148279219231469</v>
      </c>
      <c r="AB614" s="8">
        <v>2.1547188653021268</v>
      </c>
      <c r="AC614" s="8">
        <v>2.9886247223973976E-3</v>
      </c>
      <c r="AD614" s="8">
        <v>0.59833245757042508</v>
      </c>
      <c r="AE614" s="8">
        <v>5.6481054374836356E-5</v>
      </c>
      <c r="AF614" s="8">
        <v>-0.337689309602062</v>
      </c>
      <c r="AG614" s="8">
        <v>-0.28650963612972413</v>
      </c>
      <c r="AH614" s="8">
        <v>0.77351952630197063</v>
      </c>
      <c r="AI614" s="8">
        <v>2.1547188653021268</v>
      </c>
    </row>
    <row r="615" spans="24:35" x14ac:dyDescent="0.25">
      <c r="X615" t="str">
        <v>Guatemala</v>
      </c>
      <c r="Y615">
        <v>71.099999999999994</v>
      </c>
      <c r="Z615" s="8">
        <v>68.68357315675992</v>
      </c>
      <c r="AA615" s="8">
        <v>2.4164268432400746</v>
      </c>
      <c r="AB615" s="8">
        <v>2.4227709950030425</v>
      </c>
      <c r="AC615" s="8">
        <v>2.6185519704721143E-3</v>
      </c>
      <c r="AD615" s="8">
        <v>0.67289128011378707</v>
      </c>
      <c r="AE615" s="8">
        <v>6.2565671748958238E-5</v>
      </c>
      <c r="AF615" s="8">
        <v>-0.337689309602062</v>
      </c>
      <c r="AG615" s="8">
        <v>-0.28506417902857184</v>
      </c>
      <c r="AH615" s="8">
        <v>0.82029950634739934</v>
      </c>
      <c r="AI615" s="8">
        <v>2.4227709950030425</v>
      </c>
    </row>
    <row r="616" spans="24:35" x14ac:dyDescent="0.25">
      <c r="X616" t="str">
        <v>Guatemala</v>
      </c>
      <c r="Y616">
        <v>77</v>
      </c>
      <c r="Z616" s="8">
        <v>68.756906454536491</v>
      </c>
      <c r="AA616" s="8">
        <v>8.243093545463509</v>
      </c>
      <c r="AB616" s="8">
        <v>8.2672903547949019</v>
      </c>
      <c r="AC616" s="8">
        <v>2.9268125701377044E-3</v>
      </c>
      <c r="AD616" s="8">
        <v>2.2957711888144985</v>
      </c>
      <c r="AE616" s="8">
        <v>8.1427570194858145E-4</v>
      </c>
      <c r="AF616" s="8">
        <v>-0.337689309602062</v>
      </c>
      <c r="AG616" s="8">
        <v>-0.28414607958222099</v>
      </c>
      <c r="AH616" s="8">
        <v>1.5151802496120712</v>
      </c>
      <c r="AI616" s="8">
        <v>8.2672903547949019</v>
      </c>
    </row>
    <row r="617" spans="24:35" x14ac:dyDescent="0.25">
      <c r="X617" t="str">
        <v>Guatemala</v>
      </c>
      <c r="Y617">
        <v>76</v>
      </c>
      <c r="Z617" s="8">
        <v>68.459306095821461</v>
      </c>
      <c r="AA617" s="8">
        <v>7.5406939041785392</v>
      </c>
      <c r="AB617" s="8">
        <v>7.5625539305400968</v>
      </c>
      <c r="AC617" s="8">
        <v>2.8905613847299682E-3</v>
      </c>
      <c r="AD617" s="8">
        <v>2.100108777843503</v>
      </c>
      <c r="AE617" s="8">
        <v>6.7292916109005488E-4</v>
      </c>
      <c r="AF617" s="8">
        <v>-0.337689309602062</v>
      </c>
      <c r="AG617" s="8">
        <v>-0.27991116905418378</v>
      </c>
      <c r="AH617" s="8">
        <v>1.4491752060546381</v>
      </c>
      <c r="AI617" s="8">
        <v>7.5625539305400968</v>
      </c>
    </row>
    <row r="618" spans="24:35" x14ac:dyDescent="0.25">
      <c r="X618" t="str">
        <v>Guatemala</v>
      </c>
      <c r="Y618">
        <v>79</v>
      </c>
      <c r="Z618" s="8">
        <v>71.543169840567288</v>
      </c>
      <c r="AA618" s="8">
        <v>7.4568301594327124</v>
      </c>
      <c r="AB618" s="8">
        <v>7.4878320899628701</v>
      </c>
      <c r="AC618" s="8">
        <v>4.1403079232659526E-3</v>
      </c>
      <c r="AD618" s="8">
        <v>2.0780551348088401</v>
      </c>
      <c r="AE618" s="8">
        <v>9.4491995020779169E-4</v>
      </c>
      <c r="AF618" s="8">
        <v>-0.337689309602062</v>
      </c>
      <c r="AG618" s="8">
        <v>-0.27987217570266443</v>
      </c>
      <c r="AH618" s="8">
        <v>1.4415460918086664</v>
      </c>
      <c r="AI618" s="8">
        <v>7.4878320899628701</v>
      </c>
    </row>
    <row r="619" spans="24:35" x14ac:dyDescent="0.25">
      <c r="X619" t="str">
        <v>Guatemala</v>
      </c>
      <c r="Y619">
        <v>75</v>
      </c>
      <c r="Z619" s="8">
        <v>67.949456634375323</v>
      </c>
      <c r="AA619" s="8">
        <v>7.0505433656246765</v>
      </c>
      <c r="AB619" s="8">
        <v>7.0694391861274113</v>
      </c>
      <c r="AC619" s="8">
        <v>2.6728881888983241E-3</v>
      </c>
      <c r="AD619" s="8">
        <v>1.963385897662121</v>
      </c>
      <c r="AE619" s="8">
        <v>5.4375204118129134E-4</v>
      </c>
      <c r="AF619" s="8">
        <v>-0.32163939638952632</v>
      </c>
      <c r="AG619" s="8">
        <v>-0.27933298789180283</v>
      </c>
      <c r="AH619" s="8">
        <v>1.4012087273715224</v>
      </c>
      <c r="AI619" s="8">
        <v>7.0694391861274113</v>
      </c>
    </row>
    <row r="620" spans="24:35" x14ac:dyDescent="0.25">
      <c r="X620" t="str">
        <v>Guatemala</v>
      </c>
      <c r="Y620">
        <v>69.7</v>
      </c>
      <c r="Z620" s="8">
        <v>69.932005174774829</v>
      </c>
      <c r="AA620" s="8">
        <v>-0.23200517477482663</v>
      </c>
      <c r="AB620" s="8">
        <v>-0.23586644923627328</v>
      </c>
      <c r="AC620" s="8">
        <v>1.6370596470796587E-2</v>
      </c>
      <c r="AD620" s="8">
        <v>-6.5055469012904099E-2</v>
      </c>
      <c r="AE620" s="8">
        <v>3.7072086037614841E-6</v>
      </c>
      <c r="AF620" s="8">
        <v>-0.32163939638952632</v>
      </c>
      <c r="AG620" s="8">
        <v>-0.2787301380018809</v>
      </c>
      <c r="AH620" s="8">
        <v>0.25505973616567573</v>
      </c>
      <c r="AI620" s="8">
        <v>-0.23586644923627328</v>
      </c>
    </row>
    <row r="621" spans="24:35" x14ac:dyDescent="0.25">
      <c r="X621" t="str">
        <v>Guatemala</v>
      </c>
      <c r="Y621">
        <v>69.2</v>
      </c>
      <c r="Z621" s="8">
        <v>69.943421713498026</v>
      </c>
      <c r="AA621" s="8">
        <v>-0.743421713498023</v>
      </c>
      <c r="AB621" s="8">
        <v>-0.74665116094735018</v>
      </c>
      <c r="AC621" s="8">
        <v>4.3252426544540578E-3</v>
      </c>
      <c r="AD621" s="8">
        <v>-0.20719457733297092</v>
      </c>
      <c r="AE621" s="8">
        <v>9.8151321041643183E-6</v>
      </c>
      <c r="AF621" s="8">
        <v>-0.32163939638952632</v>
      </c>
      <c r="AG621" s="8">
        <v>-0.27809792371166742</v>
      </c>
      <c r="AH621" s="8">
        <v>0.4551863105729026</v>
      </c>
      <c r="AI621" s="8">
        <v>-0.74665116094735018</v>
      </c>
    </row>
    <row r="622" spans="24:35" x14ac:dyDescent="0.25">
      <c r="X622" t="str">
        <v>Guinea</v>
      </c>
      <c r="Y622">
        <v>58.1</v>
      </c>
      <c r="Z622" s="8">
        <v>60.823518821625925</v>
      </c>
      <c r="AA622" s="8">
        <v>-2.7235188216259232</v>
      </c>
      <c r="AB622" s="8">
        <v>-2.7348981909631251</v>
      </c>
      <c r="AC622" s="8">
        <v>4.1608018078341724E-3</v>
      </c>
      <c r="AD622" s="8">
        <v>-0.7589928142189305</v>
      </c>
      <c r="AE622" s="8">
        <v>1.2668043324843892E-4</v>
      </c>
      <c r="AF622" s="8">
        <v>-0.32163939638952632</v>
      </c>
      <c r="AG622" s="8">
        <v>-0.27791106217407591</v>
      </c>
      <c r="AH622" s="8">
        <v>0.87120193653304656</v>
      </c>
      <c r="AI622" s="8">
        <v>-2.7348981909631251</v>
      </c>
    </row>
    <row r="623" spans="24:35" x14ac:dyDescent="0.25">
      <c r="X623" t="str">
        <v>Guinea</v>
      </c>
      <c r="Y623">
        <v>58.8</v>
      </c>
      <c r="Z623" s="8">
        <v>60.909436664228565</v>
      </c>
      <c r="AA623" s="8">
        <v>-2.1094366642285678</v>
      </c>
      <c r="AB623" s="8">
        <v>-2.1150023676691938</v>
      </c>
      <c r="AC623" s="8">
        <v>2.6315353238869957E-3</v>
      </c>
      <c r="AD623" s="8">
        <v>-0.58740895880638355</v>
      </c>
      <c r="AE623" s="8">
        <v>4.7916060260918908E-5</v>
      </c>
      <c r="AF623" s="8">
        <v>-0.32163939638952632</v>
      </c>
      <c r="AG623" s="8">
        <v>-0.27532921838131508</v>
      </c>
      <c r="AH623" s="8">
        <v>0.76642609481044133</v>
      </c>
      <c r="AI623" s="8">
        <v>-2.1150023676691938</v>
      </c>
    </row>
    <row r="624" spans="24:35" x14ac:dyDescent="0.25">
      <c r="X624" t="str">
        <v>Guinea</v>
      </c>
      <c r="Y624">
        <v>58.4</v>
      </c>
      <c r="Z624" s="8">
        <v>60.328008981383483</v>
      </c>
      <c r="AA624" s="8">
        <v>-1.9280089813834849</v>
      </c>
      <c r="AB624" s="8">
        <v>-1.9329452437883317</v>
      </c>
      <c r="AC624" s="8">
        <v>2.5537518047703297E-3</v>
      </c>
      <c r="AD624" s="8">
        <v>-0.53686636239047725</v>
      </c>
      <c r="AE624" s="8">
        <v>3.8838993992666913E-5</v>
      </c>
      <c r="AF624" s="8">
        <v>-0.32163939638952632</v>
      </c>
      <c r="AG624" s="8">
        <v>-0.27471796991549446</v>
      </c>
      <c r="AH624" s="8">
        <v>0.73271165023525953</v>
      </c>
      <c r="AI624" s="8">
        <v>-1.9329452437883317</v>
      </c>
    </row>
    <row r="625" spans="24:35" x14ac:dyDescent="0.25">
      <c r="X625" t="str">
        <v>Guinea</v>
      </c>
      <c r="Y625">
        <v>58.1</v>
      </c>
      <c r="Z625" s="8">
        <v>64.335595635047824</v>
      </c>
      <c r="AA625" s="8">
        <v>-6.2355956350478223</v>
      </c>
      <c r="AB625" s="8">
        <v>-6.2681813801061415</v>
      </c>
      <c r="AC625" s="8">
        <v>5.198596384230229E-3</v>
      </c>
      <c r="AD625" s="8">
        <v>-1.7386479045139271</v>
      </c>
      <c r="AE625" s="8">
        <v>8.31417943222862E-4</v>
      </c>
      <c r="AF625" s="8">
        <v>-0.31204933220437475</v>
      </c>
      <c r="AG625" s="8">
        <v>-0.27464443227695667</v>
      </c>
      <c r="AH625" s="8">
        <v>1.3185779857535644</v>
      </c>
      <c r="AI625" s="8">
        <v>-6.2681813801061415</v>
      </c>
    </row>
    <row r="626" spans="24:35" x14ac:dyDescent="0.25">
      <c r="X626" t="str">
        <v>Guinea</v>
      </c>
      <c r="Y626">
        <v>57.8</v>
      </c>
      <c r="Z626" s="8">
        <v>59.063421682016561</v>
      </c>
      <c r="AA626" s="8">
        <v>-1.2634216820165634</v>
      </c>
      <c r="AB626" s="8">
        <v>-1.2679808708988076</v>
      </c>
      <c r="AC626" s="8">
        <v>3.5956290720794925E-3</v>
      </c>
      <c r="AD626" s="8">
        <v>-0.35199168588723584</v>
      </c>
      <c r="AE626" s="8">
        <v>2.3531546454211585E-5</v>
      </c>
      <c r="AF626" s="8">
        <v>-0.31204933220437475</v>
      </c>
      <c r="AG626" s="8">
        <v>-0.26919248524487588</v>
      </c>
      <c r="AH626" s="8">
        <v>0.59328887220917592</v>
      </c>
      <c r="AI626" s="8">
        <v>-1.2679808708988076</v>
      </c>
    </row>
    <row r="627" spans="24:35" x14ac:dyDescent="0.25">
      <c r="X627" t="str">
        <v>Guinea</v>
      </c>
      <c r="Y627">
        <v>57.3</v>
      </c>
      <c r="Z627" s="8">
        <v>57.973687617001609</v>
      </c>
      <c r="AA627" s="8">
        <v>-0.67368761700161173</v>
      </c>
      <c r="AB627" s="8">
        <v>-0.68085038972430556</v>
      </c>
      <c r="AC627" s="8">
        <v>1.052033285255834E-2</v>
      </c>
      <c r="AD627" s="8">
        <v>-0.18834626802110582</v>
      </c>
      <c r="AE627" s="8">
        <v>1.9851029924595605E-5</v>
      </c>
      <c r="AF627" s="8">
        <v>-0.31204933220437475</v>
      </c>
      <c r="AG627" s="8">
        <v>-0.26910562581431735</v>
      </c>
      <c r="AH627" s="8">
        <v>0.43398878789792006</v>
      </c>
      <c r="AI627" s="8">
        <v>-0.68085038972430556</v>
      </c>
    </row>
    <row r="628" spans="24:35" x14ac:dyDescent="0.25">
      <c r="X628" t="str">
        <v>Guinea</v>
      </c>
      <c r="Y628">
        <v>56.8</v>
      </c>
      <c r="Z628" s="8">
        <v>62.433483429043207</v>
      </c>
      <c r="AA628" s="8">
        <v>-5.6334834290432099</v>
      </c>
      <c r="AB628" s="8">
        <v>-5.7191973544730548</v>
      </c>
      <c r="AC628" s="8">
        <v>1.498705502141948E-2</v>
      </c>
      <c r="AD628" s="8">
        <v>-1.5785485511020705</v>
      </c>
      <c r="AE628" s="8">
        <v>1.9954307047187181E-3</v>
      </c>
      <c r="AF628" s="8">
        <v>-0.31204933220437475</v>
      </c>
      <c r="AG628" s="8">
        <v>-0.26879350642066624</v>
      </c>
      <c r="AH628" s="8">
        <v>1.2564030209698123</v>
      </c>
      <c r="AI628" s="8">
        <v>-5.7191973544730548</v>
      </c>
    </row>
    <row r="629" spans="24:35" x14ac:dyDescent="0.25">
      <c r="X629" t="str">
        <v>Guinea</v>
      </c>
      <c r="Y629">
        <v>56.4</v>
      </c>
      <c r="Z629" s="8">
        <v>62.759379630178351</v>
      </c>
      <c r="AA629" s="8">
        <v>-6.3593796301783527</v>
      </c>
      <c r="AB629" s="8">
        <v>-6.403657417526988</v>
      </c>
      <c r="AC629" s="8">
        <v>6.9144528605552535E-3</v>
      </c>
      <c r="AD629" s="8">
        <v>-1.7746933113825774</v>
      </c>
      <c r="AE629" s="8">
        <v>1.1541551207015612E-3</v>
      </c>
      <c r="AF629" s="8">
        <v>-0.31204933220437475</v>
      </c>
      <c r="AG629" s="8">
        <v>-0.26858783424559107</v>
      </c>
      <c r="AH629" s="8">
        <v>1.3321761562881154</v>
      </c>
      <c r="AI629" s="8">
        <v>-6.403657417526988</v>
      </c>
    </row>
    <row r="630" spans="24:35" x14ac:dyDescent="0.25">
      <c r="X630" t="str">
        <v>Guinea-Bissau</v>
      </c>
      <c r="Y630">
        <v>58.4</v>
      </c>
      <c r="Z630" s="8">
        <v>61.52806238857751</v>
      </c>
      <c r="AA630" s="8">
        <v>-3.1280623885775114</v>
      </c>
      <c r="AB630" s="8">
        <v>-3.1352355129614939</v>
      </c>
      <c r="AC630" s="8">
        <v>2.2879060773354247E-3</v>
      </c>
      <c r="AD630" s="8">
        <v>-0.87091281269900622</v>
      </c>
      <c r="AE630" s="8">
        <v>9.1543753193262846E-5</v>
      </c>
      <c r="AF630" s="8">
        <v>-0.31204933220437475</v>
      </c>
      <c r="AG630" s="8">
        <v>-0.26385288809310714</v>
      </c>
      <c r="AH630" s="8">
        <v>0.93322709599486353</v>
      </c>
      <c r="AI630" s="8">
        <v>-3.1352355129614939</v>
      </c>
    </row>
    <row r="631" spans="24:35" x14ac:dyDescent="0.25">
      <c r="X631" t="str">
        <v>Guinea-Bissau</v>
      </c>
      <c r="Y631">
        <v>58.1</v>
      </c>
      <c r="Z631" s="8">
        <v>60.957447143866069</v>
      </c>
      <c r="AA631" s="8">
        <v>-2.857447143866068</v>
      </c>
      <c r="AB631" s="8">
        <v>-2.8640436930618005</v>
      </c>
      <c r="AC631" s="8">
        <v>2.3032292460177773E-3</v>
      </c>
      <c r="AD631" s="8">
        <v>-0.79557442612233831</v>
      </c>
      <c r="AE631" s="8">
        <v>7.6903592388442559E-5</v>
      </c>
      <c r="AF631" s="8">
        <v>-0.31204933220437475</v>
      </c>
      <c r="AG631" s="8">
        <v>-0.26095438556288114</v>
      </c>
      <c r="AH631" s="8">
        <v>0.89194978901412292</v>
      </c>
      <c r="AI631" s="8">
        <v>-2.8640436930618005</v>
      </c>
    </row>
    <row r="632" spans="24:35" x14ac:dyDescent="0.25">
      <c r="X632" t="str">
        <v>Guinea-Bissau</v>
      </c>
      <c r="Y632">
        <v>57.6</v>
      </c>
      <c r="Z632" s="8">
        <v>60.462894573203847</v>
      </c>
      <c r="AA632" s="8">
        <v>-2.862894573203846</v>
      </c>
      <c r="AB632" s="8">
        <v>-2.8695288241120847</v>
      </c>
      <c r="AC632" s="8">
        <v>2.311965244081989E-3</v>
      </c>
      <c r="AD632" s="8">
        <v>-0.79709459676327554</v>
      </c>
      <c r="AE632" s="8">
        <v>7.7491250038729312E-5</v>
      </c>
      <c r="AF632" s="8">
        <v>-0.31204933220437475</v>
      </c>
      <c r="AG632" s="8">
        <v>-0.26071722230990113</v>
      </c>
      <c r="AH632" s="8">
        <v>0.89280154388490818</v>
      </c>
      <c r="AI632" s="8">
        <v>-2.8695288241120847</v>
      </c>
    </row>
    <row r="633" spans="24:35" x14ac:dyDescent="0.25">
      <c r="X633" t="str">
        <v>Guinea-Bissau</v>
      </c>
      <c r="Y633">
        <v>57.1</v>
      </c>
      <c r="Z633" s="8">
        <v>59.737320032725421</v>
      </c>
      <c r="AA633" s="8">
        <v>-2.6373200327254196</v>
      </c>
      <c r="AB633" s="8">
        <v>-2.6435276769534233</v>
      </c>
      <c r="AC633" s="8">
        <v>2.3482425707598404E-3</v>
      </c>
      <c r="AD633" s="8">
        <v>-0.73430289333132159</v>
      </c>
      <c r="AE633" s="8">
        <v>6.679760064674525E-5</v>
      </c>
      <c r="AF633" s="8">
        <v>-0.31204933220437475</v>
      </c>
      <c r="AG633" s="8">
        <v>-0.26054491697731719</v>
      </c>
      <c r="AH633" s="8">
        <v>0.85691475266290151</v>
      </c>
      <c r="AI633" s="8">
        <v>-2.6435276769534233</v>
      </c>
    </row>
    <row r="634" spans="24:35" x14ac:dyDescent="0.25">
      <c r="X634" t="str">
        <v>Guinea-Bissau</v>
      </c>
      <c r="Y634">
        <v>56.7</v>
      </c>
      <c r="Z634" s="8">
        <v>59.586504167583385</v>
      </c>
      <c r="AA634" s="8">
        <v>-2.8865041675833822</v>
      </c>
      <c r="AB634" s="8">
        <v>-2.8934543442311136</v>
      </c>
      <c r="AC634" s="8">
        <v>2.4020343232954455E-3</v>
      </c>
      <c r="AD634" s="8">
        <v>-0.80370432094321764</v>
      </c>
      <c r="AE634" s="8">
        <v>8.1858288380915842E-5</v>
      </c>
      <c r="AF634" s="8">
        <v>-0.31204933220437475</v>
      </c>
      <c r="AG634" s="8">
        <v>-0.2602346195657641</v>
      </c>
      <c r="AH634" s="8">
        <v>0.89649557775998967</v>
      </c>
      <c r="AI634" s="8">
        <v>-2.8934543442311136</v>
      </c>
    </row>
    <row r="635" spans="24:35" x14ac:dyDescent="0.25">
      <c r="X635" t="str">
        <v>Guinea-Bissau</v>
      </c>
      <c r="Y635">
        <v>56.3</v>
      </c>
      <c r="Z635" s="8">
        <v>58.803311902560615</v>
      </c>
      <c r="AA635" s="8">
        <v>-2.5033119025606183</v>
      </c>
      <c r="AB635" s="8">
        <v>-2.5397929729874331</v>
      </c>
      <c r="AC635" s="8">
        <v>1.4363796897943183E-2</v>
      </c>
      <c r="AD635" s="8">
        <v>-0.70122684301760574</v>
      </c>
      <c r="AE635" s="8">
        <v>3.7715170272473723E-4</v>
      </c>
      <c r="AF635" s="8">
        <v>-0.31204933220437475</v>
      </c>
      <c r="AG635" s="8">
        <v>-0.25985532721758181</v>
      </c>
      <c r="AH635" s="8">
        <v>0.83739288450380667</v>
      </c>
      <c r="AI635" s="8">
        <v>-2.5397929729874331</v>
      </c>
    </row>
    <row r="636" spans="24:35" x14ac:dyDescent="0.25">
      <c r="X636" t="str">
        <v>Guyana</v>
      </c>
      <c r="Y636">
        <v>66</v>
      </c>
      <c r="Z636" s="8">
        <v>67.556440847682609</v>
      </c>
      <c r="AA636" s="8">
        <v>-1.5564408476826088</v>
      </c>
      <c r="AB636" s="8">
        <v>-1.5631070635042077</v>
      </c>
      <c r="AC636" s="8">
        <v>4.2647211936042567E-3</v>
      </c>
      <c r="AD636" s="8">
        <v>-0.43377304847852194</v>
      </c>
      <c r="AE636" s="8">
        <v>4.2414883476545167E-5</v>
      </c>
      <c r="AF636" s="8">
        <v>-0.31204933220437475</v>
      </c>
      <c r="AG636" s="8">
        <v>-0.25791118110765732</v>
      </c>
      <c r="AH636" s="8">
        <v>0.65861449154913221</v>
      </c>
      <c r="AI636" s="8">
        <v>-1.5631070635042077</v>
      </c>
    </row>
    <row r="637" spans="24:35" x14ac:dyDescent="0.25">
      <c r="X637" t="str">
        <v>Guyana</v>
      </c>
      <c r="Y637">
        <v>65.900000000000006</v>
      </c>
      <c r="Z637" s="8">
        <v>67.66365915077553</v>
      </c>
      <c r="AA637" s="8">
        <v>-1.7636591507755242</v>
      </c>
      <c r="AB637" s="8">
        <v>-1.7708180317549369</v>
      </c>
      <c r="AC637" s="8">
        <v>4.0426971326456363E-3</v>
      </c>
      <c r="AD637" s="8">
        <v>-0.49146906589859535</v>
      </c>
      <c r="AE637" s="8">
        <v>5.1602323884684844E-5</v>
      </c>
      <c r="AF637" s="8">
        <v>-0.29295400660571042</v>
      </c>
      <c r="AG637" s="8">
        <v>-0.25778981527301958</v>
      </c>
      <c r="AH637" s="8">
        <v>0.70104854746201095</v>
      </c>
      <c r="AI637" s="8">
        <v>-1.7708180317549369</v>
      </c>
    </row>
    <row r="638" spans="24:35" x14ac:dyDescent="0.25">
      <c r="X638" t="str">
        <v>Guyana</v>
      </c>
      <c r="Y638">
        <v>65.8</v>
      </c>
      <c r="Z638" s="8">
        <v>71.331929153292222</v>
      </c>
      <c r="AA638" s="8">
        <v>-5.531929153292225</v>
      </c>
      <c r="AB638" s="8">
        <v>-5.5590883315143547</v>
      </c>
      <c r="AC638" s="8">
        <v>4.8855453632864259E-3</v>
      </c>
      <c r="AD638" s="8">
        <v>-1.5422045636905448</v>
      </c>
      <c r="AE638" s="8">
        <v>6.1456862157623993E-4</v>
      </c>
      <c r="AF638" s="8">
        <v>-0.29295400660571042</v>
      </c>
      <c r="AG638" s="8">
        <v>-0.25763214018209746</v>
      </c>
      <c r="AH638" s="8">
        <v>1.241855290962093</v>
      </c>
      <c r="AI638" s="8">
        <v>-5.5590883315143547</v>
      </c>
    </row>
    <row r="639" spans="24:35" x14ac:dyDescent="0.25">
      <c r="X639" t="str">
        <v>Guyana</v>
      </c>
      <c r="Y639">
        <v>65.599999999999994</v>
      </c>
      <c r="Z639" s="8">
        <v>67.401790908295169</v>
      </c>
      <c r="AA639" s="8">
        <v>-1.8017909082951746</v>
      </c>
      <c r="AB639" s="8">
        <v>-1.8085360340213088</v>
      </c>
      <c r="AC639" s="8">
        <v>3.7296053820593655E-3</v>
      </c>
      <c r="AD639" s="8">
        <v>-0.50201612888831604</v>
      </c>
      <c r="AE639" s="8">
        <v>4.9655504419528612E-5</v>
      </c>
      <c r="AF639" s="8">
        <v>-0.29295400660571042</v>
      </c>
      <c r="AG639" s="8">
        <v>-0.2551753338576585</v>
      </c>
      <c r="AH639" s="8">
        <v>0.70853096537012128</v>
      </c>
      <c r="AI639" s="8">
        <v>-1.8085360340213088</v>
      </c>
    </row>
    <row r="640" spans="24:35" x14ac:dyDescent="0.25">
      <c r="X640" t="str">
        <v>Guyana</v>
      </c>
      <c r="Y640">
        <v>65.900000000000006</v>
      </c>
      <c r="Z640" s="8">
        <v>67.154868122767951</v>
      </c>
      <c r="AA640" s="8">
        <v>-1.2548681227679452</v>
      </c>
      <c r="AB640" s="8">
        <v>-1.2597482869269188</v>
      </c>
      <c r="AC640" s="8">
        <v>3.8739200597592846E-3</v>
      </c>
      <c r="AD640" s="8">
        <v>-0.34965748023949844</v>
      </c>
      <c r="AE640" s="8">
        <v>2.502467178265173E-5</v>
      </c>
      <c r="AF640" s="8">
        <v>-0.29295400660571042</v>
      </c>
      <c r="AG640" s="8">
        <v>-0.25443928915247022</v>
      </c>
      <c r="AH640" s="8">
        <v>0.59131842541857127</v>
      </c>
      <c r="AI640" s="8">
        <v>-1.2597482869269188</v>
      </c>
    </row>
    <row r="641" spans="24:35" x14ac:dyDescent="0.25">
      <c r="X641" t="str">
        <v>Guyana</v>
      </c>
      <c r="Y641">
        <v>66.099999999999994</v>
      </c>
      <c r="Z641" s="8">
        <v>67.773262018828305</v>
      </c>
      <c r="AA641" s="8">
        <v>-1.6732620188283107</v>
      </c>
      <c r="AB641" s="8">
        <v>-1.6794933101224325</v>
      </c>
      <c r="AC641" s="8">
        <v>3.7102209675771609E-3</v>
      </c>
      <c r="AD641" s="8">
        <v>-0.46620079254697061</v>
      </c>
      <c r="AE641" s="8">
        <v>4.2599697436940397E-5</v>
      </c>
      <c r="AF641" s="8">
        <v>-0.29295400660571042</v>
      </c>
      <c r="AG641" s="8">
        <v>-0.25174297406387913</v>
      </c>
      <c r="AH641" s="8">
        <v>0.68278898097946095</v>
      </c>
      <c r="AI641" s="8">
        <v>-1.6794933101224325</v>
      </c>
    </row>
    <row r="642" spans="24:35" x14ac:dyDescent="0.25">
      <c r="X642" t="str">
        <v>Guyana</v>
      </c>
      <c r="Y642">
        <v>66.3</v>
      </c>
      <c r="Z642" s="8">
        <v>66.547250257545073</v>
      </c>
      <c r="AA642" s="8">
        <v>-0.24725025754507612</v>
      </c>
      <c r="AB642" s="8">
        <v>-0.24859253460644432</v>
      </c>
      <c r="AC642" s="8">
        <v>5.3995067208803971E-3</v>
      </c>
      <c r="AD642" s="8">
        <v>-6.8946830962208897E-2</v>
      </c>
      <c r="AE642" s="8">
        <v>1.3582522508210119E-6</v>
      </c>
      <c r="AF642" s="8">
        <v>-0.29295400660571042</v>
      </c>
      <c r="AG642" s="8">
        <v>-0.25061415170702783</v>
      </c>
      <c r="AH642" s="8">
        <v>0.26257728569358185</v>
      </c>
      <c r="AI642" s="8">
        <v>-0.24859253460644432</v>
      </c>
    </row>
    <row r="643" spans="24:35" x14ac:dyDescent="0.25">
      <c r="X643" t="str">
        <v>Guyana</v>
      </c>
      <c r="Y643">
        <v>65.7</v>
      </c>
      <c r="Z643" s="8">
        <v>66.151314272435826</v>
      </c>
      <c r="AA643" s="8">
        <v>-0.45131427243582323</v>
      </c>
      <c r="AB643" s="8">
        <v>-0.4534787669089847</v>
      </c>
      <c r="AC643" s="8">
        <v>4.7730889097964968E-3</v>
      </c>
      <c r="AD643" s="8">
        <v>-0.12581137368304479</v>
      </c>
      <c r="AE643" s="8">
        <v>3.9954308705752331E-6</v>
      </c>
      <c r="AF643" s="8">
        <v>-0.29295400660571042</v>
      </c>
      <c r="AG643" s="8">
        <v>-0.2484709717588886</v>
      </c>
      <c r="AH643" s="8">
        <v>0.35469899024813251</v>
      </c>
      <c r="AI643" s="8">
        <v>-0.4534787669089847</v>
      </c>
    </row>
    <row r="644" spans="24:35" x14ac:dyDescent="0.25">
      <c r="X644" t="str">
        <v>Guyana</v>
      </c>
      <c r="Y644">
        <v>65.2</v>
      </c>
      <c r="Z644" s="8">
        <v>71.420899155136951</v>
      </c>
      <c r="AA644" s="8">
        <v>-6.2208991551369479</v>
      </c>
      <c r="AB644" s="8">
        <v>-6.2435187456068508</v>
      </c>
      <c r="AC644" s="8">
        <v>3.6228914161294447E-3</v>
      </c>
      <c r="AD644" s="8">
        <v>-1.733178058511591</v>
      </c>
      <c r="AE644" s="8">
        <v>5.7486297790912725E-4</v>
      </c>
      <c r="AF644" s="8">
        <v>-0.29295400660571042</v>
      </c>
      <c r="AG644" s="8">
        <v>-0.24530258765372495</v>
      </c>
      <c r="AH644" s="8">
        <v>1.316502206041293</v>
      </c>
      <c r="AI644" s="8">
        <v>-6.2435187456068508</v>
      </c>
    </row>
    <row r="645" spans="24:35" x14ac:dyDescent="0.25">
      <c r="X645" t="str">
        <v>Guyana</v>
      </c>
      <c r="Y645">
        <v>65</v>
      </c>
      <c r="Z645" s="8">
        <v>67.188356146222844</v>
      </c>
      <c r="AA645" s="8">
        <v>-2.1883561462228442</v>
      </c>
      <c r="AB645" s="8">
        <v>-2.193598289288845</v>
      </c>
      <c r="AC645" s="8">
        <v>2.3897461497839959E-3</v>
      </c>
      <c r="AD645" s="8">
        <v>-0.6093115950249729</v>
      </c>
      <c r="AE645" s="8">
        <v>4.6807575951233701E-5</v>
      </c>
      <c r="AF645" s="8">
        <v>-0.28028330588569778</v>
      </c>
      <c r="AG645" s="8">
        <v>-0.24314671221614731</v>
      </c>
      <c r="AH645" s="8">
        <v>0.78058413705696894</v>
      </c>
      <c r="AI645" s="8">
        <v>-2.193598289288845</v>
      </c>
    </row>
    <row r="646" spans="24:35" x14ac:dyDescent="0.25">
      <c r="X646" t="str">
        <v>Guyana</v>
      </c>
      <c r="Y646">
        <v>65.099999999999994</v>
      </c>
      <c r="Z646" s="8">
        <v>66.825699169645304</v>
      </c>
      <c r="AA646" s="8">
        <v>-1.7256991696453099</v>
      </c>
      <c r="AB646" s="8">
        <v>-1.7303637442036031</v>
      </c>
      <c r="AC646" s="8">
        <v>2.6957190786727567E-3</v>
      </c>
      <c r="AD646" s="8">
        <v>-0.48056610957060858</v>
      </c>
      <c r="AE646" s="8">
        <v>3.2854860586387845E-5</v>
      </c>
      <c r="AF646" s="8">
        <v>-0.28028330588569778</v>
      </c>
      <c r="AG646" s="8">
        <v>-0.24109897697914559</v>
      </c>
      <c r="AH646" s="8">
        <v>0.69322875702801634</v>
      </c>
      <c r="AI646" s="8">
        <v>-1.7303637442036031</v>
      </c>
    </row>
    <row r="647" spans="24:35" x14ac:dyDescent="0.25">
      <c r="X647" t="str">
        <v>Guyana</v>
      </c>
      <c r="Y647">
        <v>65.3</v>
      </c>
      <c r="Z647" s="8">
        <v>65.919771003603486</v>
      </c>
      <c r="AA647" s="8">
        <v>-0.61977100360348913</v>
      </c>
      <c r="AB647" s="8">
        <v>-0.63118372591851613</v>
      </c>
      <c r="AC647" s="8">
        <v>1.808145845081607E-2</v>
      </c>
      <c r="AD647" s="8">
        <v>-0.17393837762214023</v>
      </c>
      <c r="AE647" s="8">
        <v>2.9322110485601738E-5</v>
      </c>
      <c r="AF647" s="8">
        <v>-0.28028330588569778</v>
      </c>
      <c r="AG647" s="8">
        <v>-0.24083153510978253</v>
      </c>
      <c r="AH647" s="8">
        <v>0.41705920157951226</v>
      </c>
      <c r="AI647" s="8">
        <v>-0.63118372591851613</v>
      </c>
    </row>
    <row r="648" spans="24:35" x14ac:dyDescent="0.25">
      <c r="X648" t="str">
        <v>Guyana</v>
      </c>
      <c r="Y648">
        <v>65.3</v>
      </c>
      <c r="Z648" s="8">
        <v>66.300868723595556</v>
      </c>
      <c r="AA648" s="8">
        <v>-1.0008687235955591</v>
      </c>
      <c r="AB648" s="8">
        <v>-1.0036607902457659</v>
      </c>
      <c r="AC648" s="8">
        <v>2.7818827609308789E-3</v>
      </c>
      <c r="AD648" s="8">
        <v>-0.2787301380018809</v>
      </c>
      <c r="AE648" s="8">
        <v>1.1406776227190325E-5</v>
      </c>
      <c r="AF648" s="8">
        <v>-0.28028330588569778</v>
      </c>
      <c r="AG648" s="8">
        <v>-0.23990269888066798</v>
      </c>
      <c r="AH648" s="8">
        <v>0.52794899185610811</v>
      </c>
      <c r="AI648" s="8">
        <v>-1.0036607902457659</v>
      </c>
    </row>
    <row r="649" spans="24:35" x14ac:dyDescent="0.25">
      <c r="X649" t="str">
        <v>Guyana</v>
      </c>
      <c r="Y649">
        <v>65.400000000000006</v>
      </c>
      <c r="Z649" s="8">
        <v>65.728378868020158</v>
      </c>
      <c r="AA649" s="8">
        <v>-0.32837886802015248</v>
      </c>
      <c r="AB649" s="8">
        <v>-0.33297348477893746</v>
      </c>
      <c r="AC649" s="8">
        <v>1.3798746653462111E-2</v>
      </c>
      <c r="AD649" s="8">
        <v>-9.1959016562363147E-2</v>
      </c>
      <c r="AE649" s="8">
        <v>6.2274338962374259E-6</v>
      </c>
      <c r="AF649" s="8">
        <v>-0.27396491687072577</v>
      </c>
      <c r="AG649" s="8">
        <v>-0.23752967568907229</v>
      </c>
      <c r="AH649" s="8">
        <v>0.3032474510401747</v>
      </c>
      <c r="AI649" s="8">
        <v>-0.33297348477893746</v>
      </c>
    </row>
    <row r="650" spans="24:35" x14ac:dyDescent="0.25">
      <c r="X650" t="str">
        <v>Haiti</v>
      </c>
      <c r="Y650">
        <v>63.1</v>
      </c>
      <c r="Z650" s="8">
        <v>64.533892342912139</v>
      </c>
      <c r="AA650" s="8">
        <v>-1.433892342912138</v>
      </c>
      <c r="AB650" s="8">
        <v>-1.4413259550411135</v>
      </c>
      <c r="AC650" s="8">
        <v>5.1574816251494992E-3</v>
      </c>
      <c r="AD650" s="8">
        <v>-0.39979859932248785</v>
      </c>
      <c r="AE650" s="8">
        <v>4.3612630973821459E-5</v>
      </c>
      <c r="AF650" s="8">
        <v>-0.27396491687072577</v>
      </c>
      <c r="AG650" s="8">
        <v>-0.23737866348438633</v>
      </c>
      <c r="AH650" s="8">
        <v>0.63229629077078087</v>
      </c>
      <c r="AI650" s="8">
        <v>-1.4413259550411135</v>
      </c>
    </row>
    <row r="651" spans="24:35" x14ac:dyDescent="0.25">
      <c r="X651" t="str">
        <v>Haiti</v>
      </c>
      <c r="Y651">
        <v>62.7</v>
      </c>
      <c r="Z651" s="8">
        <v>64.327744506972181</v>
      </c>
      <c r="AA651" s="8">
        <v>-1.6277445069721779</v>
      </c>
      <c r="AB651" s="8">
        <v>-1.6357901526380274</v>
      </c>
      <c r="AC651" s="8">
        <v>4.9185072137000498E-3</v>
      </c>
      <c r="AD651" s="8">
        <v>-0.45379405883138146</v>
      </c>
      <c r="AE651" s="8">
        <v>5.3572100407860725E-5</v>
      </c>
      <c r="AF651" s="8">
        <v>-0.27396491687072577</v>
      </c>
      <c r="AG651" s="8">
        <v>-0.23736527818292694</v>
      </c>
      <c r="AH651" s="8">
        <v>0.67364238200352378</v>
      </c>
      <c r="AI651" s="8">
        <v>-1.6357901526380274</v>
      </c>
    </row>
    <row r="652" spans="24:35" x14ac:dyDescent="0.25">
      <c r="X652" t="str">
        <v>Honduras</v>
      </c>
      <c r="Y652">
        <v>74.5</v>
      </c>
      <c r="Z652" s="8">
        <v>69.080286468596853</v>
      </c>
      <c r="AA652" s="8">
        <v>5.419713531403147</v>
      </c>
      <c r="AB652" s="8">
        <v>5.4558061675154503</v>
      </c>
      <c r="AC652" s="8">
        <v>6.6154542526094765E-3</v>
      </c>
      <c r="AD652" s="8">
        <v>1.5122358303221499</v>
      </c>
      <c r="AE652" s="8">
        <v>8.0154464677998727E-4</v>
      </c>
      <c r="AF652" s="8">
        <v>-0.27396491687072577</v>
      </c>
      <c r="AG652" s="8">
        <v>-0.2370629638717533</v>
      </c>
      <c r="AH652" s="8">
        <v>1.2297299826881305</v>
      </c>
      <c r="AI652" s="8">
        <v>5.4558061675154503</v>
      </c>
    </row>
    <row r="653" spans="24:35" x14ac:dyDescent="0.25">
      <c r="X653" t="str">
        <v>Honduras</v>
      </c>
      <c r="Y653">
        <v>74.3</v>
      </c>
      <c r="Z653" s="8">
        <v>73.007694097385979</v>
      </c>
      <c r="AA653" s="8">
        <v>1.292305902614018</v>
      </c>
      <c r="AB653" s="8">
        <v>1.2977163322018057</v>
      </c>
      <c r="AC653" s="8">
        <v>4.1691927993291363E-3</v>
      </c>
      <c r="AD653" s="8">
        <v>0.36014255471417717</v>
      </c>
      <c r="AE653" s="8">
        <v>2.8579965647086695E-5</v>
      </c>
      <c r="AF653" s="8">
        <v>-0.27396491687072577</v>
      </c>
      <c r="AG653" s="8">
        <v>-0.23574546436591023</v>
      </c>
      <c r="AH653" s="8">
        <v>0.60011878383714767</v>
      </c>
      <c r="AI653" s="8">
        <v>1.2977163322018057</v>
      </c>
    </row>
    <row r="654" spans="24:35" x14ac:dyDescent="0.25">
      <c r="X654" t="str">
        <v>Honduras</v>
      </c>
      <c r="Y654">
        <v>74.099999999999994</v>
      </c>
      <c r="Z654" s="8">
        <v>70.756491896843741</v>
      </c>
      <c r="AA654" s="8">
        <v>3.3435081031562532</v>
      </c>
      <c r="AB654" s="8">
        <v>3.3555396107557889</v>
      </c>
      <c r="AC654" s="8">
        <v>3.5855656601311171E-3</v>
      </c>
      <c r="AD654" s="8">
        <v>0.93150301889335529</v>
      </c>
      <c r="AE654" s="8">
        <v>1.6433595848140025E-4</v>
      </c>
      <c r="AF654" s="8">
        <v>-0.27396491687072577</v>
      </c>
      <c r="AG654" s="8">
        <v>-0.2336982652340811</v>
      </c>
      <c r="AH654" s="8">
        <v>0.96514404048999614</v>
      </c>
      <c r="AI654" s="8">
        <v>3.3555396107557889</v>
      </c>
    </row>
    <row r="655" spans="24:35" x14ac:dyDescent="0.25">
      <c r="X655" t="str">
        <v>Honduras</v>
      </c>
      <c r="Y655">
        <v>73.900000000000006</v>
      </c>
      <c r="Z655" s="8">
        <v>70.43090235234672</v>
      </c>
      <c r="AA655" s="8">
        <v>3.4690976476532853</v>
      </c>
      <c r="AB655" s="8">
        <v>3.4782898073843103</v>
      </c>
      <c r="AC655" s="8">
        <v>2.6427239362028011E-3</v>
      </c>
      <c r="AD655" s="8">
        <v>0.96603538845071513</v>
      </c>
      <c r="AE655" s="8">
        <v>1.3014680444600366E-4</v>
      </c>
      <c r="AF655" s="8">
        <v>-0.27396491687072577</v>
      </c>
      <c r="AG655" s="8">
        <v>-0.23254720167250728</v>
      </c>
      <c r="AH655" s="8">
        <v>0.98287099278120682</v>
      </c>
      <c r="AI655" s="8">
        <v>3.4782898073843103</v>
      </c>
    </row>
    <row r="656" spans="24:35" x14ac:dyDescent="0.25">
      <c r="X656" t="str">
        <v>Honduras</v>
      </c>
      <c r="Y656">
        <v>73.599999999999994</v>
      </c>
      <c r="Z656" s="8">
        <v>70.238351500778435</v>
      </c>
      <c r="AA656" s="8">
        <v>3.361648499221559</v>
      </c>
      <c r="AB656" s="8">
        <v>3.3702047707615601</v>
      </c>
      <c r="AC656" s="8">
        <v>2.5387987146156541E-3</v>
      </c>
      <c r="AD656" s="8">
        <v>0.93606538719705012</v>
      </c>
      <c r="AE656" s="8">
        <v>1.1737916896576062E-4</v>
      </c>
      <c r="AF656" s="8">
        <v>-0.26293383539244392</v>
      </c>
      <c r="AG656" s="8">
        <v>-0.23167569708722335</v>
      </c>
      <c r="AH656" s="8">
        <v>0.96750472205413562</v>
      </c>
      <c r="AI656" s="8">
        <v>3.3702047707615601</v>
      </c>
    </row>
    <row r="657" spans="24:35" x14ac:dyDescent="0.25">
      <c r="X657" t="str">
        <v>Honduras</v>
      </c>
      <c r="Y657">
        <v>73.400000000000006</v>
      </c>
      <c r="Z657" s="8">
        <v>69.972485344624474</v>
      </c>
      <c r="AA657" s="8">
        <v>3.427514655375532</v>
      </c>
      <c r="AB657" s="8">
        <v>3.4373351610771312</v>
      </c>
      <c r="AC657" s="8">
        <v>2.8570113885902559E-3</v>
      </c>
      <c r="AD657" s="8">
        <v>0.95455837478715422</v>
      </c>
      <c r="AE657" s="8">
        <v>1.3740606901501077E-4</v>
      </c>
      <c r="AF657" s="8">
        <v>-0.26293383539244392</v>
      </c>
      <c r="AG657" s="8">
        <v>-0.2301368082869544</v>
      </c>
      <c r="AH657" s="8">
        <v>0.97701503304051274</v>
      </c>
      <c r="AI657" s="8">
        <v>3.4373351610771312</v>
      </c>
    </row>
    <row r="658" spans="24:35" x14ac:dyDescent="0.25">
      <c r="X658" t="str">
        <v>Honduras</v>
      </c>
      <c r="Y658">
        <v>73.2</v>
      </c>
      <c r="Z658" s="8">
        <v>69.502259488737934</v>
      </c>
      <c r="AA658" s="8">
        <v>3.6977405112620687</v>
      </c>
      <c r="AB658" s="8">
        <v>3.7065857701458116</v>
      </c>
      <c r="AC658" s="8">
        <v>2.386362931349272E-3</v>
      </c>
      <c r="AD658" s="8">
        <v>1.0295729752900569</v>
      </c>
      <c r="AE658" s="8">
        <v>1.3345498017498287E-4</v>
      </c>
      <c r="AF658" s="8">
        <v>-0.26293383539244392</v>
      </c>
      <c r="AG658" s="8">
        <v>-0.22885274775019068</v>
      </c>
      <c r="AH658" s="8">
        <v>1.0146787547248917</v>
      </c>
      <c r="AI658" s="8">
        <v>3.7065857701458116</v>
      </c>
    </row>
    <row r="659" spans="24:35" x14ac:dyDescent="0.25">
      <c r="X659" t="str">
        <v>Honduras</v>
      </c>
      <c r="Y659">
        <v>73</v>
      </c>
      <c r="Z659" s="8">
        <v>71.598640023893552</v>
      </c>
      <c r="AA659" s="8">
        <v>1.4013599761064484</v>
      </c>
      <c r="AB659" s="8">
        <v>1.4064568316281718</v>
      </c>
      <c r="AC659" s="8">
        <v>3.6238975893936225E-3</v>
      </c>
      <c r="AD659" s="8">
        <v>0.39042709557544736</v>
      </c>
      <c r="AE659" s="8">
        <v>2.9179571667463777E-5</v>
      </c>
      <c r="AF659" s="8">
        <v>-0.26293383539244392</v>
      </c>
      <c r="AG659" s="8">
        <v>-0.22678367458949542</v>
      </c>
      <c r="AH659" s="8">
        <v>0.62484165640220191</v>
      </c>
      <c r="AI659" s="8">
        <v>1.4064568316281718</v>
      </c>
    </row>
    <row r="660" spans="24:35" x14ac:dyDescent="0.25">
      <c r="X660" t="str">
        <v>Honduras</v>
      </c>
      <c r="Y660">
        <v>72.8</v>
      </c>
      <c r="Z660" s="8">
        <v>68.888427747348544</v>
      </c>
      <c r="AA660" s="8">
        <v>3.9115722526514531</v>
      </c>
      <c r="AB660" s="8">
        <v>3.9200709031681868</v>
      </c>
      <c r="AC660" s="8">
        <v>2.1679838775020676E-3</v>
      </c>
      <c r="AD660" s="8">
        <v>1.0889916036610754</v>
      </c>
      <c r="AE660" s="8">
        <v>1.3561073671884639E-4</v>
      </c>
      <c r="AF660" s="8">
        <v>-0.26293383539244392</v>
      </c>
      <c r="AG660" s="8">
        <v>-0.22297340975456509</v>
      </c>
      <c r="AH660" s="8">
        <v>1.0435476048849306</v>
      </c>
      <c r="AI660" s="8">
        <v>3.9200709031681868</v>
      </c>
    </row>
    <row r="661" spans="24:35" x14ac:dyDescent="0.25">
      <c r="X661" t="str">
        <v>Honduras</v>
      </c>
      <c r="Y661">
        <v>72.5</v>
      </c>
      <c r="Z661" s="8">
        <v>68.626356595121777</v>
      </c>
      <c r="AA661" s="8">
        <v>3.8736434048782229</v>
      </c>
      <c r="AB661" s="8">
        <v>3.8836259323745588</v>
      </c>
      <c r="AC661" s="8">
        <v>2.5704142649578946E-3</v>
      </c>
      <c r="AD661" s="8">
        <v>1.0786496507530914</v>
      </c>
      <c r="AE661" s="8">
        <v>1.5780766362773197E-4</v>
      </c>
      <c r="AF661" s="8">
        <v>-0.26293383539244392</v>
      </c>
      <c r="AG661" s="8">
        <v>-0.22116595607911477</v>
      </c>
      <c r="AH661" s="8">
        <v>1.0385805942501964</v>
      </c>
      <c r="AI661" s="8">
        <v>3.8836259323745588</v>
      </c>
    </row>
    <row r="662" spans="24:35" x14ac:dyDescent="0.25">
      <c r="X662" t="str">
        <v>Honduras</v>
      </c>
      <c r="Y662">
        <v>72.2</v>
      </c>
      <c r="Z662" s="8">
        <v>68.067309304590836</v>
      </c>
      <c r="AA662" s="8">
        <v>4.1326906954091669</v>
      </c>
      <c r="AB662" s="8">
        <v>4.1428502453709353</v>
      </c>
      <c r="AC662" s="8">
        <v>2.4523092460608611E-3</v>
      </c>
      <c r="AD662" s="8">
        <v>1.1507154930282464</v>
      </c>
      <c r="AE662" s="8">
        <v>1.7132624159555508E-4</v>
      </c>
      <c r="AF662" s="8">
        <v>-0.26293383539244392</v>
      </c>
      <c r="AG662" s="8">
        <v>-0.22089993790099516</v>
      </c>
      <c r="AH662" s="8">
        <v>1.0727140779481952</v>
      </c>
      <c r="AI662" s="8">
        <v>4.1428502453709353</v>
      </c>
    </row>
    <row r="663" spans="24:35" x14ac:dyDescent="0.25">
      <c r="X663" t="str">
        <v>Honduras</v>
      </c>
      <c r="Y663">
        <v>71.900000000000006</v>
      </c>
      <c r="Z663" s="8">
        <v>67.891725097371477</v>
      </c>
      <c r="AA663" s="8">
        <v>4.0082749026285285</v>
      </c>
      <c r="AB663" s="8">
        <v>4.0189040467147619</v>
      </c>
      <c r="AC663" s="8">
        <v>2.6447867285914108E-3</v>
      </c>
      <c r="AD663" s="8">
        <v>1.116180574937554</v>
      </c>
      <c r="AE663" s="8">
        <v>1.7388259551519668E-4</v>
      </c>
      <c r="AF663" s="8">
        <v>-0.25193465741015014</v>
      </c>
      <c r="AG663" s="8">
        <v>-0.21873814819509227</v>
      </c>
      <c r="AH663" s="8">
        <v>1.0564944746365472</v>
      </c>
      <c r="AI663" s="8">
        <v>4.0189040467147619</v>
      </c>
    </row>
    <row r="664" spans="24:35" x14ac:dyDescent="0.25">
      <c r="X664" t="str">
        <v>Honduras</v>
      </c>
      <c r="Y664">
        <v>71.599999999999994</v>
      </c>
      <c r="Z664" s="8">
        <v>66.280862049762106</v>
      </c>
      <c r="AA664" s="8">
        <v>5.3191379502378879</v>
      </c>
      <c r="AB664" s="8">
        <v>5.3486282253620923</v>
      </c>
      <c r="AC664" s="8">
        <v>5.5136146842974989E-3</v>
      </c>
      <c r="AD664" s="8">
        <v>1.4833503026839843</v>
      </c>
      <c r="AE664" s="8">
        <v>6.4205379699642932E-4</v>
      </c>
      <c r="AF664" s="8">
        <v>-0.25193465741015014</v>
      </c>
      <c r="AG664" s="8">
        <v>-0.21599580331459622</v>
      </c>
      <c r="AH664" s="8">
        <v>1.2179286935958049</v>
      </c>
      <c r="AI664" s="8">
        <v>5.3486282253620923</v>
      </c>
    </row>
    <row r="665" spans="24:35" x14ac:dyDescent="0.25">
      <c r="X665" t="str">
        <v>Honduras</v>
      </c>
      <c r="Y665">
        <v>71.3</v>
      </c>
      <c r="Z665" s="8">
        <v>67.056598490633576</v>
      </c>
      <c r="AA665" s="8">
        <v>4.2434015093664215</v>
      </c>
      <c r="AB665" s="8">
        <v>4.2546642989585912</v>
      </c>
      <c r="AC665" s="8">
        <v>2.6471629253867687E-3</v>
      </c>
      <c r="AD665" s="8">
        <v>1.1816574695398494</v>
      </c>
      <c r="AE665" s="8">
        <v>1.9505696052950973E-4</v>
      </c>
      <c r="AF665" s="8">
        <v>-0.25193465741015014</v>
      </c>
      <c r="AG665" s="8">
        <v>-0.21532584412512956</v>
      </c>
      <c r="AH665" s="8">
        <v>1.087040693598841</v>
      </c>
      <c r="AI665" s="8">
        <v>4.2546642989585912</v>
      </c>
    </row>
    <row r="666" spans="24:35" x14ac:dyDescent="0.25">
      <c r="X666" t="str">
        <v>Honduras</v>
      </c>
      <c r="Y666">
        <v>71</v>
      </c>
      <c r="Z666" s="8">
        <v>66.673044433084925</v>
      </c>
      <c r="AA666" s="8">
        <v>4.3269555669150748</v>
      </c>
      <c r="AB666" s="8">
        <v>4.336935069774813</v>
      </c>
      <c r="AC666" s="8">
        <v>2.3010496350955425E-3</v>
      </c>
      <c r="AD666" s="8">
        <v>1.2047156984784795</v>
      </c>
      <c r="AE666" s="8">
        <v>1.7617407897796623E-4</v>
      </c>
      <c r="AF666" s="8">
        <v>-0.25193465741015014</v>
      </c>
      <c r="AG666" s="8">
        <v>-0.21504143609642187</v>
      </c>
      <c r="AH666" s="8">
        <v>1.0975954165713702</v>
      </c>
      <c r="AI666" s="8">
        <v>4.336935069774813</v>
      </c>
    </row>
    <row r="667" spans="24:35" x14ac:dyDescent="0.25">
      <c r="X667" t="str">
        <v>India</v>
      </c>
      <c r="Y667">
        <v>68</v>
      </c>
      <c r="Z667" s="8">
        <v>70.430831208955453</v>
      </c>
      <c r="AA667" s="8">
        <v>-2.4308312089554533</v>
      </c>
      <c r="AB667" s="8">
        <v>-3.2522500943154209</v>
      </c>
      <c r="AC667" s="8">
        <v>0.25256940934392408</v>
      </c>
      <c r="AD667" s="8">
        <v>-0.78193609487208071</v>
      </c>
      <c r="AE667" s="8">
        <v>1.0874237176512713E-2</v>
      </c>
      <c r="AF667" s="8">
        <v>-0.25193465741015014</v>
      </c>
      <c r="AG667" s="8">
        <v>-0.21469636615060905</v>
      </c>
      <c r="AH667" s="8">
        <v>0.88427150517930897</v>
      </c>
      <c r="AI667" s="8">
        <v>-3.2522500943154209</v>
      </c>
    </row>
    <row r="668" spans="24:35" x14ac:dyDescent="0.25">
      <c r="X668" t="str">
        <v>India</v>
      </c>
      <c r="Y668">
        <v>67.599999999999994</v>
      </c>
      <c r="Z668" s="8">
        <v>68.877077425830862</v>
      </c>
      <c r="AA668" s="8">
        <v>-1.2770774258308677</v>
      </c>
      <c r="AB668" s="8">
        <v>-1.4061997339446282</v>
      </c>
      <c r="AC668" s="8">
        <v>9.1823590203327976E-2</v>
      </c>
      <c r="AD668" s="8">
        <v>-0.37267821918824917</v>
      </c>
      <c r="AE668" s="8">
        <v>7.3909195439048904E-4</v>
      </c>
      <c r="AF668" s="8">
        <v>-0.25193465741015014</v>
      </c>
      <c r="AG668" s="8">
        <v>-0.2103643955081671</v>
      </c>
      <c r="AH668" s="8">
        <v>0.61047376617529536</v>
      </c>
      <c r="AI668" s="8">
        <v>-1.4061997339446282</v>
      </c>
    </row>
    <row r="669" spans="24:35" x14ac:dyDescent="0.25">
      <c r="X669" t="str">
        <v>India</v>
      </c>
      <c r="Y669">
        <v>67.3</v>
      </c>
      <c r="Z669" s="8">
        <v>73.291105046146001</v>
      </c>
      <c r="AA669" s="8">
        <v>-5.9911050461460036</v>
      </c>
      <c r="AB669" s="8">
        <v>-6.8564944524412557</v>
      </c>
      <c r="AC669" s="8">
        <v>0.12621455647603272</v>
      </c>
      <c r="AD669" s="8">
        <v>-1.782405130078095</v>
      </c>
      <c r="AE669" s="8">
        <v>2.4152599838616551E-2</v>
      </c>
      <c r="AF669" s="8">
        <v>-0.24253103988010652</v>
      </c>
      <c r="AG669" s="8">
        <v>-0.21000108530763542</v>
      </c>
      <c r="AH669" s="8">
        <v>1.3350674627441472</v>
      </c>
      <c r="AI669" s="8">
        <v>-6.8564944524412557</v>
      </c>
    </row>
    <row r="670" spans="24:35" x14ac:dyDescent="0.25">
      <c r="X670" t="str">
        <v>India</v>
      </c>
      <c r="Y670">
        <v>66.8</v>
      </c>
      <c r="Z670" s="8">
        <v>62.777627348708975</v>
      </c>
      <c r="AA670" s="8">
        <v>4.0223726512910218</v>
      </c>
      <c r="AB670" s="8">
        <v>4.371710270756453</v>
      </c>
      <c r="AC670" s="8">
        <v>7.9908685120842704E-2</v>
      </c>
      <c r="AD670" s="8">
        <v>1.1661884325709231</v>
      </c>
      <c r="AE670" s="8">
        <v>6.2165139276731231E-3</v>
      </c>
      <c r="AF670" s="8">
        <v>-0.24253103988010652</v>
      </c>
      <c r="AG670" s="8">
        <v>-0.20946603689665469</v>
      </c>
      <c r="AH670" s="8">
        <v>1.0799020476741967</v>
      </c>
      <c r="AI670" s="8">
        <v>4.371710270756453</v>
      </c>
    </row>
    <row r="671" spans="24:35" x14ac:dyDescent="0.25">
      <c r="X671" t="str">
        <v>India</v>
      </c>
      <c r="Y671">
        <v>66.400000000000006</v>
      </c>
      <c r="Z671" s="8">
        <v>64.634761490382431</v>
      </c>
      <c r="AA671" s="8">
        <v>1.7652385096175749</v>
      </c>
      <c r="AB671" s="8">
        <v>2.0151219303137968</v>
      </c>
      <c r="AC671" s="8">
        <v>0.1240041195211001</v>
      </c>
      <c r="AD671" s="8">
        <v>0.52451058030154041</v>
      </c>
      <c r="AE671" s="8">
        <v>2.0496936442897526E-3</v>
      </c>
      <c r="AF671" s="8">
        <v>-0.24253103988010652</v>
      </c>
      <c r="AG671" s="8">
        <v>-0.20769156118988907</v>
      </c>
      <c r="AH671" s="8">
        <v>0.72423102688406027</v>
      </c>
      <c r="AI671" s="8">
        <v>2.0151219303137968</v>
      </c>
    </row>
    <row r="672" spans="24:35" x14ac:dyDescent="0.25">
      <c r="X672" t="str">
        <v>India</v>
      </c>
      <c r="Y672">
        <v>66</v>
      </c>
      <c r="Z672" s="8">
        <v>69.850066954532025</v>
      </c>
      <c r="AA672" s="8">
        <v>-3.850066954532025</v>
      </c>
      <c r="AB672" s="8">
        <v>-4.3973093311371638</v>
      </c>
      <c r="AC672" s="8">
        <v>0.12444937014781715</v>
      </c>
      <c r="AD672" s="8">
        <v>-1.1442727127963219</v>
      </c>
      <c r="AE672" s="8">
        <v>9.7952814747004156E-3</v>
      </c>
      <c r="AF672" s="8">
        <v>-0.23783731322627524</v>
      </c>
      <c r="AG672" s="8">
        <v>-0.20740506040012352</v>
      </c>
      <c r="AH672" s="8">
        <v>1.0697068349769117</v>
      </c>
      <c r="AI672" s="8">
        <v>-4.3973093311371638</v>
      </c>
    </row>
    <row r="673" spans="24:35" x14ac:dyDescent="0.25">
      <c r="X673" t="str">
        <v>India</v>
      </c>
      <c r="Y673">
        <v>65.5</v>
      </c>
      <c r="Z673" s="8">
        <v>61.26083247558843</v>
      </c>
      <c r="AA673" s="8">
        <v>4.2391675244115703</v>
      </c>
      <c r="AB673" s="8">
        <v>4.8390740400759427</v>
      </c>
      <c r="AC673" s="8">
        <v>0.12397134466141752</v>
      </c>
      <c r="AD673" s="8">
        <v>1.2595729200556354</v>
      </c>
      <c r="AE673" s="8">
        <v>1.1816695066029077E-2</v>
      </c>
      <c r="AF673" s="8">
        <v>-0.23783731322627524</v>
      </c>
      <c r="AG673" s="8">
        <v>-0.20719457733297092</v>
      </c>
      <c r="AH673" s="8">
        <v>1.1223069633819596</v>
      </c>
      <c r="AI673" s="8">
        <v>4.8390740400759427</v>
      </c>
    </row>
    <row r="674" spans="24:35" x14ac:dyDescent="0.25">
      <c r="X674" t="str">
        <v>India</v>
      </c>
      <c r="Y674">
        <v>65.2</v>
      </c>
      <c r="Z674" s="8">
        <v>63.357999840429315</v>
      </c>
      <c r="AA674" s="8">
        <v>1.8420001595706879</v>
      </c>
      <c r="AB674" s="8">
        <v>2.2461564597945247</v>
      </c>
      <c r="AC674" s="8">
        <v>0.17993239004410602</v>
      </c>
      <c r="AD674" s="8">
        <v>0.56567466165088032</v>
      </c>
      <c r="AE674" s="8">
        <v>3.6952135376277766E-3</v>
      </c>
      <c r="AF674" s="8">
        <v>-0.23783731322627524</v>
      </c>
      <c r="AG674" s="8">
        <v>-0.20664549727805018</v>
      </c>
      <c r="AH674" s="8">
        <v>0.75211346328255568</v>
      </c>
      <c r="AI674" s="8">
        <v>2.2461564597945247</v>
      </c>
    </row>
    <row r="675" spans="24:35" x14ac:dyDescent="0.25">
      <c r="X675" t="str">
        <v>India</v>
      </c>
      <c r="Y675">
        <v>64.8</v>
      </c>
      <c r="Z675" s="8">
        <v>65.210239552965163</v>
      </c>
      <c r="AA675" s="8">
        <v>-0.4102395529651659</v>
      </c>
      <c r="AB675" s="8">
        <v>-0.49200081965878573</v>
      </c>
      <c r="AC675" s="8">
        <v>0.16618115951579762</v>
      </c>
      <c r="AD675" s="8">
        <v>-0.12494059505914423</v>
      </c>
      <c r="AE675" s="8">
        <v>1.6374333068145102E-4</v>
      </c>
      <c r="AF675" s="8">
        <v>-0.23783731322627524</v>
      </c>
      <c r="AG675" s="8">
        <v>-0.2061012254330824</v>
      </c>
      <c r="AH675" s="8">
        <v>0.35346936933650169</v>
      </c>
      <c r="AI675" s="8">
        <v>-0.49200081965878573</v>
      </c>
    </row>
    <row r="676" spans="24:35" x14ac:dyDescent="0.25">
      <c r="X676" t="str">
        <v>India</v>
      </c>
      <c r="Y676">
        <v>64.400000000000006</v>
      </c>
      <c r="Z676" s="8">
        <v>61.954715625386434</v>
      </c>
      <c r="AA676" s="8">
        <v>2.4452843746135713</v>
      </c>
      <c r="AB676" s="8">
        <v>2.9300005661928026</v>
      </c>
      <c r="AC676" s="8">
        <v>0.16543211532858643</v>
      </c>
      <c r="AD676" s="8">
        <v>0.74438982860941139</v>
      </c>
      <c r="AE676" s="8">
        <v>5.7810325426122982E-3</v>
      </c>
      <c r="AF676" s="8">
        <v>-0.23783731322627524</v>
      </c>
      <c r="AG676" s="8">
        <v>-0.20558385031389373</v>
      </c>
      <c r="AH676" s="8">
        <v>0.86278028988231492</v>
      </c>
      <c r="AI676" s="8">
        <v>2.9300005661928026</v>
      </c>
    </row>
    <row r="677" spans="24:35" x14ac:dyDescent="0.25">
      <c r="X677" t="str">
        <v>India</v>
      </c>
      <c r="Y677">
        <v>64</v>
      </c>
      <c r="Z677" s="8">
        <v>63.74436957341608</v>
      </c>
      <c r="AA677" s="8">
        <v>0.25563042658392021</v>
      </c>
      <c r="AB677" s="8">
        <v>0.30626488284218883</v>
      </c>
      <c r="AC677" s="8">
        <v>0.1653289655293565</v>
      </c>
      <c r="AD677" s="8">
        <v>7.7813825244520157E-2</v>
      </c>
      <c r="AE677" s="8">
        <v>6.3123858191707367E-5</v>
      </c>
      <c r="AF677" s="8">
        <v>-0.23002600999886993</v>
      </c>
      <c r="AG677" s="8">
        <v>-0.20443975191762306</v>
      </c>
      <c r="AH677" s="8">
        <v>0.27895129547023106</v>
      </c>
      <c r="AI677" s="8">
        <v>0.30626488284218883</v>
      </c>
    </row>
    <row r="678" spans="24:35" x14ac:dyDescent="0.25">
      <c r="X678" t="str">
        <v>Indonesia</v>
      </c>
      <c r="Y678">
        <v>68.900000000000006</v>
      </c>
      <c r="Z678" s="8">
        <v>70.922356054409576</v>
      </c>
      <c r="AA678" s="8">
        <v>-2.0223560544095704</v>
      </c>
      <c r="AB678" s="8">
        <v>-2.0803152317666509</v>
      </c>
      <c r="AC678" s="8">
        <v>2.7860766710754742E-2</v>
      </c>
      <c r="AD678" s="8">
        <v>-0.57042069836592901</v>
      </c>
      <c r="AE678" s="8">
        <v>4.9079659855659128E-4</v>
      </c>
      <c r="AF678" s="8">
        <v>-0.23002600999886993</v>
      </c>
      <c r="AG678" s="8">
        <v>-0.20248667870541415</v>
      </c>
      <c r="AH678" s="8">
        <v>0.75526200643613006</v>
      </c>
      <c r="AI678" s="8">
        <v>-2.0803152317666509</v>
      </c>
    </row>
    <row r="679" spans="24:35" x14ac:dyDescent="0.25">
      <c r="X679" t="str">
        <v>Indonesia</v>
      </c>
      <c r="Y679">
        <v>68.7</v>
      </c>
      <c r="Z679" s="8">
        <v>71.616010973097076</v>
      </c>
      <c r="AA679" s="8">
        <v>-2.9160109730970731</v>
      </c>
      <c r="AB679" s="8">
        <v>-2.9409363587515176</v>
      </c>
      <c r="AC679" s="8">
        <v>8.4753230311402344E-3</v>
      </c>
      <c r="AD679" s="8">
        <v>-0.81440284476639158</v>
      </c>
      <c r="AE679" s="8">
        <v>2.9838548688914643E-4</v>
      </c>
      <c r="AF679" s="8">
        <v>-0.23002600999886993</v>
      </c>
      <c r="AG679" s="8">
        <v>-0.2015206466753606</v>
      </c>
      <c r="AH679" s="8">
        <v>0.90244270996356968</v>
      </c>
      <c r="AI679" s="8">
        <v>-2.9409363587515176</v>
      </c>
    </row>
    <row r="680" spans="24:35" x14ac:dyDescent="0.25">
      <c r="X680" t="str">
        <v>Indonesia</v>
      </c>
      <c r="Y680">
        <v>68.5</v>
      </c>
      <c r="Z680" s="8">
        <v>71.133246325513099</v>
      </c>
      <c r="AA680" s="8">
        <v>-2.6332463255130989</v>
      </c>
      <c r="AB680" s="8">
        <v>-2.6766500778206583</v>
      </c>
      <c r="AC680" s="8">
        <v>1.6215699118541094E-2</v>
      </c>
      <c r="AD680" s="8">
        <v>-0.7383179628381118</v>
      </c>
      <c r="AE680" s="8">
        <v>4.7289972122147657E-4</v>
      </c>
      <c r="AF680" s="8">
        <v>-0.23002600999886993</v>
      </c>
      <c r="AG680" s="8">
        <v>-0.20029435954556174</v>
      </c>
      <c r="AH680" s="8">
        <v>0.85925430626684196</v>
      </c>
      <c r="AI680" s="8">
        <v>-2.6766500778206583</v>
      </c>
    </row>
    <row r="681" spans="24:35" x14ac:dyDescent="0.25">
      <c r="X681" t="str">
        <v>Indonesia</v>
      </c>
      <c r="Y681">
        <v>68.3</v>
      </c>
      <c r="Z681" s="8">
        <v>70.733092592851463</v>
      </c>
      <c r="AA681" s="8">
        <v>-2.433092592851466</v>
      </c>
      <c r="AB681" s="8">
        <v>-2.4554617539478745</v>
      </c>
      <c r="AC681" s="8">
        <v>9.1099611144192238E-3</v>
      </c>
      <c r="AD681" s="8">
        <v>-0.67974777870180614</v>
      </c>
      <c r="AE681" s="8">
        <v>2.2358005248862624E-4</v>
      </c>
      <c r="AF681" s="8">
        <v>-0.22378708008709278</v>
      </c>
      <c r="AG681" s="8">
        <v>-0.20019868822505826</v>
      </c>
      <c r="AH681" s="8">
        <v>0.8244681793142814</v>
      </c>
      <c r="AI681" s="8">
        <v>-2.4554617539478745</v>
      </c>
    </row>
    <row r="682" spans="24:35" x14ac:dyDescent="0.25">
      <c r="X682" t="str">
        <v>Indonesia</v>
      </c>
      <c r="Y682">
        <v>68.099999999999994</v>
      </c>
      <c r="Z682" s="8">
        <v>70.245627995094907</v>
      </c>
      <c r="AA682" s="8">
        <v>-2.1456279950949124</v>
      </c>
      <c r="AB682" s="8">
        <v>-2.1804650663486269</v>
      </c>
      <c r="AC682" s="8">
        <v>1.597689951164958E-2</v>
      </c>
      <c r="AD682" s="8">
        <v>-0.60152498624841499</v>
      </c>
      <c r="AE682" s="8">
        <v>3.0920104466464936E-4</v>
      </c>
      <c r="AF682" s="8">
        <v>-0.22378708008709278</v>
      </c>
      <c r="AG682" s="8">
        <v>-0.19981777935733991</v>
      </c>
      <c r="AH682" s="8">
        <v>0.77558041894339691</v>
      </c>
      <c r="AI682" s="8">
        <v>-2.1804650663486269</v>
      </c>
    </row>
    <row r="683" spans="24:35" x14ac:dyDescent="0.25">
      <c r="X683" t="str">
        <v>Indonesia</v>
      </c>
      <c r="Y683">
        <v>67.900000000000006</v>
      </c>
      <c r="Z683" s="8">
        <v>69.785999539011385</v>
      </c>
      <c r="AA683" s="8">
        <v>-1.8859995390113795</v>
      </c>
      <c r="AB683" s="8">
        <v>-1.902792795806751</v>
      </c>
      <c r="AC683" s="8">
        <v>8.8255835487601724E-3</v>
      </c>
      <c r="AD683" s="8">
        <v>-0.52682749442007837</v>
      </c>
      <c r="AE683" s="8">
        <v>1.3006984123353868E-4</v>
      </c>
      <c r="AF683" s="8">
        <v>-0.22378708008709278</v>
      </c>
      <c r="AG683" s="8">
        <v>-0.19871013874527257</v>
      </c>
      <c r="AH683" s="8">
        <v>0.72582883272854237</v>
      </c>
      <c r="AI683" s="8">
        <v>-1.902792795806751</v>
      </c>
    </row>
    <row r="684" spans="24:35" x14ac:dyDescent="0.25">
      <c r="X684" t="str">
        <v>Indonesia</v>
      </c>
      <c r="Y684">
        <v>67.7</v>
      </c>
      <c r="Z684" s="8">
        <v>69.62471459344944</v>
      </c>
      <c r="AA684" s="8">
        <v>-1.924714593449437</v>
      </c>
      <c r="AB684" s="8">
        <v>-1.9539194949292664</v>
      </c>
      <c r="AC684" s="8">
        <v>1.4946829465400588E-2</v>
      </c>
      <c r="AD684" s="8">
        <v>-0.53930990219916664</v>
      </c>
      <c r="AE684" s="8">
        <v>2.3228041545473213E-4</v>
      </c>
      <c r="AF684" s="8">
        <v>-0.22378708008709278</v>
      </c>
      <c r="AG684" s="8">
        <v>-0.19797696471475082</v>
      </c>
      <c r="AH684" s="8">
        <v>0.73437722064288369</v>
      </c>
      <c r="AI684" s="8">
        <v>-1.9539194949292664</v>
      </c>
    </row>
    <row r="685" spans="24:35" x14ac:dyDescent="0.25">
      <c r="X685" t="str">
        <v>Indonesia</v>
      </c>
      <c r="Y685">
        <v>67.5</v>
      </c>
      <c r="Z685" s="8">
        <v>71.17313544071726</v>
      </c>
      <c r="AA685" s="8">
        <v>-3.6731354407172603</v>
      </c>
      <c r="AB685" s="8">
        <v>-3.7447353253084912</v>
      </c>
      <c r="AC685" s="8">
        <v>1.9120145583408465E-2</v>
      </c>
      <c r="AD685" s="8">
        <v>-1.0314090239936167</v>
      </c>
      <c r="AE685" s="8">
        <v>1.091399203341872E-3</v>
      </c>
      <c r="AF685" s="8">
        <v>-0.22378708008709278</v>
      </c>
      <c r="AG685" s="8">
        <v>-0.196188002775815</v>
      </c>
      <c r="AH685" s="8">
        <v>1.0155830955631433</v>
      </c>
      <c r="AI685" s="8">
        <v>-3.7447353253084912</v>
      </c>
    </row>
    <row r="686" spans="24:35" x14ac:dyDescent="0.25">
      <c r="X686" t="str">
        <v>Indonesia</v>
      </c>
      <c r="Y686">
        <v>67.3</v>
      </c>
      <c r="Z686" s="8">
        <v>68.937803233397176</v>
      </c>
      <c r="AA686" s="8">
        <v>-1.6378032333971788</v>
      </c>
      <c r="AB686" s="8">
        <v>-1.6527148013594635</v>
      </c>
      <c r="AC686" s="8">
        <v>9.0224689402061201E-3</v>
      </c>
      <c r="AD686" s="8">
        <v>-0.45754278583808483</v>
      </c>
      <c r="AE686" s="8">
        <v>1.0031627824927535E-4</v>
      </c>
      <c r="AF686" s="8">
        <v>-0.22378708008709278</v>
      </c>
      <c r="AG686" s="8">
        <v>-0.19577988237706995</v>
      </c>
      <c r="AH686" s="8">
        <v>0.67641909038560177</v>
      </c>
      <c r="AI686" s="8">
        <v>-1.6527148013594635</v>
      </c>
    </row>
    <row r="687" spans="24:35" x14ac:dyDescent="0.25">
      <c r="X687" t="str">
        <v>Indonesia</v>
      </c>
      <c r="Y687">
        <v>67.2</v>
      </c>
      <c r="Z687" s="8">
        <v>71.838954889151793</v>
      </c>
      <c r="AA687" s="8">
        <v>-4.6389548891517904</v>
      </c>
      <c r="AB687" s="8">
        <v>-4.682747294913856</v>
      </c>
      <c r="AC687" s="8">
        <v>9.351861846064239E-3</v>
      </c>
      <c r="AD687" s="8">
        <v>-1.2961710798474064</v>
      </c>
      <c r="AE687" s="8">
        <v>8.3473708484713052E-4</v>
      </c>
      <c r="AF687" s="8">
        <v>-0.21444491222324932</v>
      </c>
      <c r="AG687" s="8">
        <v>-0.19501331367430347</v>
      </c>
      <c r="AH687" s="8">
        <v>1.1384950943449017</v>
      </c>
      <c r="AI687" s="8">
        <v>-4.682747294913856</v>
      </c>
    </row>
    <row r="688" spans="24:35" x14ac:dyDescent="0.25">
      <c r="X688" t="str">
        <v>Indonesia</v>
      </c>
      <c r="Y688">
        <v>65.3</v>
      </c>
      <c r="Z688" s="8">
        <v>66.62948987337893</v>
      </c>
      <c r="AA688" s="8">
        <v>-1.3294898733789324</v>
      </c>
      <c r="AB688" s="8">
        <v>-1.3530877752333277</v>
      </c>
      <c r="AC688" s="8">
        <v>1.7440037731717775E-2</v>
      </c>
      <c r="AD688" s="8">
        <v>-0.37299876493496614</v>
      </c>
      <c r="AE688" s="8">
        <v>1.299719226602853E-4</v>
      </c>
      <c r="AF688" s="8">
        <v>-0.21444491222324932</v>
      </c>
      <c r="AG688" s="8">
        <v>-0.1930751177101101</v>
      </c>
      <c r="AH688" s="8">
        <v>0.61073624825694284</v>
      </c>
      <c r="AI688" s="8">
        <v>-1.3530877752333277</v>
      </c>
    </row>
    <row r="689" spans="24:35" x14ac:dyDescent="0.25">
      <c r="X689" t="str">
        <v>Indonesia</v>
      </c>
      <c r="Y689">
        <v>66.900000000000006</v>
      </c>
      <c r="Z689" s="8">
        <v>67.323399143858808</v>
      </c>
      <c r="AA689" s="8">
        <v>-0.42339914385880206</v>
      </c>
      <c r="AB689" s="8">
        <v>-0.43675953246990729</v>
      </c>
      <c r="AC689" s="8">
        <v>3.058980426952837E-2</v>
      </c>
      <c r="AD689" s="8">
        <v>-0.11959088388885611</v>
      </c>
      <c r="AE689" s="8">
        <v>2.3752627915497744E-5</v>
      </c>
      <c r="AF689" s="8">
        <v>-0.21444491222324932</v>
      </c>
      <c r="AG689" s="8">
        <v>-0.18915627648940722</v>
      </c>
      <c r="AH689" s="8">
        <v>0.34581914910666256</v>
      </c>
      <c r="AI689" s="8">
        <v>-0.43675953246990729</v>
      </c>
    </row>
    <row r="690" spans="24:35" x14ac:dyDescent="0.25">
      <c r="X690" t="str">
        <v>Indonesia</v>
      </c>
      <c r="Y690">
        <v>66.7</v>
      </c>
      <c r="Z690" s="8">
        <v>66.056470610494799</v>
      </c>
      <c r="AA690" s="8">
        <v>0.64352938950520411</v>
      </c>
      <c r="AB690" s="8">
        <v>0.65675400050805066</v>
      </c>
      <c r="AC690" s="8">
        <v>2.0136323482790056E-2</v>
      </c>
      <c r="AD690" s="8">
        <v>0.18079542978579907</v>
      </c>
      <c r="AE690" s="8">
        <v>3.5353776801658857E-5</v>
      </c>
      <c r="AF690" s="8">
        <v>-0.21444491222324932</v>
      </c>
      <c r="AG690" s="8">
        <v>-0.18852159050734707</v>
      </c>
      <c r="AH690" s="8">
        <v>0.4252004583555844</v>
      </c>
      <c r="AI690" s="8">
        <v>0.65675400050805066</v>
      </c>
    </row>
    <row r="691" spans="24:35" x14ac:dyDescent="0.25">
      <c r="X691" t="str">
        <v>Indonesia</v>
      </c>
      <c r="Y691">
        <v>66.5</v>
      </c>
      <c r="Z691" s="8">
        <v>67.607549198087696</v>
      </c>
      <c r="AA691" s="8">
        <v>-1.1075491980876961</v>
      </c>
      <c r="AB691" s="8">
        <v>-1.1154371968117014</v>
      </c>
      <c r="AC691" s="8">
        <v>7.0716654837688613E-3</v>
      </c>
      <c r="AD691" s="8">
        <v>-0.3091049548626586</v>
      </c>
      <c r="AE691" s="8">
        <v>3.5814767585418417E-5</v>
      </c>
      <c r="AF691" s="8">
        <v>-0.21444491222324932</v>
      </c>
      <c r="AG691" s="8">
        <v>-0.18842578243852012</v>
      </c>
      <c r="AH691" s="8">
        <v>0.55597208101006168</v>
      </c>
      <c r="AI691" s="8">
        <v>-1.1154371968117014</v>
      </c>
    </row>
    <row r="692" spans="24:35" x14ac:dyDescent="0.25">
      <c r="X692" t="str">
        <v>Indonesia</v>
      </c>
      <c r="Y692">
        <v>66.3</v>
      </c>
      <c r="Z692" s="8">
        <v>67.386057146311842</v>
      </c>
      <c r="AA692" s="8">
        <v>-1.0860571463118447</v>
      </c>
      <c r="AB692" s="8">
        <v>-1.0932975226090902</v>
      </c>
      <c r="AC692" s="8">
        <v>6.6225123056775238E-3</v>
      </c>
      <c r="AD692" s="8">
        <v>-0.30303822435016903</v>
      </c>
      <c r="AE692" s="8">
        <v>3.2221791607913628E-5</v>
      </c>
      <c r="AF692" s="8">
        <v>-0.21444491222324932</v>
      </c>
      <c r="AG692" s="8">
        <v>-0.18834626802110582</v>
      </c>
      <c r="AH692" s="8">
        <v>0.55048907741223074</v>
      </c>
      <c r="AI692" s="8">
        <v>-1.0932975226090902</v>
      </c>
    </row>
    <row r="693" spans="24:35" x14ac:dyDescent="0.25">
      <c r="X693" t="str">
        <v>Iraq</v>
      </c>
      <c r="Y693">
        <v>67.900000000000006</v>
      </c>
      <c r="Z693" s="8">
        <v>68.670174436845471</v>
      </c>
      <c r="AA693" s="8">
        <v>-0.77017443684546549</v>
      </c>
      <c r="AB693" s="8">
        <v>-0.77384949663395319</v>
      </c>
      <c r="AC693" s="8">
        <v>4.7490627111256272E-3</v>
      </c>
      <c r="AD693" s="8">
        <v>-0.21469636615060905</v>
      </c>
      <c r="AE693" s="8">
        <v>1.1576335262760148E-5</v>
      </c>
      <c r="AF693" s="8">
        <v>-0.21444491222324932</v>
      </c>
      <c r="AG693" s="8">
        <v>-0.18788057981404235</v>
      </c>
      <c r="AH693" s="8">
        <v>0.46335339229427147</v>
      </c>
      <c r="AI693" s="8">
        <v>-0.77384949663395319</v>
      </c>
    </row>
    <row r="694" spans="24:35" x14ac:dyDescent="0.25">
      <c r="X694" t="str">
        <v>Iraq</v>
      </c>
      <c r="Y694">
        <v>69.5</v>
      </c>
      <c r="Z694" s="8">
        <v>71.722429816188637</v>
      </c>
      <c r="AA694" s="8">
        <v>-2.2224298161886367</v>
      </c>
      <c r="AB694" s="8">
        <v>-2.256092402738906</v>
      </c>
      <c r="AC694" s="8">
        <v>1.4920748152603445E-2</v>
      </c>
      <c r="AD694" s="8">
        <v>-0.62272221751252343</v>
      </c>
      <c r="AE694" s="8">
        <v>3.0913953454807084E-4</v>
      </c>
      <c r="AF694" s="8">
        <v>-0.21444491222324932</v>
      </c>
      <c r="AG694" s="8">
        <v>-0.18609387195089369</v>
      </c>
      <c r="AH694" s="8">
        <v>0.78912750396404474</v>
      </c>
      <c r="AI694" s="8">
        <v>-2.256092402738906</v>
      </c>
    </row>
    <row r="695" spans="24:35" x14ac:dyDescent="0.25">
      <c r="X695" t="str">
        <v>Iraq</v>
      </c>
      <c r="Y695">
        <v>76</v>
      </c>
      <c r="Z695" s="8">
        <v>69.638603454742579</v>
      </c>
      <c r="AA695" s="8">
        <v>6.3613965452574206</v>
      </c>
      <c r="AB695" s="8">
        <v>6.4473461457722667</v>
      </c>
      <c r="AC695" s="8">
        <v>1.3331004505040503E-2</v>
      </c>
      <c r="AD695" s="8">
        <v>1.7810192755581478</v>
      </c>
      <c r="AE695" s="8">
        <v>2.2556672410138224E-3</v>
      </c>
      <c r="AF695" s="8">
        <v>-0.21444491222324932</v>
      </c>
      <c r="AG695" s="8">
        <v>-0.18213935108247467</v>
      </c>
      <c r="AH695" s="8">
        <v>1.3345483414092378</v>
      </c>
      <c r="AI695" s="8">
        <v>6.4473461457722667</v>
      </c>
    </row>
    <row r="696" spans="24:35" x14ac:dyDescent="0.25">
      <c r="X696" t="str">
        <v>Iraq</v>
      </c>
      <c r="Y696">
        <v>77</v>
      </c>
      <c r="Z696" s="8">
        <v>69.363074776083423</v>
      </c>
      <c r="AA696" s="8">
        <v>7.6369252239165775</v>
      </c>
      <c r="AB696" s="8">
        <v>7.7532084256128453</v>
      </c>
      <c r="AC696" s="8">
        <v>1.49980750307349E-2</v>
      </c>
      <c r="AD696" s="8">
        <v>2.1399414473612799</v>
      </c>
      <c r="AE696" s="8">
        <v>3.6698526124744079E-3</v>
      </c>
      <c r="AF696" s="8">
        <v>-0.21444491222324932</v>
      </c>
      <c r="AG696" s="8">
        <v>-0.1801943831006729</v>
      </c>
      <c r="AH696" s="8">
        <v>1.4628538708159746</v>
      </c>
      <c r="AI696" s="8">
        <v>7.7532084256128453</v>
      </c>
    </row>
    <row r="697" spans="24:35" x14ac:dyDescent="0.25">
      <c r="X697" t="str">
        <v>Iraq</v>
      </c>
      <c r="Y697">
        <v>76</v>
      </c>
      <c r="Z697" s="8">
        <v>69.628881567842171</v>
      </c>
      <c r="AA697" s="8">
        <v>6.3711184321578287</v>
      </c>
      <c r="AB697" s="8">
        <v>6.3949151527615218</v>
      </c>
      <c r="AC697" s="8">
        <v>3.7211941105139354E-3</v>
      </c>
      <c r="AD697" s="8">
        <v>1.7751175764525999</v>
      </c>
      <c r="AE697" s="8">
        <v>6.1944404304746818E-4</v>
      </c>
      <c r="AF697" s="8">
        <v>-0.198915705174462</v>
      </c>
      <c r="AG697" s="8">
        <v>-0.17934334309615141</v>
      </c>
      <c r="AH697" s="8">
        <v>1.3323353843730938</v>
      </c>
      <c r="AI697" s="8">
        <v>6.3949151527615218</v>
      </c>
    </row>
    <row r="698" spans="24:35" x14ac:dyDescent="0.25">
      <c r="X698" t="str">
        <v>Iraq</v>
      </c>
      <c r="Y698">
        <v>74</v>
      </c>
      <c r="Z698" s="8">
        <v>69.407499660222669</v>
      </c>
      <c r="AA698" s="8">
        <v>4.592500339777331</v>
      </c>
      <c r="AB698" s="8">
        <v>4.6431798040180778</v>
      </c>
      <c r="AC698" s="8">
        <v>1.091481837444476E-2</v>
      </c>
      <c r="AD698" s="8">
        <v>1.2842046590953333</v>
      </c>
      <c r="AE698" s="8">
        <v>9.5785043195739466E-4</v>
      </c>
      <c r="AF698" s="8">
        <v>-0.198915705174462</v>
      </c>
      <c r="AG698" s="8">
        <v>-0.17899809866607017</v>
      </c>
      <c r="AH698" s="8">
        <v>1.1332275407416348</v>
      </c>
      <c r="AI698" s="8">
        <v>4.6431798040180778</v>
      </c>
    </row>
    <row r="699" spans="24:35" x14ac:dyDescent="0.25">
      <c r="X699" t="str">
        <v>Iraq</v>
      </c>
      <c r="Y699">
        <v>69.3</v>
      </c>
      <c r="Z699" s="8">
        <v>69.122496901062945</v>
      </c>
      <c r="AA699" s="8">
        <v>0.17750309893705207</v>
      </c>
      <c r="AB699" s="8">
        <v>0.17825448919615125</v>
      </c>
      <c r="AC699" s="8">
        <v>4.2152669617894715E-3</v>
      </c>
      <c r="AD699" s="8">
        <v>4.9468085138808758E-2</v>
      </c>
      <c r="AE699" s="8">
        <v>5.4520046711040957E-7</v>
      </c>
      <c r="AF699" s="8">
        <v>-0.198915705174462</v>
      </c>
      <c r="AG699" s="8">
        <v>-0.17697942731169247</v>
      </c>
      <c r="AH699" s="8">
        <v>0.22241421973158271</v>
      </c>
      <c r="AI699" s="8">
        <v>0.17825448919615125</v>
      </c>
    </row>
    <row r="700" spans="24:35" x14ac:dyDescent="0.25">
      <c r="X700" t="str">
        <v>Iraq</v>
      </c>
      <c r="Y700">
        <v>65.900000000000006</v>
      </c>
      <c r="Z700" s="8">
        <v>67.800848894096418</v>
      </c>
      <c r="AA700" s="8">
        <v>-1.9008488940964128</v>
      </c>
      <c r="AB700" s="8">
        <v>-1.9107143512725755</v>
      </c>
      <c r="AC700" s="8">
        <v>5.1632297468180988E-3</v>
      </c>
      <c r="AD700" s="8">
        <v>-0.52999719583868399</v>
      </c>
      <c r="AE700" s="8">
        <v>7.6729640588059299E-5</v>
      </c>
      <c r="AF700" s="8">
        <v>-0.198915705174462</v>
      </c>
      <c r="AG700" s="8">
        <v>-0.17658873009430254</v>
      </c>
      <c r="AH700" s="8">
        <v>0.72800906301960555</v>
      </c>
      <c r="AI700" s="8">
        <v>-1.9107143512725755</v>
      </c>
    </row>
    <row r="701" spans="24:35" x14ac:dyDescent="0.25">
      <c r="X701" t="str">
        <v>Iraq</v>
      </c>
      <c r="Y701">
        <v>64.7</v>
      </c>
      <c r="Z701" s="8">
        <v>67.17980600328103</v>
      </c>
      <c r="AA701" s="8">
        <v>-2.479806003281027</v>
      </c>
      <c r="AB701" s="8">
        <v>-2.4930023784075432</v>
      </c>
      <c r="AC701" s="8">
        <v>5.2933664407275533E-3</v>
      </c>
      <c r="AD701" s="8">
        <v>-0.69146800832855526</v>
      </c>
      <c r="AE701" s="8">
        <v>1.3391447651171789E-4</v>
      </c>
      <c r="AF701" s="8">
        <v>-0.198915705174462</v>
      </c>
      <c r="AG701" s="8">
        <v>-0.17469820264092001</v>
      </c>
      <c r="AH701" s="8">
        <v>0.83154555397077035</v>
      </c>
      <c r="AI701" s="8">
        <v>-2.4930023784075432</v>
      </c>
    </row>
    <row r="702" spans="24:35" x14ac:dyDescent="0.25">
      <c r="X702" t="str">
        <v>Iraq</v>
      </c>
      <c r="Y702">
        <v>66.8</v>
      </c>
      <c r="Z702" s="8">
        <v>71.003909237291666</v>
      </c>
      <c r="AA702" s="8">
        <v>-4.2039092372916684</v>
      </c>
      <c r="AB702" s="8">
        <v>-4.2233357988119744</v>
      </c>
      <c r="AC702" s="8">
        <v>4.5998145650106344E-3</v>
      </c>
      <c r="AD702" s="8">
        <v>-1.1718077449906563</v>
      </c>
      <c r="AE702" s="8">
        <v>3.3396559944097383E-4</v>
      </c>
      <c r="AF702" s="8">
        <v>-0.198915705174462</v>
      </c>
      <c r="AG702" s="8">
        <v>-0.17393837762214023</v>
      </c>
      <c r="AH702" s="8">
        <v>1.0825006905266419</v>
      </c>
      <c r="AI702" s="8">
        <v>-4.2233357988119744</v>
      </c>
    </row>
    <row r="703" spans="24:35" x14ac:dyDescent="0.25">
      <c r="X703" t="str">
        <v>Iraq</v>
      </c>
      <c r="Y703">
        <v>67.2</v>
      </c>
      <c r="Z703" s="8">
        <v>70.688712002644479</v>
      </c>
      <c r="AA703" s="8">
        <v>-3.4887120026444762</v>
      </c>
      <c r="AB703" s="8">
        <v>-3.5056843782253893</v>
      </c>
      <c r="AC703" s="8">
        <v>4.8413872299320707E-3</v>
      </c>
      <c r="AD703" s="8">
        <v>-0.97256997538873158</v>
      </c>
      <c r="AE703" s="8">
        <v>2.4219525460246431E-4</v>
      </c>
      <c r="AF703" s="8">
        <v>-0.198915705174462</v>
      </c>
      <c r="AG703" s="8">
        <v>-0.17361674885912015</v>
      </c>
      <c r="AH703" s="8">
        <v>0.98618962445806113</v>
      </c>
      <c r="AI703" s="8">
        <v>-3.5056843782253893</v>
      </c>
    </row>
    <row r="704" spans="24:35" x14ac:dyDescent="0.25">
      <c r="X704" t="str">
        <v>Ireland</v>
      </c>
      <c r="Y704">
        <v>81.2</v>
      </c>
      <c r="Z704" s="8">
        <v>81.462221155946381</v>
      </c>
      <c r="AA704" s="8">
        <v>-0.26222115594637785</v>
      </c>
      <c r="AB704" s="8">
        <v>-0.26363048164977293</v>
      </c>
      <c r="AC704" s="8">
        <v>5.3458374561835744E-3</v>
      </c>
      <c r="AD704" s="8">
        <v>-7.3119559620875935E-2</v>
      </c>
      <c r="AE704" s="8">
        <v>1.5123669510429198E-6</v>
      </c>
      <c r="AF704" s="8">
        <v>-0.1880739545732803</v>
      </c>
      <c r="AG704" s="8">
        <v>-0.17279688466531981</v>
      </c>
      <c r="AH704" s="8">
        <v>0.27040628620813523</v>
      </c>
      <c r="AI704" s="8">
        <v>-0.26363048164977293</v>
      </c>
    </row>
    <row r="705" spans="24:35" x14ac:dyDescent="0.25">
      <c r="X705" t="str">
        <v>Ireland</v>
      </c>
      <c r="Y705">
        <v>81</v>
      </c>
      <c r="Z705" s="8">
        <v>81.35887350216484</v>
      </c>
      <c r="AA705" s="8">
        <v>-0.35887350216484037</v>
      </c>
      <c r="AB705" s="8">
        <v>-0.36084242270107081</v>
      </c>
      <c r="AC705" s="8">
        <v>5.4564552623612029E-3</v>
      </c>
      <c r="AD705" s="8">
        <v>-0.10007633292612432</v>
      </c>
      <c r="AE705" s="8">
        <v>2.8919845028018E-6</v>
      </c>
      <c r="AF705" s="8">
        <v>-0.1880739545732803</v>
      </c>
      <c r="AG705" s="8">
        <v>-0.17217392816806079</v>
      </c>
      <c r="AH705" s="8">
        <v>0.31634843594701761</v>
      </c>
      <c r="AI705" s="8">
        <v>-0.36084242270107081</v>
      </c>
    </row>
    <row r="706" spans="24:35" x14ac:dyDescent="0.25">
      <c r="X706" t="str">
        <v>Ireland</v>
      </c>
      <c r="Y706">
        <v>85</v>
      </c>
      <c r="Z706" s="8">
        <v>82.115182011383666</v>
      </c>
      <c r="AA706" s="8">
        <v>2.8848179886163337</v>
      </c>
      <c r="AB706" s="8">
        <v>2.941473840663944</v>
      </c>
      <c r="AC706" s="8">
        <v>1.9261042292601921E-2</v>
      </c>
      <c r="AD706" s="8">
        <v>0.81010925870292483</v>
      </c>
      <c r="AE706" s="8">
        <v>6.7835955766829621E-4</v>
      </c>
      <c r="AF706" s="8">
        <v>-0.1880739545732803</v>
      </c>
      <c r="AG706" s="8">
        <v>-0.17183320090680237</v>
      </c>
      <c r="AH706" s="8">
        <v>0.90006069723265048</v>
      </c>
      <c r="AI706" s="8">
        <v>2.941473840663944</v>
      </c>
    </row>
    <row r="707" spans="24:35" x14ac:dyDescent="0.25">
      <c r="X707" t="str">
        <v>Ireland</v>
      </c>
      <c r="Y707">
        <v>84</v>
      </c>
      <c r="Z707" s="8">
        <v>85.013700017496959</v>
      </c>
      <c r="AA707" s="8">
        <v>-1.0137000174969586</v>
      </c>
      <c r="AB707" s="8">
        <v>-1.0298408132979964</v>
      </c>
      <c r="AC707" s="8">
        <v>1.5673097815329284E-2</v>
      </c>
      <c r="AD707" s="8">
        <v>-0.28414607958222099</v>
      </c>
      <c r="AE707" s="8">
        <v>6.7662061421105835E-5</v>
      </c>
      <c r="AF707" s="8">
        <v>-0.1880739545732803</v>
      </c>
      <c r="AG707" s="8">
        <v>-0.17161494087345178</v>
      </c>
      <c r="AH707" s="8">
        <v>0.53305354288497231</v>
      </c>
      <c r="AI707" s="8">
        <v>-1.0298408132979964</v>
      </c>
    </row>
    <row r="708" spans="24:35" x14ac:dyDescent="0.25">
      <c r="X708" t="str">
        <v>Ireland</v>
      </c>
      <c r="Y708">
        <v>86</v>
      </c>
      <c r="Z708" s="8">
        <v>83.201397960607352</v>
      </c>
      <c r="AA708" s="8">
        <v>2.7986020393926481</v>
      </c>
      <c r="AB708" s="8">
        <v>2.8802950711306483</v>
      </c>
      <c r="AC708" s="8">
        <v>2.8362730109430009E-2</v>
      </c>
      <c r="AD708" s="8">
        <v>0.78957057582757295</v>
      </c>
      <c r="AE708" s="8">
        <v>9.5779414403491766E-4</v>
      </c>
      <c r="AF708" s="8">
        <v>-0.1880739545732803</v>
      </c>
      <c r="AG708" s="8">
        <v>-0.1680207681379069</v>
      </c>
      <c r="AH708" s="8">
        <v>0.888577838924409</v>
      </c>
      <c r="AI708" s="8">
        <v>2.8802950711306483</v>
      </c>
    </row>
    <row r="709" spans="24:35" x14ac:dyDescent="0.25">
      <c r="X709" t="str">
        <v>Israel</v>
      </c>
      <c r="Y709">
        <v>82.2</v>
      </c>
      <c r="Z709" s="8">
        <v>82.315240967051196</v>
      </c>
      <c r="AA709" s="8">
        <v>-0.11524096705119291</v>
      </c>
      <c r="AB709" s="8">
        <v>-0.11668230350128521</v>
      </c>
      <c r="AC709" s="8">
        <v>1.2352656802635181E-2</v>
      </c>
      <c r="AD709" s="8">
        <v>-3.2248375039751573E-2</v>
      </c>
      <c r="AE709" s="8">
        <v>6.8457422984556248E-7</v>
      </c>
      <c r="AF709" s="8">
        <v>-0.1880739545732803</v>
      </c>
      <c r="AG709" s="8">
        <v>-0.16771046130257192</v>
      </c>
      <c r="AH709" s="8">
        <v>0.1795783256402386</v>
      </c>
      <c r="AI709" s="8">
        <v>-0.11668230350128521</v>
      </c>
    </row>
    <row r="710" spans="24:35" x14ac:dyDescent="0.25">
      <c r="X710" t="str">
        <v>Israel</v>
      </c>
      <c r="Y710">
        <v>82.1</v>
      </c>
      <c r="Z710" s="8">
        <v>81.228017209039123</v>
      </c>
      <c r="AA710" s="8">
        <v>0.87198279096087106</v>
      </c>
      <c r="AB710" s="8">
        <v>0.88181885670202365</v>
      </c>
      <c r="AC710" s="8">
        <v>1.1154292819206863E-2</v>
      </c>
      <c r="AD710" s="8">
        <v>0.24386279073766257</v>
      </c>
      <c r="AE710" s="8">
        <v>3.5306200796860825E-5</v>
      </c>
      <c r="AF710" s="8">
        <v>-0.17879863688351211</v>
      </c>
      <c r="AG710" s="8">
        <v>-0.1674429440519257</v>
      </c>
      <c r="AH710" s="8">
        <v>0.49382465586244534</v>
      </c>
      <c r="AI710" s="8">
        <v>0.88181885670202365</v>
      </c>
    </row>
    <row r="711" spans="24:35" x14ac:dyDescent="0.25">
      <c r="X711" t="str">
        <v>Israel</v>
      </c>
      <c r="Y711">
        <v>81.8</v>
      </c>
      <c r="Z711" s="8">
        <v>81.837604225371265</v>
      </c>
      <c r="AA711" s="8">
        <v>-3.7604225371268285E-2</v>
      </c>
      <c r="AB711" s="8">
        <v>-3.7964930357465565E-2</v>
      </c>
      <c r="AC711" s="8">
        <v>9.5010048168400821E-3</v>
      </c>
      <c r="AD711" s="8">
        <v>-1.0507793247511613E-2</v>
      </c>
      <c r="AE711" s="8">
        <v>5.5742306630239935E-8</v>
      </c>
      <c r="AF711" s="8">
        <v>-0.17879863688351211</v>
      </c>
      <c r="AG711" s="8">
        <v>-0.16731600897796303</v>
      </c>
      <c r="AH711" s="8">
        <v>0.10250752776021678</v>
      </c>
      <c r="AI711" s="8">
        <v>-3.7964930357465565E-2</v>
      </c>
    </row>
    <row r="712" spans="24:35" x14ac:dyDescent="0.25">
      <c r="X712" t="str">
        <v>Israel</v>
      </c>
      <c r="Y712">
        <v>81.8</v>
      </c>
      <c r="Z712" s="8">
        <v>80.7240653460277</v>
      </c>
      <c r="AA712" s="8">
        <v>1.0759346539722969</v>
      </c>
      <c r="AB712" s="8">
        <v>1.0873447986215521</v>
      </c>
      <c r="AC712" s="8">
        <v>1.0493584614300843E-2</v>
      </c>
      <c r="AD712" s="8">
        <v>0.30080044904152231</v>
      </c>
      <c r="AE712" s="8">
        <v>5.0502004242639469E-5</v>
      </c>
      <c r="AF712" s="8">
        <v>-0.17879863688351211</v>
      </c>
      <c r="AG712" s="8">
        <v>-0.16570372716203502</v>
      </c>
      <c r="AH712" s="8">
        <v>0.54845277740341725</v>
      </c>
      <c r="AI712" s="8">
        <v>1.0873447986215521</v>
      </c>
    </row>
    <row r="713" spans="24:35" x14ac:dyDescent="0.25">
      <c r="X713" t="str">
        <v>Israel</v>
      </c>
      <c r="Y713">
        <v>81.7</v>
      </c>
      <c r="Z713" s="8">
        <v>78.90880790535239</v>
      </c>
      <c r="AA713" s="8">
        <v>2.791192094647613</v>
      </c>
      <c r="AB713" s="8">
        <v>2.8040907538338322</v>
      </c>
      <c r="AC713" s="8">
        <v>4.5999435533902516E-3</v>
      </c>
      <c r="AD713" s="8">
        <v>0.77802363028429167</v>
      </c>
      <c r="AE713" s="8">
        <v>1.4722678069052406E-4</v>
      </c>
      <c r="AF713" s="8">
        <v>-0.17879863688351211</v>
      </c>
      <c r="AG713" s="8">
        <v>-0.16262029784462714</v>
      </c>
      <c r="AH713" s="8">
        <v>0.88205647794474684</v>
      </c>
      <c r="AI713" s="8">
        <v>2.8040907538338322</v>
      </c>
    </row>
    <row r="714" spans="24:35" x14ac:dyDescent="0.25">
      <c r="X714" t="str">
        <v>Israel</v>
      </c>
      <c r="Y714">
        <v>81.5</v>
      </c>
      <c r="Z714" s="8">
        <v>79.154595889459216</v>
      </c>
      <c r="AA714" s="8">
        <v>2.3454041105407839</v>
      </c>
      <c r="AB714" s="8">
        <v>2.4315524499523158</v>
      </c>
      <c r="AC714" s="8">
        <v>3.5429356834651655E-2</v>
      </c>
      <c r="AD714" s="8">
        <v>0.66412916682642342</v>
      </c>
      <c r="AE714" s="8">
        <v>8.526695127049524E-4</v>
      </c>
      <c r="AF714" s="8">
        <v>-0.17879863688351211</v>
      </c>
      <c r="AG714" s="8">
        <v>-0.16241664462029351</v>
      </c>
      <c r="AH714" s="8">
        <v>0.81494120452117491</v>
      </c>
      <c r="AI714" s="8">
        <v>2.4315524499523158</v>
      </c>
    </row>
    <row r="715" spans="24:35" x14ac:dyDescent="0.25">
      <c r="X715" t="str">
        <v>Israel</v>
      </c>
      <c r="Y715">
        <v>81</v>
      </c>
      <c r="Z715" s="8">
        <v>79.238176243126418</v>
      </c>
      <c r="AA715" s="8">
        <v>1.7618237568735822</v>
      </c>
      <c r="AB715" s="8">
        <v>1.838243725923554</v>
      </c>
      <c r="AC715" s="8">
        <v>4.1572272475227788E-2</v>
      </c>
      <c r="AD715" s="8">
        <v>0.50047762816732655</v>
      </c>
      <c r="AE715" s="8">
        <v>5.7182104178499454E-4</v>
      </c>
      <c r="AF715" s="8">
        <v>-0.17879863688351211</v>
      </c>
      <c r="AG715" s="8">
        <v>-0.16116132406562719</v>
      </c>
      <c r="AH715" s="8">
        <v>0.70744443468538687</v>
      </c>
      <c r="AI715" s="8">
        <v>1.838243725923554</v>
      </c>
    </row>
    <row r="716" spans="24:35" x14ac:dyDescent="0.25">
      <c r="X716" t="str">
        <v>Israel</v>
      </c>
      <c r="Y716">
        <v>84</v>
      </c>
      <c r="Z716" s="8">
        <v>78.487087215682735</v>
      </c>
      <c r="AA716" s="8">
        <v>5.5129127843172654</v>
      </c>
      <c r="AB716" s="8">
        <v>5.5415764921080859</v>
      </c>
      <c r="AC716" s="8">
        <v>5.1724825655012213E-3</v>
      </c>
      <c r="AD716" s="8">
        <v>1.5371247622528588</v>
      </c>
      <c r="AE716" s="8">
        <v>6.4657049527149825E-4</v>
      </c>
      <c r="AF716" s="8">
        <v>-0.17879863688351211</v>
      </c>
      <c r="AG716" s="8">
        <v>-0.16110952059533049</v>
      </c>
      <c r="AH716" s="8">
        <v>1.239808357066873</v>
      </c>
      <c r="AI716" s="8">
        <v>5.5415764921080859</v>
      </c>
    </row>
    <row r="717" spans="24:35" x14ac:dyDescent="0.25">
      <c r="X717" t="str">
        <v>Israel</v>
      </c>
      <c r="Y717">
        <v>84</v>
      </c>
      <c r="Z717" s="8">
        <v>78.508231823466915</v>
      </c>
      <c r="AA717" s="8">
        <v>5.4917681765330855</v>
      </c>
      <c r="AB717" s="8">
        <v>5.5184521435422855</v>
      </c>
      <c r="AC717" s="8">
        <v>4.8354078852393245E-3</v>
      </c>
      <c r="AD717" s="8">
        <v>1.5309698222167498</v>
      </c>
      <c r="AE717" s="8">
        <v>5.9940154536237218E-4</v>
      </c>
      <c r="AF717" s="8">
        <v>-0.16799678341230881</v>
      </c>
      <c r="AG717" s="8">
        <v>-0.16015430536466521</v>
      </c>
      <c r="AH717" s="8">
        <v>1.2373236529771625</v>
      </c>
      <c r="AI717" s="8">
        <v>5.5184521435422855</v>
      </c>
    </row>
    <row r="718" spans="24:35" x14ac:dyDescent="0.25">
      <c r="X718" t="str">
        <v>Israel</v>
      </c>
      <c r="Y718">
        <v>80</v>
      </c>
      <c r="Z718" s="8">
        <v>76.742423653332395</v>
      </c>
      <c r="AA718" s="8">
        <v>3.2575763466676051</v>
      </c>
      <c r="AB718" s="8">
        <v>3.2961668042486321</v>
      </c>
      <c r="AC718" s="8">
        <v>1.1707677394021879E-2</v>
      </c>
      <c r="AD718" s="8">
        <v>0.91128408123744653</v>
      </c>
      <c r="AE718" s="8">
        <v>5.1777287156036598E-4</v>
      </c>
      <c r="AF718" s="8">
        <v>-0.16799678341230881</v>
      </c>
      <c r="AG718" s="8">
        <v>-0.16012540731108391</v>
      </c>
      <c r="AH718" s="8">
        <v>0.95461200560093862</v>
      </c>
      <c r="AI718" s="8">
        <v>3.2961668042486321</v>
      </c>
    </row>
    <row r="719" spans="24:35" x14ac:dyDescent="0.25">
      <c r="X719" t="str">
        <v>Israel</v>
      </c>
      <c r="Y719">
        <v>81</v>
      </c>
      <c r="Z719" s="8">
        <v>77.69152267883436</v>
      </c>
      <c r="AA719" s="8">
        <v>3.3084773211656398</v>
      </c>
      <c r="AB719" s="8">
        <v>3.3548098772058377</v>
      </c>
      <c r="AC719" s="8">
        <v>1.3810784436698798E-2</v>
      </c>
      <c r="AD719" s="8">
        <v>0.92650961208380045</v>
      </c>
      <c r="AE719" s="8">
        <v>6.3270949991045165E-4</v>
      </c>
      <c r="AF719" s="8">
        <v>-0.16799678341230881</v>
      </c>
      <c r="AG719" s="8">
        <v>-0.15849551549974875</v>
      </c>
      <c r="AH719" s="8">
        <v>0.96255369309135186</v>
      </c>
      <c r="AI719" s="8">
        <v>3.3548098772058377</v>
      </c>
    </row>
    <row r="720" spans="24:35" x14ac:dyDescent="0.25">
      <c r="X720" t="str">
        <v>Israel</v>
      </c>
      <c r="Y720">
        <v>79.7</v>
      </c>
      <c r="Z720" s="8">
        <v>79.426225860172607</v>
      </c>
      <c r="AA720" s="8">
        <v>0.2737741398273954</v>
      </c>
      <c r="AB720" s="8">
        <v>0.27570473407204044</v>
      </c>
      <c r="AC720" s="8">
        <v>7.0023978773630768E-3</v>
      </c>
      <c r="AD720" s="8">
        <v>7.6404724663229742E-2</v>
      </c>
      <c r="AE720" s="8">
        <v>2.1666332968966053E-6</v>
      </c>
      <c r="AF720" s="8">
        <v>-0.16799678341230881</v>
      </c>
      <c r="AG720" s="8">
        <v>-0.15749707020362619</v>
      </c>
      <c r="AH720" s="8">
        <v>0.27641404570540501</v>
      </c>
      <c r="AI720" s="8">
        <v>0.27570473407204044</v>
      </c>
    </row>
    <row r="721" spans="24:35" x14ac:dyDescent="0.25">
      <c r="X721" t="str">
        <v>Israel</v>
      </c>
      <c r="Y721">
        <v>79.3</v>
      </c>
      <c r="Z721" s="8">
        <v>77.422646483896315</v>
      </c>
      <c r="AA721" s="8">
        <v>1.8773535161036818</v>
      </c>
      <c r="AB721" s="8">
        <v>1.9280463253773692</v>
      </c>
      <c r="AC721" s="8">
        <v>2.6292319124523848E-2</v>
      </c>
      <c r="AD721" s="8">
        <v>0.52909499610973687</v>
      </c>
      <c r="AE721" s="8">
        <v>3.9784509364710187E-4</v>
      </c>
      <c r="AF721" s="8">
        <v>-0.16799678341230881</v>
      </c>
      <c r="AG721" s="8">
        <v>-0.15639731260051548</v>
      </c>
      <c r="AH721" s="8">
        <v>0.72738916414099608</v>
      </c>
      <c r="AI721" s="8">
        <v>1.9280463253773692</v>
      </c>
    </row>
    <row r="722" spans="24:35" x14ac:dyDescent="0.25">
      <c r="X722" t="str">
        <v>Israel</v>
      </c>
      <c r="Y722">
        <v>79.3</v>
      </c>
      <c r="Z722" s="8">
        <v>77.52260060291313</v>
      </c>
      <c r="AA722" s="8">
        <v>1.7773993970868673</v>
      </c>
      <c r="AB722" s="8">
        <v>1.7852301662890715</v>
      </c>
      <c r="AC722" s="8">
        <v>4.3864199418508663E-3</v>
      </c>
      <c r="AD722" s="8">
        <v>0.49538347401549532</v>
      </c>
      <c r="AE722" s="8">
        <v>5.6904789808661583E-5</v>
      </c>
      <c r="AF722" s="8">
        <v>-0.16799678341230881</v>
      </c>
      <c r="AG722" s="8">
        <v>-0.1553032300070058</v>
      </c>
      <c r="AH722" s="8">
        <v>0.70383483432940097</v>
      </c>
      <c r="AI722" s="8">
        <v>1.7852301662890715</v>
      </c>
    </row>
    <row r="723" spans="24:35" x14ac:dyDescent="0.25">
      <c r="X723" t="str">
        <v>Israel</v>
      </c>
      <c r="Y723">
        <v>78.900000000000006</v>
      </c>
      <c r="Z723" s="8">
        <v>77.572535725135211</v>
      </c>
      <c r="AA723" s="8">
        <v>1.3274642748647949</v>
      </c>
      <c r="AB723" s="8">
        <v>1.3328408263852511</v>
      </c>
      <c r="AC723" s="8">
        <v>4.0339036845365786E-3</v>
      </c>
      <c r="AD723" s="8">
        <v>0.36991543792011716</v>
      </c>
      <c r="AE723" s="8">
        <v>2.9169721422889073E-5</v>
      </c>
      <c r="AF723" s="8">
        <v>-0.16799678341230881</v>
      </c>
      <c r="AG723" s="8">
        <v>-0.15473610874154492</v>
      </c>
      <c r="AH723" s="8">
        <v>0.60820673945634407</v>
      </c>
      <c r="AI723" s="8">
        <v>1.3328408263852511</v>
      </c>
    </row>
    <row r="724" spans="24:35" x14ac:dyDescent="0.25">
      <c r="X724" t="str">
        <v>Italy</v>
      </c>
      <c r="Y724">
        <v>82.5</v>
      </c>
      <c r="Z724" s="8">
        <v>81.553847420569653</v>
      </c>
      <c r="AA724" s="8">
        <v>0.94615257943034692</v>
      </c>
      <c r="AB724" s="8">
        <v>0.95205375227175826</v>
      </c>
      <c r="AC724" s="8">
        <v>6.1983609930953533E-3</v>
      </c>
      <c r="AD724" s="8">
        <v>0.26394486368527231</v>
      </c>
      <c r="AE724" s="8">
        <v>2.2869148082403877E-5</v>
      </c>
      <c r="AF724" s="8">
        <v>-0.16799678341230881</v>
      </c>
      <c r="AG724" s="8">
        <v>-0.15443666955143454</v>
      </c>
      <c r="AH724" s="8">
        <v>0.51375564589138323</v>
      </c>
      <c r="AI724" s="8">
        <v>0.95205375227175826</v>
      </c>
    </row>
    <row r="725" spans="24:35" x14ac:dyDescent="0.25">
      <c r="X725" t="str">
        <v>Italy</v>
      </c>
      <c r="Y725">
        <v>82.3</v>
      </c>
      <c r="Z725" s="8">
        <v>79.625703093078442</v>
      </c>
      <c r="AA725" s="8">
        <v>2.6742969069215548</v>
      </c>
      <c r="AB725" s="8">
        <v>2.6849707079471234</v>
      </c>
      <c r="AC725" s="8">
        <v>3.9753882580452976E-3</v>
      </c>
      <c r="AD725" s="8">
        <v>0.74520623314777124</v>
      </c>
      <c r="AE725" s="8">
        <v>1.1665647180434179E-4</v>
      </c>
      <c r="AF725" s="8">
        <v>-0.15567569037416348</v>
      </c>
      <c r="AG725" s="8">
        <v>-0.15287020108891058</v>
      </c>
      <c r="AH725" s="8">
        <v>0.86325328446972693</v>
      </c>
      <c r="AI725" s="8">
        <v>2.6849707079471234</v>
      </c>
    </row>
    <row r="726" spans="24:35" x14ac:dyDescent="0.25">
      <c r="X726" t="str">
        <v>Italy</v>
      </c>
      <c r="Y726">
        <v>82</v>
      </c>
      <c r="Z726" s="8">
        <v>82.61699740971531</v>
      </c>
      <c r="AA726" s="8">
        <v>-0.61699740971531014</v>
      </c>
      <c r="AB726" s="8">
        <v>-0.62122317913609459</v>
      </c>
      <c r="AC726" s="8">
        <v>6.8023370065828882E-3</v>
      </c>
      <c r="AD726" s="8">
        <v>-0.17217392816806079</v>
      </c>
      <c r="AE726" s="8">
        <v>1.0685716072256087E-5</v>
      </c>
      <c r="AF726" s="8">
        <v>-0.15567569037416348</v>
      </c>
      <c r="AG726" s="8">
        <v>-0.14614147349613868</v>
      </c>
      <c r="AH726" s="8">
        <v>0.41493846310996624</v>
      </c>
      <c r="AI726" s="8">
        <v>-0.62122317913609459</v>
      </c>
    </row>
    <row r="727" spans="24:35" x14ac:dyDescent="0.25">
      <c r="X727" t="str">
        <v>Italy</v>
      </c>
      <c r="Y727">
        <v>82</v>
      </c>
      <c r="Z727" s="8">
        <v>82.641001915867704</v>
      </c>
      <c r="AA727" s="8">
        <v>-0.6410019158677045</v>
      </c>
      <c r="AB727" s="8">
        <v>-0.646299358220499</v>
      </c>
      <c r="AC727" s="8">
        <v>8.1965768423169806E-3</v>
      </c>
      <c r="AD727" s="8">
        <v>-0.17899809866607017</v>
      </c>
      <c r="AE727" s="8">
        <v>1.3936385359211004E-5</v>
      </c>
      <c r="AF727" s="8">
        <v>-0.15567569037416348</v>
      </c>
      <c r="AG727" s="8">
        <v>-0.14197784413260156</v>
      </c>
      <c r="AH727" s="8">
        <v>0.4230816690262888</v>
      </c>
      <c r="AI727" s="8">
        <v>-0.646299358220499</v>
      </c>
    </row>
    <row r="728" spans="24:35" x14ac:dyDescent="0.25">
      <c r="X728" t="str">
        <v>Italy</v>
      </c>
      <c r="Y728">
        <v>81.8</v>
      </c>
      <c r="Z728" s="8">
        <v>82.53247650273309</v>
      </c>
      <c r="AA728" s="8">
        <v>-0.73247650273309262</v>
      </c>
      <c r="AB728" s="8">
        <v>-0.73779075611146949</v>
      </c>
      <c r="AC728" s="8">
        <v>7.2029275703936989E-3</v>
      </c>
      <c r="AD728" s="8">
        <v>-0.20443975191762306</v>
      </c>
      <c r="AE728" s="8">
        <v>1.5959734028171928E-5</v>
      </c>
      <c r="AF728" s="8">
        <v>-0.15567569037416348</v>
      </c>
      <c r="AG728" s="8">
        <v>-0.14187828350052506</v>
      </c>
      <c r="AH728" s="8">
        <v>0.45215014311357138</v>
      </c>
      <c r="AI728" s="8">
        <v>-0.73779075611146949</v>
      </c>
    </row>
    <row r="729" spans="24:35" x14ac:dyDescent="0.25">
      <c r="X729" t="str">
        <v>Italy</v>
      </c>
      <c r="Y729">
        <v>81.599999999999994</v>
      </c>
      <c r="Z729" s="8">
        <v>79.724764432404157</v>
      </c>
      <c r="AA729" s="8">
        <v>1.875235567595837</v>
      </c>
      <c r="AB729" s="8">
        <v>1.9010752065452032</v>
      </c>
      <c r="AC729" s="8">
        <v>1.3592118218365548E-2</v>
      </c>
      <c r="AD729" s="8">
        <v>0.52508481199481016</v>
      </c>
      <c r="AE729" s="8">
        <v>1.9995668197036212E-4</v>
      </c>
      <c r="AF729" s="8">
        <v>-0.15567569037416348</v>
      </c>
      <c r="AG729" s="8">
        <v>-0.13771363345724955</v>
      </c>
      <c r="AH729" s="8">
        <v>0.72462736078263712</v>
      </c>
      <c r="AI729" s="8">
        <v>1.9010752065452032</v>
      </c>
    </row>
    <row r="730" spans="24:35" x14ac:dyDescent="0.25">
      <c r="X730" t="str">
        <v>Italy</v>
      </c>
      <c r="Y730">
        <v>81.5</v>
      </c>
      <c r="Z730" s="8">
        <v>78.906093791678614</v>
      </c>
      <c r="AA730" s="8">
        <v>2.5939062083213855</v>
      </c>
      <c r="AB730" s="8">
        <v>2.605903678835146</v>
      </c>
      <c r="AC730" s="8">
        <v>4.6039577791006864E-3</v>
      </c>
      <c r="AD730" s="8">
        <v>0.72303314344121616</v>
      </c>
      <c r="AE730" s="8">
        <v>1.2726185016191554E-4</v>
      </c>
      <c r="AF730" s="8">
        <v>-0.15567569037416348</v>
      </c>
      <c r="AG730" s="8">
        <v>-0.13732410218517035</v>
      </c>
      <c r="AH730" s="8">
        <v>0.85031355595522295</v>
      </c>
      <c r="AI730" s="8">
        <v>2.605903678835146</v>
      </c>
    </row>
    <row r="731" spans="24:35" x14ac:dyDescent="0.25">
      <c r="X731" t="str">
        <v>Italy</v>
      </c>
      <c r="Y731">
        <v>81.3</v>
      </c>
      <c r="Z731" s="8">
        <v>81.114901170455781</v>
      </c>
      <c r="AA731" s="8">
        <v>0.18509882954421641</v>
      </c>
      <c r="AB731" s="8">
        <v>0.18624297719822178</v>
      </c>
      <c r="AC731" s="8">
        <v>6.1433062938402172E-3</v>
      </c>
      <c r="AD731" s="8">
        <v>5.1634940483861254E-2</v>
      </c>
      <c r="AE731" s="8">
        <v>8.6738550935612706E-7</v>
      </c>
      <c r="AF731" s="8">
        <v>-0.15567569037416348</v>
      </c>
      <c r="AG731" s="8">
        <v>-0.13246467928915875</v>
      </c>
      <c r="AH731" s="8">
        <v>0.22723322926865527</v>
      </c>
      <c r="AI731" s="8">
        <v>0.18624297719822178</v>
      </c>
    </row>
    <row r="732" spans="24:35" x14ac:dyDescent="0.25">
      <c r="X732" t="str">
        <v>Italy</v>
      </c>
      <c r="Y732">
        <v>81.2</v>
      </c>
      <c r="Z732" s="8">
        <v>78.620190664554386</v>
      </c>
      <c r="AA732" s="8">
        <v>2.5798093354456171</v>
      </c>
      <c r="AB732" s="8">
        <v>2.5898718890526955</v>
      </c>
      <c r="AC732" s="8">
        <v>3.8853480164839239E-3</v>
      </c>
      <c r="AD732" s="8">
        <v>0.71884430701936641</v>
      </c>
      <c r="AE732" s="8">
        <v>1.0608077193466405E-4</v>
      </c>
      <c r="AF732" s="8">
        <v>-0.15567569037416348</v>
      </c>
      <c r="AG732" s="8">
        <v>-0.13183557759857961</v>
      </c>
      <c r="AH732" s="8">
        <v>0.84784686531198927</v>
      </c>
      <c r="AI732" s="8">
        <v>2.5898718890526955</v>
      </c>
    </row>
    <row r="733" spans="24:35" x14ac:dyDescent="0.25">
      <c r="X733" t="str">
        <v>Italy</v>
      </c>
      <c r="Y733">
        <v>88</v>
      </c>
      <c r="Z733" s="8">
        <v>80.245658114301818</v>
      </c>
      <c r="AA733" s="8">
        <v>7.7543418856981816</v>
      </c>
      <c r="AB733" s="8">
        <v>7.7937141436855351</v>
      </c>
      <c r="AC733" s="8">
        <v>5.0517965197956838E-3</v>
      </c>
      <c r="AD733" s="8">
        <v>2.1619547538317905</v>
      </c>
      <c r="AE733" s="8">
        <v>1.2490648227117757E-3</v>
      </c>
      <c r="AF733" s="8">
        <v>-0.14337818601426075</v>
      </c>
      <c r="AG733" s="8">
        <v>-0.13106858732814447</v>
      </c>
      <c r="AH733" s="8">
        <v>1.4703587160389775</v>
      </c>
      <c r="AI733" s="8">
        <v>7.7937141436855351</v>
      </c>
    </row>
    <row r="734" spans="24:35" x14ac:dyDescent="0.25">
      <c r="X734" t="str">
        <v>Italy</v>
      </c>
      <c r="Y734">
        <v>89</v>
      </c>
      <c r="Z734" s="8">
        <v>79.776891287573079</v>
      </c>
      <c r="AA734" s="8">
        <v>9.2231087124269209</v>
      </c>
      <c r="AB734" s="8">
        <v>9.2686543660709813</v>
      </c>
      <c r="AC734" s="8">
        <v>4.9139445538917779E-3</v>
      </c>
      <c r="AD734" s="8">
        <v>2.5712772024760531</v>
      </c>
      <c r="AE734" s="8">
        <v>1.718358632988909E-3</v>
      </c>
      <c r="AF734" s="8">
        <v>-0.14337818601426075</v>
      </c>
      <c r="AG734" s="8">
        <v>-0.12972628088268975</v>
      </c>
      <c r="AH734" s="8">
        <v>1.6035202532166699</v>
      </c>
      <c r="AI734" s="8">
        <v>9.2686543660709813</v>
      </c>
    </row>
    <row r="735" spans="24:35" x14ac:dyDescent="0.25">
      <c r="X735" t="str">
        <v>Italy</v>
      </c>
      <c r="Y735">
        <v>79.900000000000006</v>
      </c>
      <c r="Z735" s="8">
        <v>79.03230521719577</v>
      </c>
      <c r="AA735" s="8">
        <v>0.86769478280423584</v>
      </c>
      <c r="AB735" s="8">
        <v>0.87179132221095879</v>
      </c>
      <c r="AC735" s="8">
        <v>4.6989908047418297E-3</v>
      </c>
      <c r="AD735" s="8">
        <v>0.24187537502527445</v>
      </c>
      <c r="AE735" s="8">
        <v>1.453716973487741E-5</v>
      </c>
      <c r="AF735" s="8">
        <v>-0.14337818601426075</v>
      </c>
      <c r="AG735" s="8">
        <v>-0.12779860322647116</v>
      </c>
      <c r="AH735" s="8">
        <v>0.49180827059462356</v>
      </c>
      <c r="AI735" s="8">
        <v>0.87179132221095879</v>
      </c>
    </row>
    <row r="736" spans="24:35" x14ac:dyDescent="0.25">
      <c r="X736" t="str">
        <v>Italy</v>
      </c>
      <c r="Y736">
        <v>80</v>
      </c>
      <c r="Z736" s="8">
        <v>78.44962596763466</v>
      </c>
      <c r="AA736" s="8">
        <v>1.5503740323653403</v>
      </c>
      <c r="AB736" s="8">
        <v>1.5558788308601439</v>
      </c>
      <c r="AC736" s="8">
        <v>3.5380637525355349E-3</v>
      </c>
      <c r="AD736" s="8">
        <v>0.43192468036578485</v>
      </c>
      <c r="AE736" s="8">
        <v>3.486321069404978E-5</v>
      </c>
      <c r="AF736" s="8">
        <v>-0.14337818601426075</v>
      </c>
      <c r="AG736" s="8">
        <v>-0.12719377734309936</v>
      </c>
      <c r="AH736" s="8">
        <v>0.65720976892144933</v>
      </c>
      <c r="AI736" s="8">
        <v>1.5558788308601439</v>
      </c>
    </row>
    <row r="737" spans="24:35" x14ac:dyDescent="0.25">
      <c r="X737" t="str">
        <v>Italy</v>
      </c>
      <c r="Y737">
        <v>79.8</v>
      </c>
      <c r="Z737" s="8">
        <v>76.685951619915372</v>
      </c>
      <c r="AA737" s="8">
        <v>3.1140483800846255</v>
      </c>
      <c r="AB737" s="8">
        <v>3.1252393197794945</v>
      </c>
      <c r="AC737" s="8">
        <v>3.5808264743254618E-3</v>
      </c>
      <c r="AD737" s="8">
        <v>0.86757336283853048</v>
      </c>
      <c r="AE737" s="8">
        <v>1.4236394619213713E-4</v>
      </c>
      <c r="AF737" s="8">
        <v>-0.14337818601426075</v>
      </c>
      <c r="AG737" s="8">
        <v>-0.12581137368304479</v>
      </c>
      <c r="AH737" s="8">
        <v>0.93143618291245833</v>
      </c>
      <c r="AI737" s="8">
        <v>3.1252393197794945</v>
      </c>
    </row>
    <row r="738" spans="24:35" x14ac:dyDescent="0.25">
      <c r="X738" t="str">
        <v>Italy</v>
      </c>
      <c r="Y738">
        <v>79.400000000000006</v>
      </c>
      <c r="Z738" s="8">
        <v>76.489461326895494</v>
      </c>
      <c r="AA738" s="8">
        <v>2.9105386731045115</v>
      </c>
      <c r="AB738" s="8">
        <v>2.9213461384185586</v>
      </c>
      <c r="AC738" s="8">
        <v>3.6994812671865621E-3</v>
      </c>
      <c r="AD738" s="8">
        <v>0.8109238765184158</v>
      </c>
      <c r="AE738" s="8">
        <v>1.2851595587443185E-4</v>
      </c>
      <c r="AF738" s="8">
        <v>-0.14337818601426075</v>
      </c>
      <c r="AG738" s="8">
        <v>-0.12494059505914423</v>
      </c>
      <c r="AH738" s="8">
        <v>0.90051311845992332</v>
      </c>
      <c r="AI738" s="8">
        <v>2.9213461384185586</v>
      </c>
    </row>
    <row r="739" spans="24:35" x14ac:dyDescent="0.25">
      <c r="X739" t="str">
        <v>Jamaica</v>
      </c>
      <c r="Y739">
        <v>75.8</v>
      </c>
      <c r="Z739" s="8">
        <v>72.900401314165137</v>
      </c>
      <c r="AA739" s="8">
        <v>2.8995986858348601</v>
      </c>
      <c r="AB739" s="8">
        <v>2.9044984021505988</v>
      </c>
      <c r="AC739" s="8">
        <v>1.6869406132606387E-3</v>
      </c>
      <c r="AD739" s="8">
        <v>0.80706109040826524</v>
      </c>
      <c r="AE739" s="8">
        <v>5.7928496984166072E-5</v>
      </c>
      <c r="AF739" s="8">
        <v>-0.14337818601426075</v>
      </c>
      <c r="AG739" s="8">
        <v>-0.12449740393192799</v>
      </c>
      <c r="AH739" s="8">
        <v>0.89836578875659845</v>
      </c>
      <c r="AI739" s="8">
        <v>2.9044984021505988</v>
      </c>
    </row>
    <row r="740" spans="24:35" x14ac:dyDescent="0.25">
      <c r="X740" t="str">
        <v>Jamaica</v>
      </c>
      <c r="Y740">
        <v>75.599999999999994</v>
      </c>
      <c r="Z740" s="8">
        <v>72.553381327122693</v>
      </c>
      <c r="AA740" s="8">
        <v>3.046618672877301</v>
      </c>
      <c r="AB740" s="8">
        <v>3.0523939460662639</v>
      </c>
      <c r="AC740" s="8">
        <v>1.8920471246529893E-3</v>
      </c>
      <c r="AD740" s="8">
        <v>0.84806908760488453</v>
      </c>
      <c r="AE740" s="8">
        <v>7.1756838931113904E-5</v>
      </c>
      <c r="AF740" s="8">
        <v>-0.14337818601426075</v>
      </c>
      <c r="AG740" s="8">
        <v>-0.12425299414353798</v>
      </c>
      <c r="AH740" s="8">
        <v>0.92090666606604843</v>
      </c>
      <c r="AI740" s="8">
        <v>3.0523939460662639</v>
      </c>
    </row>
    <row r="741" spans="24:35" x14ac:dyDescent="0.25">
      <c r="X741" t="str">
        <v>Jamaica</v>
      </c>
      <c r="Y741">
        <v>75.3</v>
      </c>
      <c r="Z741" s="8">
        <v>72.631203614811454</v>
      </c>
      <c r="AA741" s="8">
        <v>2.6687963851885428</v>
      </c>
      <c r="AB741" s="8">
        <v>2.6740471894735012</v>
      </c>
      <c r="AC741" s="8">
        <v>1.9636169120829765E-3</v>
      </c>
      <c r="AD741" s="8">
        <v>0.74292358483707577</v>
      </c>
      <c r="AE741" s="8">
        <v>5.7153796039793463E-5</v>
      </c>
      <c r="AF741" s="8">
        <v>-0.14337818601426075</v>
      </c>
      <c r="AG741" s="8">
        <v>-0.12346332783037514</v>
      </c>
      <c r="AH741" s="8">
        <v>0.86193015078779778</v>
      </c>
      <c r="AI741" s="8">
        <v>2.6740471894735012</v>
      </c>
    </row>
    <row r="742" spans="24:35" x14ac:dyDescent="0.25">
      <c r="X742" t="str">
        <v>Jamaica</v>
      </c>
      <c r="Y742">
        <v>75.2</v>
      </c>
      <c r="Z742" s="8">
        <v>72.420010119232899</v>
      </c>
      <c r="AA742" s="8">
        <v>2.7799898807671042</v>
      </c>
      <c r="AB742" s="8">
        <v>2.7852371786358714</v>
      </c>
      <c r="AC742" s="8">
        <v>1.8839680545041661E-3</v>
      </c>
      <c r="AD742" s="8">
        <v>0.77384608747510486</v>
      </c>
      <c r="AE742" s="8">
        <v>5.9490563745219385E-5</v>
      </c>
      <c r="AF742" s="8">
        <v>-0.12956927093944987</v>
      </c>
      <c r="AG742" s="8">
        <v>-0.12160261987589634</v>
      </c>
      <c r="AH742" s="8">
        <v>0.87968522067561461</v>
      </c>
      <c r="AI742" s="8">
        <v>2.7852371786358714</v>
      </c>
    </row>
    <row r="743" spans="24:35" x14ac:dyDescent="0.25">
      <c r="X743" t="str">
        <v>Jamaica</v>
      </c>
      <c r="Y743">
        <v>75</v>
      </c>
      <c r="Z743" s="8">
        <v>71.083178231597032</v>
      </c>
      <c r="AA743" s="8">
        <v>3.9168217684029685</v>
      </c>
      <c r="AB743" s="8">
        <v>3.9414178193485974</v>
      </c>
      <c r="AC743" s="8">
        <v>6.2404068974585116E-3</v>
      </c>
      <c r="AD743" s="8">
        <v>1.0926851340045647</v>
      </c>
      <c r="AE743" s="8">
        <v>3.9460995958524718E-4</v>
      </c>
      <c r="AF743" s="8">
        <v>-0.12956927093944987</v>
      </c>
      <c r="AG743" s="8">
        <v>-0.12107802809718018</v>
      </c>
      <c r="AH743" s="8">
        <v>1.0453158058713954</v>
      </c>
      <c r="AI743" s="8">
        <v>3.9414178193485974</v>
      </c>
    </row>
    <row r="744" spans="24:35" x14ac:dyDescent="0.25">
      <c r="X744" t="str">
        <v>Jamaica</v>
      </c>
      <c r="Y744">
        <v>74.7</v>
      </c>
      <c r="Z744" s="8">
        <v>70.971707656635971</v>
      </c>
      <c r="AA744" s="8">
        <v>3.728292343364032</v>
      </c>
      <c r="AB744" s="8">
        <v>3.7796702257302761</v>
      </c>
      <c r="AC744" s="8">
        <v>1.3593218269807373E-2</v>
      </c>
      <c r="AD744" s="8">
        <v>1.0439599214159914</v>
      </c>
      <c r="AE744" s="8">
        <v>7.9046071737786576E-4</v>
      </c>
      <c r="AF744" s="8">
        <v>-0.12956927093944987</v>
      </c>
      <c r="AG744" s="8">
        <v>-0.12106044236598147</v>
      </c>
      <c r="AH744" s="8">
        <v>1.0217435693049364</v>
      </c>
      <c r="AI744" s="8">
        <v>3.7796702257302761</v>
      </c>
    </row>
    <row r="745" spans="24:35" x14ac:dyDescent="0.25">
      <c r="X745" t="str">
        <v>Jamaica</v>
      </c>
      <c r="Y745">
        <v>74.5</v>
      </c>
      <c r="Z745" s="8">
        <v>72.103289755999072</v>
      </c>
      <c r="AA745" s="8">
        <v>2.3967102440009285</v>
      </c>
      <c r="AB745" s="8">
        <v>2.4010052816574383</v>
      </c>
      <c r="AC745" s="8">
        <v>1.7888497327857356E-3</v>
      </c>
      <c r="AD745" s="8">
        <v>0.66712346348092766</v>
      </c>
      <c r="AE745" s="8">
        <v>4.1976891408631858E-5</v>
      </c>
      <c r="AF745" s="8">
        <v>-0.12956927093944987</v>
      </c>
      <c r="AG745" s="8">
        <v>-0.12077309935380103</v>
      </c>
      <c r="AH745" s="8">
        <v>0.81677626280452575</v>
      </c>
      <c r="AI745" s="8">
        <v>2.4010052816574383</v>
      </c>
    </row>
    <row r="746" spans="24:35" x14ac:dyDescent="0.25">
      <c r="X746" t="str">
        <v>Jamaica</v>
      </c>
      <c r="Y746">
        <v>74.2</v>
      </c>
      <c r="Z746" s="8">
        <v>71.663666879991268</v>
      </c>
      <c r="AA746" s="8">
        <v>2.5363331200087345</v>
      </c>
      <c r="AB746" s="8">
        <v>2.541238300453514</v>
      </c>
      <c r="AC746" s="8">
        <v>1.9302323768314671E-3</v>
      </c>
      <c r="AD746" s="8">
        <v>0.70603744442779914</v>
      </c>
      <c r="AE746" s="8">
        <v>5.074001169905071E-5</v>
      </c>
      <c r="AF746" s="8">
        <v>-0.12344005334831042</v>
      </c>
      <c r="AG746" s="8">
        <v>-0.12029468133653046</v>
      </c>
      <c r="AH746" s="8">
        <v>0.84026034324356824</v>
      </c>
      <c r="AI746" s="8">
        <v>2.541238300453514</v>
      </c>
    </row>
    <row r="747" spans="24:35" x14ac:dyDescent="0.25">
      <c r="X747" t="str">
        <v>Jamaica</v>
      </c>
      <c r="Y747">
        <v>74</v>
      </c>
      <c r="Z747" s="8">
        <v>73.689355730874951</v>
      </c>
      <c r="AA747" s="8">
        <v>0.31064426912504928</v>
      </c>
      <c r="AB747" s="8">
        <v>0.31175356894856687</v>
      </c>
      <c r="AC747" s="8">
        <v>3.5582586183660015E-3</v>
      </c>
      <c r="AD747" s="8">
        <v>8.6544461853535801E-2</v>
      </c>
      <c r="AE747" s="8">
        <v>1.4077014581221071E-6</v>
      </c>
      <c r="AF747" s="8">
        <v>-0.12344005334831042</v>
      </c>
      <c r="AG747" s="8">
        <v>-0.11993634817590412</v>
      </c>
      <c r="AH747" s="8">
        <v>0.29418440110504807</v>
      </c>
      <c r="AI747" s="8">
        <v>0.31175356894856687</v>
      </c>
    </row>
    <row r="748" spans="24:35" x14ac:dyDescent="0.25">
      <c r="X748" t="str">
        <v>Jamaica</v>
      </c>
      <c r="Y748">
        <v>73.5</v>
      </c>
      <c r="Z748" s="8">
        <v>70.866109002956719</v>
      </c>
      <c r="AA748" s="8">
        <v>2.6338909970432809</v>
      </c>
      <c r="AB748" s="8">
        <v>2.6399728562853699</v>
      </c>
      <c r="AC748" s="8">
        <v>2.3037582479717694E-3</v>
      </c>
      <c r="AD748" s="8">
        <v>0.73333180579374346</v>
      </c>
      <c r="AE748" s="8">
        <v>6.5356081971670909E-5</v>
      </c>
      <c r="AF748" s="8">
        <v>-0.12344005334831042</v>
      </c>
      <c r="AG748" s="8">
        <v>-0.11959088388885611</v>
      </c>
      <c r="AH748" s="8">
        <v>0.85634794668624237</v>
      </c>
      <c r="AI748" s="8">
        <v>2.6399728562853699</v>
      </c>
    </row>
    <row r="749" spans="24:35" x14ac:dyDescent="0.25">
      <c r="X749" t="str">
        <v>Jamaica</v>
      </c>
      <c r="Y749">
        <v>73.3</v>
      </c>
      <c r="Z749" s="8">
        <v>69.369290194696049</v>
      </c>
      <c r="AA749" s="8">
        <v>3.9307098053039482</v>
      </c>
      <c r="AB749" s="8">
        <v>3.9412617840905728</v>
      </c>
      <c r="AC749" s="8">
        <v>2.6773097968826537E-3</v>
      </c>
      <c r="AD749" s="8">
        <v>1.0945989418102215</v>
      </c>
      <c r="AE749" s="8">
        <v>1.692853494282364E-4</v>
      </c>
      <c r="AF749" s="8">
        <v>-0.12344005334831042</v>
      </c>
      <c r="AG749" s="8">
        <v>-0.11911566938042409</v>
      </c>
      <c r="AH749" s="8">
        <v>1.0462308262569124</v>
      </c>
      <c r="AI749" s="8">
        <v>3.9412617840905728</v>
      </c>
    </row>
    <row r="750" spans="24:35" x14ac:dyDescent="0.25">
      <c r="X750" t="str">
        <v>Jamaica</v>
      </c>
      <c r="Y750">
        <v>73.099999999999994</v>
      </c>
      <c r="Z750" s="8">
        <v>70.380851146735196</v>
      </c>
      <c r="AA750" s="8">
        <v>2.719148853264798</v>
      </c>
      <c r="AB750" s="8">
        <v>2.7371145836247641</v>
      </c>
      <c r="AC750" s="8">
        <v>6.5637479948589547E-3</v>
      </c>
      <c r="AD750" s="8">
        <v>0.75869089544323653</v>
      </c>
      <c r="AE750" s="8">
        <v>2.0016495279292023E-4</v>
      </c>
      <c r="AF750" s="8">
        <v>-0.11731546960548965</v>
      </c>
      <c r="AG750" s="8">
        <v>-0.117204335962814</v>
      </c>
      <c r="AH750" s="8">
        <v>0.87102864214860154</v>
      </c>
      <c r="AI750" s="8">
        <v>2.7371145836247641</v>
      </c>
    </row>
    <row r="751" spans="24:35" x14ac:dyDescent="0.25">
      <c r="X751" t="str">
        <v>Jordan</v>
      </c>
      <c r="Y751">
        <v>74</v>
      </c>
      <c r="Z751" s="8">
        <v>74.339092305469435</v>
      </c>
      <c r="AA751" s="8">
        <v>-0.33909230546943547</v>
      </c>
      <c r="AB751" s="8">
        <v>-0.34064796111298373</v>
      </c>
      <c r="AC751" s="8">
        <v>4.5667546004548787E-3</v>
      </c>
      <c r="AD751" s="8">
        <v>-9.4517833044181501E-2</v>
      </c>
      <c r="AE751" s="8">
        <v>2.1570958600651524E-6</v>
      </c>
      <c r="AF751" s="8">
        <v>-0.11731546960548965</v>
      </c>
      <c r="AG751" s="8">
        <v>-0.11670034529535306</v>
      </c>
      <c r="AH751" s="8">
        <v>0.30743752705904576</v>
      </c>
      <c r="AI751" s="8">
        <v>-0.34064796111298373</v>
      </c>
    </row>
    <row r="752" spans="24:35" x14ac:dyDescent="0.25">
      <c r="X752" t="str">
        <v>Jordan</v>
      </c>
      <c r="Y752">
        <v>73.900000000000006</v>
      </c>
      <c r="Z752" s="8">
        <v>74.502881458605003</v>
      </c>
      <c r="AA752" s="8">
        <v>-0.60288145860499753</v>
      </c>
      <c r="AB752" s="8">
        <v>-0.60546664172444353</v>
      </c>
      <c r="AC752" s="8">
        <v>4.2697366647369318E-3</v>
      </c>
      <c r="AD752" s="8">
        <v>-0.1680207681379069</v>
      </c>
      <c r="AE752" s="8">
        <v>6.3713536915332974E-6</v>
      </c>
      <c r="AF752" s="8">
        <v>-0.11731546960548965</v>
      </c>
      <c r="AG752" s="8">
        <v>-0.11523390625493084</v>
      </c>
      <c r="AH752" s="8">
        <v>0.4099033643895923</v>
      </c>
      <c r="AI752" s="8">
        <v>-0.60546664172444353</v>
      </c>
    </row>
    <row r="753" spans="24:35" x14ac:dyDescent="0.25">
      <c r="X753" t="str">
        <v>Jordan</v>
      </c>
      <c r="Y753">
        <v>73.7</v>
      </c>
      <c r="Z753" s="8">
        <v>74.095295211931102</v>
      </c>
      <c r="AA753" s="8">
        <v>-0.39529521193109929</v>
      </c>
      <c r="AB753" s="8">
        <v>-0.39712741707837951</v>
      </c>
      <c r="AC753" s="8">
        <v>4.6136455668549115E-3</v>
      </c>
      <c r="AD753" s="8">
        <v>-0.11018630111112306</v>
      </c>
      <c r="AE753" s="8">
        <v>2.9617892508381344E-6</v>
      </c>
      <c r="AF753" s="8">
        <v>-0.11731546960548965</v>
      </c>
      <c r="AG753" s="8">
        <v>-0.11130204972594822</v>
      </c>
      <c r="AH753" s="8">
        <v>0.33194321970952056</v>
      </c>
      <c r="AI753" s="8">
        <v>-0.39712741707837951</v>
      </c>
    </row>
    <row r="754" spans="24:35" x14ac:dyDescent="0.25">
      <c r="X754" t="str">
        <v>Jordan</v>
      </c>
      <c r="Y754">
        <v>73.599999999999994</v>
      </c>
      <c r="Z754" s="8">
        <v>74.278555531976082</v>
      </c>
      <c r="AA754" s="8">
        <v>-0.67855553197608742</v>
      </c>
      <c r="AB754" s="8">
        <v>-0.6817926794574739</v>
      </c>
      <c r="AC754" s="8">
        <v>4.7479938974446263E-3</v>
      </c>
      <c r="AD754" s="8">
        <v>-0.18915627648940722</v>
      </c>
      <c r="AE754" s="8">
        <v>8.9839019272604842E-6</v>
      </c>
      <c r="AF754" s="8">
        <v>-0.11731546960548965</v>
      </c>
      <c r="AG754" s="8">
        <v>-0.11018630111112306</v>
      </c>
      <c r="AH754" s="8">
        <v>0.4349210002855774</v>
      </c>
      <c r="AI754" s="8">
        <v>-0.6817926794574739</v>
      </c>
    </row>
    <row r="755" spans="24:35" x14ac:dyDescent="0.25">
      <c r="X755" t="str">
        <v>Jordan</v>
      </c>
      <c r="Y755">
        <v>73.400000000000006</v>
      </c>
      <c r="Z755" s="8">
        <v>74.643545842295865</v>
      </c>
      <c r="AA755" s="8">
        <v>-1.243545842295859</v>
      </c>
      <c r="AB755" s="8">
        <v>-1.2494893007838199</v>
      </c>
      <c r="AC755" s="8">
        <v>4.7567101889008246E-3</v>
      </c>
      <c r="AD755" s="8">
        <v>-0.34665627222514483</v>
      </c>
      <c r="AE755" s="8">
        <v>3.0228873137754937E-5</v>
      </c>
      <c r="AF755" s="8">
        <v>-0.11731546960548965</v>
      </c>
      <c r="AG755" s="8">
        <v>-0.10990506396678719</v>
      </c>
      <c r="AH755" s="8">
        <v>0.58877523064845794</v>
      </c>
      <c r="AI755" s="8">
        <v>-1.2494893007838199</v>
      </c>
    </row>
    <row r="756" spans="24:35" x14ac:dyDescent="0.25">
      <c r="X756" t="str">
        <v>Jordan</v>
      </c>
      <c r="Y756">
        <v>73.3</v>
      </c>
      <c r="Z756" s="8">
        <v>73.232099637969881</v>
      </c>
      <c r="AA756" s="8">
        <v>6.7900362030115957E-2</v>
      </c>
      <c r="AB756" s="8">
        <v>6.8531682810347355E-2</v>
      </c>
      <c r="AC756" s="8">
        <v>9.2121009486735034E-3</v>
      </c>
      <c r="AD756" s="8">
        <v>1.8970712167542095E-2</v>
      </c>
      <c r="AE756" s="8">
        <v>1.7611310063895343E-7</v>
      </c>
      <c r="AF756" s="8">
        <v>-0.11731546960548965</v>
      </c>
      <c r="AG756" s="8">
        <v>-0.10831217717756166</v>
      </c>
      <c r="AH756" s="8">
        <v>0.13773420841440262</v>
      </c>
      <c r="AI756" s="8">
        <v>6.8531682810347355E-2</v>
      </c>
    </row>
    <row r="757" spans="24:35" x14ac:dyDescent="0.25">
      <c r="X757" t="str">
        <v>Jordan</v>
      </c>
      <c r="Y757">
        <v>73.099999999999994</v>
      </c>
      <c r="Z757" s="8">
        <v>73.036766829540895</v>
      </c>
      <c r="AA757" s="8">
        <v>6.3233170459099597E-2</v>
      </c>
      <c r="AB757" s="8">
        <v>6.3777904291754728E-2</v>
      </c>
      <c r="AC757" s="8">
        <v>8.5411058689421095E-3</v>
      </c>
      <c r="AD757" s="8">
        <v>1.7660764229763874E-2</v>
      </c>
      <c r="AE757" s="8">
        <v>1.4141802788170642E-7</v>
      </c>
      <c r="AF757" s="8">
        <v>-0.10660788786182936</v>
      </c>
      <c r="AG757" s="8">
        <v>-0.10437016760238535</v>
      </c>
      <c r="AH757" s="8">
        <v>0.13289380809414664</v>
      </c>
      <c r="AI757" s="8">
        <v>6.3777904291754728E-2</v>
      </c>
    </row>
    <row r="758" spans="24:35" x14ac:dyDescent="0.25">
      <c r="X758" t="str">
        <v>Jordan</v>
      </c>
      <c r="Y758">
        <v>73</v>
      </c>
      <c r="Z758" s="8">
        <v>76.501583412256693</v>
      </c>
      <c r="AA758" s="8">
        <v>-3.5015834122566929</v>
      </c>
      <c r="AB758" s="8">
        <v>-3.5185748586191772</v>
      </c>
      <c r="AC758" s="8">
        <v>4.829070588298485E-3</v>
      </c>
      <c r="AD758" s="8">
        <v>-0.97615217773450702</v>
      </c>
      <c r="AE758" s="8">
        <v>2.4335895211054616E-4</v>
      </c>
      <c r="AF758" s="8">
        <v>-0.10660788786182936</v>
      </c>
      <c r="AG758" s="8">
        <v>-0.10265286158873253</v>
      </c>
      <c r="AH758" s="8">
        <v>0.98800413852094116</v>
      </c>
      <c r="AI758" s="8">
        <v>-3.5185748586191772</v>
      </c>
    </row>
    <row r="759" spans="24:35" x14ac:dyDescent="0.25">
      <c r="X759" t="str">
        <v>Jordan</v>
      </c>
      <c r="Y759">
        <v>72.8</v>
      </c>
      <c r="Z759" s="8">
        <v>74.705992024596512</v>
      </c>
      <c r="AA759" s="8">
        <v>-1.9059920245965145</v>
      </c>
      <c r="AB759" s="8">
        <v>-1.9146383479287439</v>
      </c>
      <c r="AC759" s="8">
        <v>4.5159041871186793E-3</v>
      </c>
      <c r="AD759" s="8">
        <v>-0.53125839738810154</v>
      </c>
      <c r="AE759" s="8">
        <v>6.7385802963486737E-5</v>
      </c>
      <c r="AF759" s="8">
        <v>-0.10660788786182936</v>
      </c>
      <c r="AG759" s="8">
        <v>-0.10075906837585046</v>
      </c>
      <c r="AH759" s="8">
        <v>0.72887474739361191</v>
      </c>
      <c r="AI759" s="8">
        <v>-1.9146383479287439</v>
      </c>
    </row>
    <row r="760" spans="24:35" x14ac:dyDescent="0.25">
      <c r="X760" t="str">
        <v>Jordan</v>
      </c>
      <c r="Y760">
        <v>72.400000000000006</v>
      </c>
      <c r="Z760" s="8">
        <v>74.454779503150064</v>
      </c>
      <c r="AA760" s="8">
        <v>-2.0547795031500584</v>
      </c>
      <c r="AB760" s="8">
        <v>-2.0643534194112285</v>
      </c>
      <c r="AC760" s="8">
        <v>4.637731200067708E-3</v>
      </c>
      <c r="AD760" s="8">
        <v>-0.57276507658476883</v>
      </c>
      <c r="AE760" s="8">
        <v>8.044959426626291E-5</v>
      </c>
      <c r="AF760" s="8">
        <v>-0.10660788786182936</v>
      </c>
      <c r="AG760" s="8">
        <v>-0.10020185241549144</v>
      </c>
      <c r="AH760" s="8">
        <v>0.75681244478719356</v>
      </c>
      <c r="AI760" s="8">
        <v>-2.0643534194112285</v>
      </c>
    </row>
    <row r="761" spans="24:35" x14ac:dyDescent="0.25">
      <c r="X761" t="str">
        <v>Jordan</v>
      </c>
      <c r="Y761">
        <v>72.5</v>
      </c>
      <c r="Z761" s="8">
        <v>74.182102281471984</v>
      </c>
      <c r="AA761" s="8">
        <v>-1.6821022814719839</v>
      </c>
      <c r="AB761" s="8">
        <v>-1.6904089218515175</v>
      </c>
      <c r="AC761" s="8">
        <v>4.913982807447136E-3</v>
      </c>
      <c r="AD761" s="8">
        <v>-0.46894723531655086</v>
      </c>
      <c r="AE761" s="8">
        <v>5.7156729126202434E-5</v>
      </c>
      <c r="AF761" s="8">
        <v>-0.10660788786182936</v>
      </c>
      <c r="AG761" s="8">
        <v>-0.10007633292612432</v>
      </c>
      <c r="AH761" s="8">
        <v>0.68479722204208071</v>
      </c>
      <c r="AI761" s="8">
        <v>-1.6904089218515175</v>
      </c>
    </row>
    <row r="762" spans="24:35" x14ac:dyDescent="0.25">
      <c r="X762" t="str">
        <v>Jordan</v>
      </c>
      <c r="Y762">
        <v>72.3</v>
      </c>
      <c r="Z762" s="8">
        <v>73.898942605426697</v>
      </c>
      <c r="AA762" s="8">
        <v>-1.5989426054267</v>
      </c>
      <c r="AB762" s="8">
        <v>-1.6060752247084256</v>
      </c>
      <c r="AC762" s="8">
        <v>4.4410244128013313E-3</v>
      </c>
      <c r="AD762" s="8">
        <v>-0.4456575522181272</v>
      </c>
      <c r="AE762" s="8">
        <v>4.6629967052896254E-5</v>
      </c>
      <c r="AF762" s="8">
        <v>-0.10660788786182936</v>
      </c>
      <c r="AG762" s="8">
        <v>-0.10001631629427141</v>
      </c>
      <c r="AH762" s="8">
        <v>0.66757587749867597</v>
      </c>
      <c r="AI762" s="8">
        <v>-1.6060752247084256</v>
      </c>
    </row>
    <row r="763" spans="24:35" x14ac:dyDescent="0.25">
      <c r="X763" t="str">
        <v>Jordan</v>
      </c>
      <c r="Y763">
        <v>72.099999999999994</v>
      </c>
      <c r="Z763" s="8">
        <v>73.633536653869115</v>
      </c>
      <c r="AA763" s="8">
        <v>-1.5335366538691204</v>
      </c>
      <c r="AB763" s="8">
        <v>-1.5408371417196067</v>
      </c>
      <c r="AC763" s="8">
        <v>4.7380009559860976E-3</v>
      </c>
      <c r="AD763" s="8">
        <v>-0.42749135975805513</v>
      </c>
      <c r="AE763" s="8">
        <v>4.5788751676869229E-5</v>
      </c>
      <c r="AF763" s="8">
        <v>-9.743972564826138E-2</v>
      </c>
      <c r="AG763" s="8">
        <v>-9.8746209195641949E-2</v>
      </c>
      <c r="AH763" s="8">
        <v>0.65382823413955993</v>
      </c>
      <c r="AI763" s="8">
        <v>-1.5408371417196067</v>
      </c>
    </row>
    <row r="764" spans="24:35" x14ac:dyDescent="0.25">
      <c r="X764" t="str">
        <v>Jordan</v>
      </c>
      <c r="Y764">
        <v>71.900000000000006</v>
      </c>
      <c r="Z764" s="8">
        <v>73.326654355275565</v>
      </c>
      <c r="AA764" s="8">
        <v>-1.4266543552755593</v>
      </c>
      <c r="AB764" s="8">
        <v>-1.4337927359017888</v>
      </c>
      <c r="AC764" s="8">
        <v>4.9786698226922726E-3</v>
      </c>
      <c r="AD764" s="8">
        <v>-0.39774475641614687</v>
      </c>
      <c r="AE764" s="8">
        <v>4.1661630196918074E-5</v>
      </c>
      <c r="AF764" s="8">
        <v>-9.743972564826138E-2</v>
      </c>
      <c r="AG764" s="8">
        <v>-9.6902167508654088E-2</v>
      </c>
      <c r="AH764" s="8">
        <v>0.63067008523961787</v>
      </c>
      <c r="AI764" s="8">
        <v>-1.4337927359017888</v>
      </c>
    </row>
    <row r="765" spans="24:35" x14ac:dyDescent="0.25">
      <c r="X765" t="str">
        <v>Jordan</v>
      </c>
      <c r="Y765">
        <v>71.7</v>
      </c>
      <c r="Z765" s="8">
        <v>72.975960313986405</v>
      </c>
      <c r="AA765" s="8">
        <v>-1.2759603139864026</v>
      </c>
      <c r="AB765" s="8">
        <v>-1.2817725202567438</v>
      </c>
      <c r="AC765" s="8">
        <v>4.5345068477337675E-3</v>
      </c>
      <c r="AD765" s="8">
        <v>-0.35565257174487952</v>
      </c>
      <c r="AE765" s="8">
        <v>3.0325094144285363E-5</v>
      </c>
      <c r="AF765" s="8">
        <v>-9.743972564826138E-2</v>
      </c>
      <c r="AG765" s="8">
        <v>-9.6391880367691349E-2</v>
      </c>
      <c r="AH765" s="8">
        <v>0.59636613899925561</v>
      </c>
      <c r="AI765" s="8">
        <v>-1.2817725202567438</v>
      </c>
    </row>
    <row r="766" spans="24:35" x14ac:dyDescent="0.25">
      <c r="X766" t="str">
        <v>Kazakhstan</v>
      </c>
      <c r="Y766">
        <v>69.900000000000006</v>
      </c>
      <c r="Z766" s="8">
        <v>77.110885444566307</v>
      </c>
      <c r="AA766" s="8">
        <v>-7.2108854445663013</v>
      </c>
      <c r="AB766" s="8">
        <v>-7.2333703401637379</v>
      </c>
      <c r="AC766" s="8">
        <v>3.1084950085560692E-3</v>
      </c>
      <c r="AD766" s="8">
        <v>-2.0084755090492501</v>
      </c>
      <c r="AE766" s="8">
        <v>6.6203623321809627E-4</v>
      </c>
      <c r="AF766" s="8">
        <v>-9.743972564826138E-2</v>
      </c>
      <c r="AG766" s="8">
        <v>-9.4560039156767473E-2</v>
      </c>
      <c r="AH766" s="8">
        <v>1.417206939387911</v>
      </c>
      <c r="AI766" s="8">
        <v>-7.2333703401637379</v>
      </c>
    </row>
    <row r="767" spans="24:35" x14ac:dyDescent="0.25">
      <c r="X767" t="str">
        <v>Kazakhstan</v>
      </c>
      <c r="Y767">
        <v>69.5</v>
      </c>
      <c r="Z767" s="8">
        <v>76.884466398798622</v>
      </c>
      <c r="AA767" s="8">
        <v>-7.3844663987986223</v>
      </c>
      <c r="AB767" s="8">
        <v>-7.4080947720895605</v>
      </c>
      <c r="AC767" s="8">
        <v>3.1895344238790074E-3</v>
      </c>
      <c r="AD767" s="8">
        <v>-2.0569072831551796</v>
      </c>
      <c r="AE767" s="8">
        <v>7.1250929725527135E-4</v>
      </c>
      <c r="AF767" s="8">
        <v>-9.743972564826138E-2</v>
      </c>
      <c r="AG767" s="8">
        <v>-9.4517833044181501E-2</v>
      </c>
      <c r="AH767" s="8">
        <v>1.4341922057922292</v>
      </c>
      <c r="AI767" s="8">
        <v>-7.4080947720895605</v>
      </c>
    </row>
    <row r="768" spans="24:35" x14ac:dyDescent="0.25">
      <c r="X768" t="str">
        <v>Kazakhstan</v>
      </c>
      <c r="Y768">
        <v>69.099999999999994</v>
      </c>
      <c r="Z768" s="8">
        <v>72.130735432138692</v>
      </c>
      <c r="AA768" s="8">
        <v>-3.0307354321386981</v>
      </c>
      <c r="AB768" s="8">
        <v>-3.0679132927703678</v>
      </c>
      <c r="AC768" s="8">
        <v>1.2118289235644435E-2</v>
      </c>
      <c r="AD768" s="8">
        <v>-0.84800311097298864</v>
      </c>
      <c r="AE768" s="8">
        <v>4.6427752306097054E-4</v>
      </c>
      <c r="AF768" s="8">
        <v>-9.743972564826138E-2</v>
      </c>
      <c r="AG768" s="8">
        <v>-9.2764702919865605E-2</v>
      </c>
      <c r="AH768" s="8">
        <v>0.92087084380655071</v>
      </c>
      <c r="AI768" s="8">
        <v>-3.0679132927703678</v>
      </c>
    </row>
    <row r="769" spans="24:35" x14ac:dyDescent="0.25">
      <c r="X769" t="str">
        <v>Kazakhstan</v>
      </c>
      <c r="Y769">
        <v>68.5</v>
      </c>
      <c r="Z769" s="8">
        <v>73.1956899737377</v>
      </c>
      <c r="AA769" s="8">
        <v>-4.6956899737377</v>
      </c>
      <c r="AB769" s="8">
        <v>-4.7288740660304933</v>
      </c>
      <c r="AC769" s="8">
        <v>7.0173347459532333E-3</v>
      </c>
      <c r="AD769" s="8">
        <v>-1.3104802307873942</v>
      </c>
      <c r="AE769" s="8">
        <v>6.3876023752376004E-4</v>
      </c>
      <c r="AF769" s="8">
        <v>-9.743972564826138E-2</v>
      </c>
      <c r="AG769" s="8">
        <v>-9.1959016562363147E-2</v>
      </c>
      <c r="AH769" s="8">
        <v>1.1447620847963975</v>
      </c>
      <c r="AI769" s="8">
        <v>-4.7288740660304933</v>
      </c>
    </row>
    <row r="770" spans="24:35" x14ac:dyDescent="0.25">
      <c r="X770" t="str">
        <v>Kazakhstan</v>
      </c>
      <c r="Y770">
        <v>67.8</v>
      </c>
      <c r="Z770" s="8">
        <v>72.691251091045075</v>
      </c>
      <c r="AA770" s="8">
        <v>-4.8912510910450777</v>
      </c>
      <c r="AB770" s="8">
        <v>-4.9081719060488576</v>
      </c>
      <c r="AC770" s="8">
        <v>3.4474780687543116E-3</v>
      </c>
      <c r="AD770" s="8">
        <v>-1.3626105692984638</v>
      </c>
      <c r="AE770" s="8">
        <v>3.3805800574375478E-4</v>
      </c>
      <c r="AF770" s="8">
        <v>-9.743972564826138E-2</v>
      </c>
      <c r="AG770" s="8">
        <v>-9.158980302676141E-2</v>
      </c>
      <c r="AH770" s="8">
        <v>1.1673091147157482</v>
      </c>
      <c r="AI770" s="8">
        <v>-4.9081719060488576</v>
      </c>
    </row>
    <row r="771" spans="24:35" x14ac:dyDescent="0.25">
      <c r="X771" t="str">
        <v>Kazakhstan</v>
      </c>
      <c r="Y771">
        <v>67.8</v>
      </c>
      <c r="Z771" s="8">
        <v>73.114067829926398</v>
      </c>
      <c r="AA771" s="8">
        <v>-5.314067829926401</v>
      </c>
      <c r="AB771" s="8">
        <v>-5.3305912897875984</v>
      </c>
      <c r="AC771" s="8">
        <v>3.0997424043470896E-3</v>
      </c>
      <c r="AD771" s="8">
        <v>-1.4801411445939252</v>
      </c>
      <c r="AE771" s="8">
        <v>3.5853087226422431E-4</v>
      </c>
      <c r="AF771" s="8">
        <v>-9.743972564826138E-2</v>
      </c>
      <c r="AG771" s="8">
        <v>-8.9672503812348175E-2</v>
      </c>
      <c r="AH771" s="8">
        <v>1.2166105147473965</v>
      </c>
      <c r="AI771" s="8">
        <v>-5.3305912897875984</v>
      </c>
    </row>
    <row r="772" spans="24:35" x14ac:dyDescent="0.25">
      <c r="X772" t="str">
        <v>Kazakhstan</v>
      </c>
      <c r="Y772">
        <v>66.599999999999994</v>
      </c>
      <c r="Z772" s="8">
        <v>72.632671199910291</v>
      </c>
      <c r="AA772" s="8">
        <v>-6.0326711999102969</v>
      </c>
      <c r="AB772" s="8">
        <v>-6.0573664843605455</v>
      </c>
      <c r="AC772" s="8">
        <v>4.0769011605966358E-3</v>
      </c>
      <c r="AD772" s="8">
        <v>-1.6811197280319459</v>
      </c>
      <c r="AE772" s="8">
        <v>6.0890293266091045E-4</v>
      </c>
      <c r="AF772" s="8">
        <v>-9.743972564826138E-2</v>
      </c>
      <c r="AG772" s="8">
        <v>-8.7892202092477292E-2</v>
      </c>
      <c r="AH772" s="8">
        <v>1.2965800121982236</v>
      </c>
      <c r="AI772" s="8">
        <v>-6.0573664843605455</v>
      </c>
    </row>
    <row r="773" spans="24:35" x14ac:dyDescent="0.25">
      <c r="X773" t="str">
        <v>Kazakhstan</v>
      </c>
      <c r="Y773">
        <v>65.3</v>
      </c>
      <c r="Z773" s="8">
        <v>71.915339045287311</v>
      </c>
      <c r="AA773" s="8">
        <v>-6.615339045287314</v>
      </c>
      <c r="AB773" s="8">
        <v>-6.6473267291582276</v>
      </c>
      <c r="AC773" s="8">
        <v>4.8121124738160961E-3</v>
      </c>
      <c r="AD773" s="8">
        <v>-1.8441721461622138</v>
      </c>
      <c r="AE773" s="8">
        <v>8.6552577122849938E-4</v>
      </c>
      <c r="AF773" s="8">
        <v>-9.743972564826138E-2</v>
      </c>
      <c r="AG773" s="8">
        <v>-8.607273015118834E-2</v>
      </c>
      <c r="AH773" s="8">
        <v>1.358002999320036</v>
      </c>
      <c r="AI773" s="8">
        <v>-6.6473267291582276</v>
      </c>
    </row>
    <row r="774" spans="24:35" x14ac:dyDescent="0.25">
      <c r="X774" t="str">
        <v>Kazakhstan</v>
      </c>
      <c r="Y774">
        <v>65</v>
      </c>
      <c r="Z774" s="8">
        <v>71.349846984187522</v>
      </c>
      <c r="AA774" s="8">
        <v>-6.349846984187522</v>
      </c>
      <c r="AB774" s="8">
        <v>-6.3812949872581486</v>
      </c>
      <c r="AC774" s="8">
        <v>4.9281537890694879E-3</v>
      </c>
      <c r="AD774" s="8">
        <v>-1.7702635707155301</v>
      </c>
      <c r="AE774" s="8">
        <v>8.1686836420764104E-4</v>
      </c>
      <c r="AF774" s="8">
        <v>-9.743972564826138E-2</v>
      </c>
      <c r="AG774" s="8">
        <v>-8.5298246106403713E-2</v>
      </c>
      <c r="AH774" s="8">
        <v>1.3305125218183893</v>
      </c>
      <c r="AI774" s="8">
        <v>-6.3812949872581486</v>
      </c>
    </row>
    <row r="775" spans="24:35" x14ac:dyDescent="0.25">
      <c r="X775" t="str">
        <v>Kazakhstan</v>
      </c>
      <c r="Y775">
        <v>64.599999999999994</v>
      </c>
      <c r="Z775" s="8">
        <v>70.94308957908234</v>
      </c>
      <c r="AA775" s="8">
        <v>-6.3430895790823456</v>
      </c>
      <c r="AB775" s="8">
        <v>-6.3776021673234915</v>
      </c>
      <c r="AC775" s="8">
        <v>5.4115304366233368E-3</v>
      </c>
      <c r="AD775" s="8">
        <v>-1.7688093546525816</v>
      </c>
      <c r="AE775" s="8">
        <v>8.9595281278771982E-4</v>
      </c>
      <c r="AF775" s="8">
        <v>-9.743972564826138E-2</v>
      </c>
      <c r="AG775" s="8">
        <v>-8.5111537295019371E-2</v>
      </c>
      <c r="AH775" s="8">
        <v>1.329965922365149</v>
      </c>
      <c r="AI775" s="8">
        <v>-6.3776021673234915</v>
      </c>
    </row>
    <row r="776" spans="24:35" x14ac:dyDescent="0.25">
      <c r="X776" t="str">
        <v>Kazakhstan</v>
      </c>
      <c r="Y776">
        <v>64.7</v>
      </c>
      <c r="Z776" s="8">
        <v>70.260006394790821</v>
      </c>
      <c r="AA776" s="8">
        <v>-5.5600063947908183</v>
      </c>
      <c r="AB776" s="8">
        <v>-5.5849162031035702</v>
      </c>
      <c r="AC776" s="8">
        <v>4.4601937445201004E-3</v>
      </c>
      <c r="AD776" s="8">
        <v>-1.5497008382575828</v>
      </c>
      <c r="AE776" s="8">
        <v>5.6628783136183978E-4</v>
      </c>
      <c r="AF776" s="8">
        <v>-9.743972564826138E-2</v>
      </c>
      <c r="AG776" s="8">
        <v>-8.4129706778899735E-2</v>
      </c>
      <c r="AH776" s="8">
        <v>1.244869807754041</v>
      </c>
      <c r="AI776" s="8">
        <v>-5.5849162031035702</v>
      </c>
    </row>
    <row r="777" spans="24:35" x14ac:dyDescent="0.25">
      <c r="X777" t="str">
        <v>Kazakhstan</v>
      </c>
      <c r="Y777">
        <v>64.400000000000006</v>
      </c>
      <c r="Z777" s="8">
        <v>70.071062605162666</v>
      </c>
      <c r="AA777" s="8">
        <v>-5.6710626051626605</v>
      </c>
      <c r="AB777" s="8">
        <v>-5.6940500995852501</v>
      </c>
      <c r="AC777" s="8">
        <v>4.037107861812419E-3</v>
      </c>
      <c r="AD777" s="8">
        <v>-1.5803189745190624</v>
      </c>
      <c r="AE777" s="8">
        <v>5.3279863493285468E-4</v>
      </c>
      <c r="AF777" s="8">
        <v>-7.6077819866612773E-2</v>
      </c>
      <c r="AG777" s="8">
        <v>-8.3830285772046667E-2</v>
      </c>
      <c r="AH777" s="8">
        <v>1.2571073838455737</v>
      </c>
      <c r="AI777" s="8">
        <v>-5.6940500995852501</v>
      </c>
    </row>
    <row r="778" spans="24:35" x14ac:dyDescent="0.25">
      <c r="X778" t="str">
        <v>Kazakhstan</v>
      </c>
      <c r="Y778">
        <v>64.7</v>
      </c>
      <c r="Z778" s="8">
        <v>69.679282586048302</v>
      </c>
      <c r="AA778" s="8">
        <v>-4.9792825860482992</v>
      </c>
      <c r="AB778" s="8">
        <v>-4.9964616394165127</v>
      </c>
      <c r="AC778" s="8">
        <v>3.4382438229265148E-3</v>
      </c>
      <c r="AD778" s="8">
        <v>-1.3871280616079238</v>
      </c>
      <c r="AE778" s="8">
        <v>3.4939120526284915E-4</v>
      </c>
      <c r="AF778" s="8">
        <v>-7.6077819866612773E-2</v>
      </c>
      <c r="AG778" s="8">
        <v>-8.0976569211174035E-2</v>
      </c>
      <c r="AH778" s="8">
        <v>1.1777640093023405</v>
      </c>
      <c r="AI778" s="8">
        <v>-4.9964616394165127</v>
      </c>
    </row>
    <row r="779" spans="24:35" x14ac:dyDescent="0.25">
      <c r="X779" t="str">
        <v>Kazakhstan</v>
      </c>
      <c r="Y779">
        <v>64.400000000000006</v>
      </c>
      <c r="Z779" s="8">
        <v>68.88680420326034</v>
      </c>
      <c r="AA779" s="8">
        <v>-4.4868042032603341</v>
      </c>
      <c r="AB779" s="8">
        <v>-4.5036015544317376</v>
      </c>
      <c r="AC779" s="8">
        <v>3.7297596087012791E-3</v>
      </c>
      <c r="AD779" s="8">
        <v>-1.2501163376808324</v>
      </c>
      <c r="AE779" s="8">
        <v>3.0792925039801761E-4</v>
      </c>
      <c r="AF779" s="8">
        <v>-7.6077819866612773E-2</v>
      </c>
      <c r="AG779" s="8">
        <v>-7.7690658044504285E-2</v>
      </c>
      <c r="AH779" s="8">
        <v>1.1180860153319299</v>
      </c>
      <c r="AI779" s="8">
        <v>-4.5036015544317376</v>
      </c>
    </row>
    <row r="780" spans="24:35" x14ac:dyDescent="0.25">
      <c r="X780" t="str">
        <v>Kazakhstan</v>
      </c>
      <c r="Y780">
        <v>63.9</v>
      </c>
      <c r="Z780" s="8">
        <v>68.670779380030496</v>
      </c>
      <c r="AA780" s="8">
        <v>-4.770779380030497</v>
      </c>
      <c r="AB780" s="8">
        <v>-4.7878787636752538</v>
      </c>
      <c r="AC780" s="8">
        <v>3.5713902729715965E-3</v>
      </c>
      <c r="AD780" s="8">
        <v>-1.3291320514802278</v>
      </c>
      <c r="AE780" s="8">
        <v>3.3325278215488657E-4</v>
      </c>
      <c r="AF780" s="8">
        <v>-7.6077819866612773E-2</v>
      </c>
      <c r="AG780" s="8">
        <v>-7.5798931814058557E-2</v>
      </c>
      <c r="AH780" s="8">
        <v>1.1528798946465446</v>
      </c>
      <c r="AI780" s="8">
        <v>-4.7878787636752538</v>
      </c>
    </row>
    <row r="781" spans="24:35" x14ac:dyDescent="0.25">
      <c r="X781" t="str">
        <v>Kenya</v>
      </c>
      <c r="Y781">
        <v>62.9</v>
      </c>
      <c r="Z781" s="8">
        <v>64.822845577099969</v>
      </c>
      <c r="AA781" s="8">
        <v>-1.9228455770999702</v>
      </c>
      <c r="AB781" s="8">
        <v>-1.9282520578757381</v>
      </c>
      <c r="AC781" s="8">
        <v>2.8038247145573468E-3</v>
      </c>
      <c r="AD781" s="8">
        <v>-0.5354957117515512</v>
      </c>
      <c r="AE781" s="8">
        <v>4.2435434097259843E-5</v>
      </c>
      <c r="AF781" s="8">
        <v>-7.6077819866612773E-2</v>
      </c>
      <c r="AG781" s="8">
        <v>-7.5091554362231389E-2</v>
      </c>
      <c r="AH781" s="8">
        <v>0.73177572503571831</v>
      </c>
      <c r="AI781" s="8">
        <v>-1.9282520578757381</v>
      </c>
    </row>
    <row r="782" spans="24:35" x14ac:dyDescent="0.25">
      <c r="X782" t="str">
        <v>Kenya</v>
      </c>
      <c r="Y782">
        <v>62.6</v>
      </c>
      <c r="Z782" s="8">
        <v>63.887989079341004</v>
      </c>
      <c r="AA782" s="8">
        <v>-1.2879890793410027</v>
      </c>
      <c r="AB782" s="8">
        <v>-1.2933307928990092</v>
      </c>
      <c r="AC782" s="8">
        <v>4.1301990081230059E-3</v>
      </c>
      <c r="AD782" s="8">
        <v>-0.35893250593320331</v>
      </c>
      <c r="AE782" s="8">
        <v>2.8121623939126318E-5</v>
      </c>
      <c r="AF782" s="8">
        <v>-7.6077819866612773E-2</v>
      </c>
      <c r="AG782" s="8">
        <v>-7.3119559620875935E-2</v>
      </c>
      <c r="AH782" s="8">
        <v>0.59910976117336234</v>
      </c>
      <c r="AI782" s="8">
        <v>-1.2933307928990092</v>
      </c>
    </row>
    <row r="783" spans="24:35" x14ac:dyDescent="0.25">
      <c r="X783" t="str">
        <v>Kenya</v>
      </c>
      <c r="Y783">
        <v>62.1</v>
      </c>
      <c r="Z783" s="8">
        <v>63.698022245003123</v>
      </c>
      <c r="AA783" s="8">
        <v>-1.5980222450031221</v>
      </c>
      <c r="AB783" s="8">
        <v>-1.6048683195377786</v>
      </c>
      <c r="AC783" s="8">
        <v>4.265816984055211E-3</v>
      </c>
      <c r="AD783" s="8">
        <v>-0.44536184153736091</v>
      </c>
      <c r="AE783" s="8">
        <v>4.472302899816565E-5</v>
      </c>
      <c r="AF783" s="8">
        <v>-7.6077819866612773E-2</v>
      </c>
      <c r="AG783" s="8">
        <v>-7.1105334008832302E-2</v>
      </c>
      <c r="AH783" s="8">
        <v>0.66735435979497493</v>
      </c>
      <c r="AI783" s="8">
        <v>-1.6048683195377786</v>
      </c>
    </row>
    <row r="784" spans="24:35" x14ac:dyDescent="0.25">
      <c r="X784" t="str">
        <v>Kenya</v>
      </c>
      <c r="Y784">
        <v>61.2</v>
      </c>
      <c r="Z784" s="8">
        <v>63.722017186700114</v>
      </c>
      <c r="AA784" s="8">
        <v>-2.5220171867001113</v>
      </c>
      <c r="AB784" s="8">
        <v>-2.528800844387102</v>
      </c>
      <c r="AC784" s="8">
        <v>2.6825590880546076E-3</v>
      </c>
      <c r="AD784" s="8">
        <v>-0.70231707391198317</v>
      </c>
      <c r="AE784" s="8">
        <v>6.9827860419827842E-5</v>
      </c>
      <c r="AF784" s="8">
        <v>-7.6077819866612773E-2</v>
      </c>
      <c r="AG784" s="8">
        <v>-6.8946830962208897E-2</v>
      </c>
      <c r="AH784" s="8">
        <v>0.83804359905197245</v>
      </c>
      <c r="AI784" s="8">
        <v>-2.528800844387102</v>
      </c>
    </row>
    <row r="785" spans="24:35" x14ac:dyDescent="0.25">
      <c r="X785" t="str">
        <v>Kenya</v>
      </c>
      <c r="Y785">
        <v>63</v>
      </c>
      <c r="Z785" s="8">
        <v>61.318322001985351</v>
      </c>
      <c r="AA785" s="8">
        <v>1.6816779980146492</v>
      </c>
      <c r="AB785" s="8">
        <v>1.7022298963502522</v>
      </c>
      <c r="AC785" s="8">
        <v>1.2073515087279441E-2</v>
      </c>
      <c r="AD785" s="8">
        <v>0.47052469272819525</v>
      </c>
      <c r="AE785" s="8">
        <v>1.4240339368445907E-4</v>
      </c>
      <c r="AF785" s="8">
        <v>-6.3887210036911155E-2</v>
      </c>
      <c r="AG785" s="8">
        <v>-6.6552819564052526E-2</v>
      </c>
      <c r="AH785" s="8">
        <v>0.68594802480085559</v>
      </c>
      <c r="AI785" s="8">
        <v>1.7022298963502522</v>
      </c>
    </row>
    <row r="786" spans="24:35" x14ac:dyDescent="0.25">
      <c r="X786" t="str">
        <v>Kenya</v>
      </c>
      <c r="Y786">
        <v>59.1</v>
      </c>
      <c r="Z786" s="8">
        <v>61.407828897909177</v>
      </c>
      <c r="AA786" s="8">
        <v>-2.3078288979091752</v>
      </c>
      <c r="AB786" s="8">
        <v>-2.3143367728731561</v>
      </c>
      <c r="AC786" s="8">
        <v>2.8119826985687126E-3</v>
      </c>
      <c r="AD786" s="8">
        <v>-0.64271283568494231</v>
      </c>
      <c r="AE786" s="8">
        <v>6.1307829198675842E-5</v>
      </c>
      <c r="AF786" s="8">
        <v>-6.3887210036911155E-2</v>
      </c>
      <c r="AG786" s="8">
        <v>-6.5109966989123844E-2</v>
      </c>
      <c r="AH786" s="8">
        <v>0.80169372935363681</v>
      </c>
      <c r="AI786" s="8">
        <v>-2.3143367728731561</v>
      </c>
    </row>
    <row r="787" spans="24:35" x14ac:dyDescent="0.25">
      <c r="X787" t="str">
        <v>Kenya</v>
      </c>
      <c r="Y787">
        <v>57.9</v>
      </c>
      <c r="Z787" s="8">
        <v>59.946341278942697</v>
      </c>
      <c r="AA787" s="8">
        <v>-2.0463412789426982</v>
      </c>
      <c r="AB787" s="8">
        <v>-2.0527847690737553</v>
      </c>
      <c r="AC787" s="8">
        <v>3.1389019580286004E-3</v>
      </c>
      <c r="AD787" s="8">
        <v>-0.56998395779132482</v>
      </c>
      <c r="AE787" s="8">
        <v>5.3841204491793685E-5</v>
      </c>
      <c r="AF787" s="8">
        <v>-6.3887210036911155E-2</v>
      </c>
      <c r="AG787" s="8">
        <v>-6.5055469012904099E-2</v>
      </c>
      <c r="AH787" s="8">
        <v>0.75497281924008686</v>
      </c>
      <c r="AI787" s="8">
        <v>-2.0527847690737553</v>
      </c>
    </row>
    <row r="788" spans="24:35" x14ac:dyDescent="0.25">
      <c r="X788" t="str">
        <v>Kenya</v>
      </c>
      <c r="Y788">
        <v>56.8</v>
      </c>
      <c r="Z788" s="8">
        <v>57.828813623843232</v>
      </c>
      <c r="AA788" s="8">
        <v>-1.0288136238432344</v>
      </c>
      <c r="AB788" s="8">
        <v>-1.0318358410626434</v>
      </c>
      <c r="AC788" s="8">
        <v>2.9289709652810534E-3</v>
      </c>
      <c r="AD788" s="8">
        <v>-0.28653359563588643</v>
      </c>
      <c r="AE788" s="8">
        <v>1.2693648479876826E-5</v>
      </c>
      <c r="AF788" s="8">
        <v>-6.3887210036911155E-2</v>
      </c>
      <c r="AG788" s="8">
        <v>-6.3716603247631218E-2</v>
      </c>
      <c r="AH788" s="8">
        <v>0.53528832944114002</v>
      </c>
      <c r="AI788" s="8">
        <v>-1.0318358410626434</v>
      </c>
    </row>
    <row r="789" spans="24:35" x14ac:dyDescent="0.25">
      <c r="X789" t="str">
        <v>Kenya</v>
      </c>
      <c r="Y789">
        <v>55.3</v>
      </c>
      <c r="Z789" s="8">
        <v>55.513563323798152</v>
      </c>
      <c r="AA789" s="8">
        <v>-0.21356332379815512</v>
      </c>
      <c r="AB789" s="8">
        <v>-0.21671829706513959</v>
      </c>
      <c r="AC789" s="8">
        <v>1.4557946005067384E-2</v>
      </c>
      <c r="AD789" s="8">
        <v>-5.9829175399221113E-2</v>
      </c>
      <c r="AE789" s="8">
        <v>2.7831809664728609E-6</v>
      </c>
      <c r="AF789" s="8">
        <v>-6.3887210036911155E-2</v>
      </c>
      <c r="AG789" s="8">
        <v>-6.0220669490788928E-2</v>
      </c>
      <c r="AH789" s="8">
        <v>0.24460003147837311</v>
      </c>
      <c r="AI789" s="8">
        <v>-0.21671829706513959</v>
      </c>
    </row>
    <row r="790" spans="24:35" x14ac:dyDescent="0.25">
      <c r="X790" t="str">
        <v>Kenya</v>
      </c>
      <c r="Y790">
        <v>54.1</v>
      </c>
      <c r="Z790" s="8">
        <v>54.306280089221609</v>
      </c>
      <c r="AA790" s="8">
        <v>-0.20628008922160745</v>
      </c>
      <c r="AB790" s="8">
        <v>-0.20906997259454685</v>
      </c>
      <c r="AC790" s="8">
        <v>1.3344256653966578E-2</v>
      </c>
      <c r="AD790" s="8">
        <v>-5.775324328785561E-2</v>
      </c>
      <c r="AE790" s="8">
        <v>2.3742579096755956E-6</v>
      </c>
      <c r="AF790" s="8">
        <v>-6.3887210036911155E-2</v>
      </c>
      <c r="AG790" s="8">
        <v>-5.9829175399221113E-2</v>
      </c>
      <c r="AH790" s="8">
        <v>0.24031904478808086</v>
      </c>
      <c r="AI790" s="8">
        <v>-0.20906997259454685</v>
      </c>
    </row>
    <row r="791" spans="24:35" x14ac:dyDescent="0.25">
      <c r="X791" t="str">
        <v>Kenya</v>
      </c>
      <c r="Y791">
        <v>53</v>
      </c>
      <c r="Z791" s="8">
        <v>52.91297057617674</v>
      </c>
      <c r="AA791" s="8">
        <v>8.7029423823260288E-2</v>
      </c>
      <c r="AB791" s="8">
        <v>8.7449308345932592E-2</v>
      </c>
      <c r="AC791" s="8">
        <v>4.8014619053511395E-3</v>
      </c>
      <c r="AD791" s="8">
        <v>2.426124789574402E-2</v>
      </c>
      <c r="AE791" s="8">
        <v>1.4946394051161056E-7</v>
      </c>
      <c r="AF791" s="8">
        <v>-6.3887210036911155E-2</v>
      </c>
      <c r="AG791" s="8">
        <v>-5.775324328785561E-2</v>
      </c>
      <c r="AH791" s="8">
        <v>0.15576022565386846</v>
      </c>
      <c r="AI791" s="8">
        <v>8.7449308345932592E-2</v>
      </c>
    </row>
    <row r="792" spans="24:35" x14ac:dyDescent="0.25">
      <c r="X792" t="str">
        <v>Kenya</v>
      </c>
      <c r="Y792">
        <v>52.4</v>
      </c>
      <c r="Z792" s="8">
        <v>51.511726121491385</v>
      </c>
      <c r="AA792" s="8">
        <v>0.88827387850861328</v>
      </c>
      <c r="AB792" s="8">
        <v>0.89300247239788666</v>
      </c>
      <c r="AC792" s="8">
        <v>5.2951632671028896E-3</v>
      </c>
      <c r="AD792" s="8">
        <v>0.24768611881907873</v>
      </c>
      <c r="AE792" s="8">
        <v>1.7188376598567183E-5</v>
      </c>
      <c r="AF792" s="8">
        <v>-6.3887210036911155E-2</v>
      </c>
      <c r="AG792" s="8">
        <v>-5.5213864352770897E-2</v>
      </c>
      <c r="AH792" s="8">
        <v>0.49768073985144207</v>
      </c>
      <c r="AI792" s="8">
        <v>0.89300247239788666</v>
      </c>
    </row>
    <row r="793" spans="24:35" x14ac:dyDescent="0.25">
      <c r="X793" t="str">
        <v>Kenya</v>
      </c>
      <c r="Y793">
        <v>52.1</v>
      </c>
      <c r="Z793" s="8">
        <v>51.367530489732026</v>
      </c>
      <c r="AA793" s="8">
        <v>0.73246951026797547</v>
      </c>
      <c r="AB793" s="8">
        <v>0.73686090589439091</v>
      </c>
      <c r="AC793" s="8">
        <v>5.959599147257297E-3</v>
      </c>
      <c r="AD793" s="8">
        <v>0.20430990664299428</v>
      </c>
      <c r="AE793" s="8">
        <v>1.3171591806555731E-5</v>
      </c>
      <c r="AF793" s="8">
        <v>-5.1706087511076533E-2</v>
      </c>
      <c r="AG793" s="8">
        <v>-5.480020482843953E-2</v>
      </c>
      <c r="AH793" s="8">
        <v>0.45200653384989281</v>
      </c>
      <c r="AI793" s="8">
        <v>0.73686090589439091</v>
      </c>
    </row>
    <row r="794" spans="24:35" x14ac:dyDescent="0.25">
      <c r="X794" t="str">
        <v>Kiribati</v>
      </c>
      <c r="Y794">
        <v>66.099999999999994</v>
      </c>
      <c r="Z794" s="8">
        <v>73.533634834341441</v>
      </c>
      <c r="AA794" s="8">
        <v>-7.4336348343414471</v>
      </c>
      <c r="AB794" s="8">
        <v>-7.5088128448023177</v>
      </c>
      <c r="AC794" s="8">
        <v>1.001197020284092E-2</v>
      </c>
      <c r="AD794" s="8">
        <v>-2.0777253725740179</v>
      </c>
      <c r="AE794" s="8">
        <v>2.2978003464127505E-3</v>
      </c>
      <c r="AF794" s="8">
        <v>-5.1706087511076533E-2</v>
      </c>
      <c r="AG794" s="8">
        <v>-5.4303968973709989E-2</v>
      </c>
      <c r="AH794" s="8">
        <v>1.4414317092994791</v>
      </c>
      <c r="AI794" s="8">
        <v>-7.5088128448023177</v>
      </c>
    </row>
    <row r="795" spans="24:35" x14ac:dyDescent="0.25">
      <c r="X795" t="str">
        <v>Kiribati</v>
      </c>
      <c r="Y795">
        <v>65.8</v>
      </c>
      <c r="Z795" s="8">
        <v>73.384673420993664</v>
      </c>
      <c r="AA795" s="8">
        <v>-7.584673420993667</v>
      </c>
      <c r="AB795" s="8">
        <v>-7.6643240346693435</v>
      </c>
      <c r="AC795" s="8">
        <v>1.0392385984123271E-2</v>
      </c>
      <c r="AD795" s="8">
        <v>-2.1203485789562539</v>
      </c>
      <c r="AE795" s="8">
        <v>2.4849243197312379E-3</v>
      </c>
      <c r="AF795" s="8">
        <v>-5.1706087511076533E-2</v>
      </c>
      <c r="AG795" s="8">
        <v>-5.3592127938842396E-2</v>
      </c>
      <c r="AH795" s="8">
        <v>1.456141675441045</v>
      </c>
      <c r="AI795" s="8">
        <v>-7.6643240346693435</v>
      </c>
    </row>
    <row r="796" spans="24:35" x14ac:dyDescent="0.25">
      <c r="X796" t="str">
        <v>Kiribati</v>
      </c>
      <c r="Y796">
        <v>65.7</v>
      </c>
      <c r="Z796" s="8">
        <v>73.276527457766477</v>
      </c>
      <c r="AA796" s="8">
        <v>-7.5765274577664741</v>
      </c>
      <c r="AB796" s="8">
        <v>-7.6531845477348179</v>
      </c>
      <c r="AC796" s="8">
        <v>1.0016365016446987E-2</v>
      </c>
      <c r="AD796" s="8">
        <v>-2.117669030994382</v>
      </c>
      <c r="AE796" s="8">
        <v>2.3880570472047226E-3</v>
      </c>
      <c r="AF796" s="8">
        <v>-4.7140240828996732E-2</v>
      </c>
      <c r="AG796" s="8">
        <v>-5.324525681330413E-2</v>
      </c>
      <c r="AH796" s="8">
        <v>1.4552212996635192</v>
      </c>
      <c r="AI796" s="8">
        <v>-7.6531845477348179</v>
      </c>
    </row>
    <row r="797" spans="24:35" x14ac:dyDescent="0.25">
      <c r="X797" t="str">
        <v>Kiribati</v>
      </c>
      <c r="Y797">
        <v>65.5</v>
      </c>
      <c r="Z797" s="8">
        <v>73.285727777346125</v>
      </c>
      <c r="AA797" s="8">
        <v>-7.7857277773461249</v>
      </c>
      <c r="AB797" s="8">
        <v>-7.8629040355233109</v>
      </c>
      <c r="AC797" s="8">
        <v>9.8152359266394009E-3</v>
      </c>
      <c r="AD797" s="8">
        <v>-2.1759203146301718</v>
      </c>
      <c r="AE797" s="8">
        <v>2.4701133121066256E-3</v>
      </c>
      <c r="AF797" s="8">
        <v>-4.7140240828996732E-2</v>
      </c>
      <c r="AG797" s="8">
        <v>-5.1499606620470553E-2</v>
      </c>
      <c r="AH797" s="8">
        <v>1.4751001032574609</v>
      </c>
      <c r="AI797" s="8">
        <v>-7.8629040355233109</v>
      </c>
    </row>
    <row r="798" spans="24:35" x14ac:dyDescent="0.25">
      <c r="X798" t="str">
        <v>Kiribati</v>
      </c>
      <c r="Y798">
        <v>65.3</v>
      </c>
      <c r="Z798" s="8">
        <v>73.152793057707186</v>
      </c>
      <c r="AA798" s="8">
        <v>-7.8527930577071885</v>
      </c>
      <c r="AB798" s="8">
        <v>-7.9264314949441257</v>
      </c>
      <c r="AC798" s="8">
        <v>9.2902382722802618E-3</v>
      </c>
      <c r="AD798" s="8">
        <v>-2.1940818428003759</v>
      </c>
      <c r="AE798" s="8">
        <v>2.3759235180359499E-3</v>
      </c>
      <c r="AF798" s="8">
        <v>-4.7140240828996732E-2</v>
      </c>
      <c r="AG798" s="8">
        <v>-4.988504861864989E-2</v>
      </c>
      <c r="AH798" s="8">
        <v>1.4812433435463519</v>
      </c>
      <c r="AI798" s="8">
        <v>-7.9264314949441257</v>
      </c>
    </row>
    <row r="799" spans="24:35" x14ac:dyDescent="0.25">
      <c r="X799" t="str">
        <v>Kiribati</v>
      </c>
      <c r="Y799">
        <v>65.2</v>
      </c>
      <c r="Z799" s="8">
        <v>73.810375428345324</v>
      </c>
      <c r="AA799" s="8">
        <v>-8.6103754283453213</v>
      </c>
      <c r="AB799" s="8">
        <v>-8.7021872579047077</v>
      </c>
      <c r="AC799" s="8">
        <v>1.055043138447621E-2</v>
      </c>
      <c r="AD799" s="8">
        <v>-2.4072829946546728</v>
      </c>
      <c r="AE799" s="8">
        <v>3.252200024815387E-3</v>
      </c>
      <c r="AF799" s="8">
        <v>-4.7140240828996732E-2</v>
      </c>
      <c r="AG799" s="8">
        <v>-4.9884098600324125E-2</v>
      </c>
      <c r="AH799" s="8">
        <v>1.5515421343472027</v>
      </c>
      <c r="AI799" s="8">
        <v>-8.7021872579047077</v>
      </c>
    </row>
    <row r="800" spans="24:35" x14ac:dyDescent="0.25">
      <c r="X800" t="str">
        <v>Kiribati</v>
      </c>
      <c r="Y800">
        <v>65.099999999999994</v>
      </c>
      <c r="Z800" s="8">
        <v>73.496172764166303</v>
      </c>
      <c r="AA800" s="8">
        <v>-8.3961727641663089</v>
      </c>
      <c r="AB800" s="8">
        <v>-8.4878260868808475</v>
      </c>
      <c r="AC800" s="8">
        <v>1.0798209314891744E-2</v>
      </c>
      <c r="AD800" s="8">
        <v>-2.347690329960991</v>
      </c>
      <c r="AE800" s="8">
        <v>3.1666121158601119E-3</v>
      </c>
      <c r="AF800" s="8">
        <v>-4.7140240828996732E-2</v>
      </c>
      <c r="AG800" s="8">
        <v>-4.9390506154422177E-2</v>
      </c>
      <c r="AH800" s="8">
        <v>1.5322174551808863</v>
      </c>
      <c r="AI800" s="8">
        <v>-8.4878260868808475</v>
      </c>
    </row>
    <row r="801" spans="24:35" x14ac:dyDescent="0.25">
      <c r="X801" t="str">
        <v>Kiribati</v>
      </c>
      <c r="Y801">
        <v>65</v>
      </c>
      <c r="Z801" s="8">
        <v>70.817428868496023</v>
      </c>
      <c r="AA801" s="8">
        <v>-5.8174288684960231</v>
      </c>
      <c r="AB801" s="8">
        <v>-5.894460404437039</v>
      </c>
      <c r="AC801" s="8">
        <v>1.3068462701527431E-2</v>
      </c>
      <c r="AD801" s="8">
        <v>-1.6285063637070087</v>
      </c>
      <c r="AE801" s="8">
        <v>1.8482588512479402E-3</v>
      </c>
      <c r="AF801" s="8">
        <v>-4.7140240828996732E-2</v>
      </c>
      <c r="AG801" s="8">
        <v>-4.7802209911054147E-2</v>
      </c>
      <c r="AH801" s="8">
        <v>1.2761294462972825</v>
      </c>
      <c r="AI801" s="8">
        <v>-5.894460404437039</v>
      </c>
    </row>
    <row r="802" spans="24:35" x14ac:dyDescent="0.25">
      <c r="X802" t="str">
        <v>Kiribati</v>
      </c>
      <c r="Y802">
        <v>65</v>
      </c>
      <c r="Z802" s="8">
        <v>69.931251304511235</v>
      </c>
      <c r="AA802" s="8">
        <v>-4.9312513045112354</v>
      </c>
      <c r="AB802" s="8">
        <v>-4.9696112652209692</v>
      </c>
      <c r="AC802" s="8">
        <v>7.7189056975521652E-3</v>
      </c>
      <c r="AD802" s="8">
        <v>-1.3767074695376171</v>
      </c>
      <c r="AE802" s="8">
        <v>7.759804052808099E-4</v>
      </c>
      <c r="AF802" s="8">
        <v>-4.7140240828996732E-2</v>
      </c>
      <c r="AG802" s="8">
        <v>-4.7578332963686111E-2</v>
      </c>
      <c r="AH802" s="8">
        <v>1.1733317815254205</v>
      </c>
      <c r="AI802" s="8">
        <v>-4.9696112652209692</v>
      </c>
    </row>
    <row r="803" spans="24:35" x14ac:dyDescent="0.25">
      <c r="X803" t="str">
        <v>Kiribati</v>
      </c>
      <c r="Y803">
        <v>64.900000000000006</v>
      </c>
      <c r="Z803" s="8">
        <v>64.602026656030731</v>
      </c>
      <c r="AA803" s="8">
        <v>0.29797334396927511</v>
      </c>
      <c r="AB803" s="8">
        <v>0.30978345999503948</v>
      </c>
      <c r="AC803" s="8">
        <v>3.8123778545030969E-2</v>
      </c>
      <c r="AD803" s="8">
        <v>8.4492801913452584E-2</v>
      </c>
      <c r="AE803" s="8">
        <v>1.4892327317401868E-5</v>
      </c>
      <c r="AF803" s="8">
        <v>-4.7140240828996732E-2</v>
      </c>
      <c r="AG803" s="8">
        <v>-4.3121764402256194E-2</v>
      </c>
      <c r="AH803" s="8">
        <v>0.29067645572604017</v>
      </c>
      <c r="AI803" s="8">
        <v>0.30978345999503948</v>
      </c>
    </row>
    <row r="804" spans="24:35" x14ac:dyDescent="0.25">
      <c r="X804" t="str">
        <v>Kiribati</v>
      </c>
      <c r="Y804">
        <v>64.8</v>
      </c>
      <c r="Z804" s="8">
        <v>63.981169833943071</v>
      </c>
      <c r="AA804" s="8">
        <v>0.8188301660569266</v>
      </c>
      <c r="AB804" s="8">
        <v>0.84434337570365114</v>
      </c>
      <c r="AC804" s="8">
        <v>3.021662795123204E-2</v>
      </c>
      <c r="AD804" s="8">
        <v>0.2312375498100708</v>
      </c>
      <c r="AE804" s="8">
        <v>8.7686832177931329E-5</v>
      </c>
      <c r="AF804" s="8">
        <v>-4.7140240828996732E-2</v>
      </c>
      <c r="AG804" s="8">
        <v>-4.275580994652154E-2</v>
      </c>
      <c r="AH804" s="8">
        <v>0.48087165627646511</v>
      </c>
      <c r="AI804" s="8">
        <v>0.84434337570365114</v>
      </c>
    </row>
    <row r="805" spans="24:35" x14ac:dyDescent="0.25">
      <c r="X805" t="str">
        <v>Kiribati</v>
      </c>
      <c r="Y805">
        <v>64.7</v>
      </c>
      <c r="Z805" s="8">
        <v>61.121214617628105</v>
      </c>
      <c r="AA805" s="8">
        <v>3.5787853823718976</v>
      </c>
      <c r="AB805" s="8">
        <v>3.7222013234413449</v>
      </c>
      <c r="AC805" s="8">
        <v>3.8529872139439501E-2</v>
      </c>
      <c r="AD805" s="8">
        <v>1.0150084289163475</v>
      </c>
      <c r="AE805" s="8">
        <v>2.1729386702188953E-3</v>
      </c>
      <c r="AF805" s="8">
        <v>-4.7140240828996732E-2</v>
      </c>
      <c r="AG805" s="8">
        <v>-4.1224526583330631E-2</v>
      </c>
      <c r="AH805" s="8">
        <v>1.0074762671727546</v>
      </c>
      <c r="AI805" s="8">
        <v>3.7222013234413449</v>
      </c>
    </row>
    <row r="806" spans="24:35" x14ac:dyDescent="0.25">
      <c r="X806" t="str">
        <v>Kiribati</v>
      </c>
      <c r="Y806">
        <v>64.599999999999994</v>
      </c>
      <c r="Z806" s="8">
        <v>64.328705199431937</v>
      </c>
      <c r="AA806" s="8">
        <v>0.27129480056805733</v>
      </c>
      <c r="AB806" s="8">
        <v>0.27870618825582472</v>
      </c>
      <c r="AC806" s="8">
        <v>2.6592117434308539E-2</v>
      </c>
      <c r="AD806" s="8">
        <v>7.6470852694808369E-2</v>
      </c>
      <c r="AE806" s="8">
        <v>8.4080701410393151E-6</v>
      </c>
      <c r="AF806" s="8">
        <v>-4.7140240828996732E-2</v>
      </c>
      <c r="AG806" s="8">
        <v>-3.7784054295082574E-2</v>
      </c>
      <c r="AH806" s="8">
        <v>0.27653363754669769</v>
      </c>
      <c r="AI806" s="8">
        <v>0.27870618825582472</v>
      </c>
    </row>
    <row r="807" spans="24:35" x14ac:dyDescent="0.25">
      <c r="X807" t="str">
        <v>Kiribati</v>
      </c>
      <c r="Y807">
        <v>64.3</v>
      </c>
      <c r="Z807" s="8">
        <v>63.122576791760309</v>
      </c>
      <c r="AA807" s="8">
        <v>1.1774232082396878</v>
      </c>
      <c r="AB807" s="8">
        <v>1.2060060499555161</v>
      </c>
      <c r="AC807" s="8">
        <v>2.3700413208443301E-2</v>
      </c>
      <c r="AD807" s="8">
        <v>0.33139269506843533</v>
      </c>
      <c r="AE807" s="8">
        <v>1.4031531428504063E-4</v>
      </c>
      <c r="AF807" s="8">
        <v>-4.7140240828996732E-2</v>
      </c>
      <c r="AG807" s="8">
        <v>-3.6243240209500802E-2</v>
      </c>
      <c r="AH807" s="8">
        <v>0.57566717386736177</v>
      </c>
      <c r="AI807" s="8">
        <v>1.2060060499555161</v>
      </c>
    </row>
    <row r="808" spans="24:35" x14ac:dyDescent="0.25">
      <c r="X808" t="str">
        <v>Kiribati</v>
      </c>
      <c r="Y808">
        <v>64.099999999999994</v>
      </c>
      <c r="Z808" s="8">
        <v>61.321935694405866</v>
      </c>
      <c r="AA808" s="8">
        <v>2.7780643055941283</v>
      </c>
      <c r="AB808" s="8">
        <v>2.8624894242849699</v>
      </c>
      <c r="AC808" s="8">
        <v>2.9493600211965988E-2</v>
      </c>
      <c r="AD808" s="8">
        <v>0.78423276743727799</v>
      </c>
      <c r="AE808" s="8">
        <v>9.8370698065840582E-4</v>
      </c>
      <c r="AF808" s="8">
        <v>-4.7140240828996732E-2</v>
      </c>
      <c r="AG808" s="8">
        <v>-3.3190548710559709E-2</v>
      </c>
      <c r="AH808" s="8">
        <v>0.88556917710435135</v>
      </c>
      <c r="AI808" s="8">
        <v>2.8624894242849699</v>
      </c>
    </row>
    <row r="809" spans="24:35" x14ac:dyDescent="0.25">
      <c r="X809" t="str">
        <v>Latvia</v>
      </c>
      <c r="Y809">
        <v>74.400000000000006</v>
      </c>
      <c r="Z809" s="8">
        <v>75.622583983001221</v>
      </c>
      <c r="AA809" s="8">
        <v>-1.2225839830012148</v>
      </c>
      <c r="AB809" s="8">
        <v>-1.2395846704998685</v>
      </c>
      <c r="AC809" s="8">
        <v>1.3714825540556263E-2</v>
      </c>
      <c r="AD809" s="8">
        <v>-0.3423571016993176</v>
      </c>
      <c r="AE809" s="8">
        <v>8.5781347442001192E-5</v>
      </c>
      <c r="AF809" s="8">
        <v>-2.7365033500434788E-2</v>
      </c>
      <c r="AG809" s="8">
        <v>-3.2248375039751573E-2</v>
      </c>
      <c r="AH809" s="8">
        <v>0.58511289654161414</v>
      </c>
      <c r="AI809" s="8">
        <v>-1.2395846704998685</v>
      </c>
    </row>
    <row r="810" spans="24:35" x14ac:dyDescent="0.25">
      <c r="X810" t="str">
        <v>Latvia</v>
      </c>
      <c r="Y810">
        <v>74.099999999999994</v>
      </c>
      <c r="Z810" s="8">
        <v>73.648645573657234</v>
      </c>
      <c r="AA810" s="8">
        <v>0.45135442634276046</v>
      </c>
      <c r="AB810" s="8">
        <v>0.45541274173629415</v>
      </c>
      <c r="AC810" s="8">
        <v>8.9112908392967906E-3</v>
      </c>
      <c r="AD810" s="8">
        <v>0.1260849740419058</v>
      </c>
      <c r="AE810" s="8">
        <v>7.5231748446831939E-6</v>
      </c>
      <c r="AF810" s="8">
        <v>-2.7365033500434788E-2</v>
      </c>
      <c r="AG810" s="8">
        <v>-3.0203758205264192E-2</v>
      </c>
      <c r="AH810" s="8">
        <v>0.35508446043428288</v>
      </c>
      <c r="AI810" s="8">
        <v>0.45541274173629415</v>
      </c>
    </row>
    <row r="811" spans="24:35" x14ac:dyDescent="0.25">
      <c r="X811" t="str">
        <v>Latvia</v>
      </c>
      <c r="Y811">
        <v>73.8</v>
      </c>
      <c r="Z811" s="8">
        <v>76.53957068036587</v>
      </c>
      <c r="AA811" s="8">
        <v>-2.7395706803658726</v>
      </c>
      <c r="AB811" s="8">
        <v>-2.7731541395935078</v>
      </c>
      <c r="AC811" s="8">
        <v>1.2110202872660252E-2</v>
      </c>
      <c r="AD811" s="8">
        <v>-0.76653175559471098</v>
      </c>
      <c r="AE811" s="8">
        <v>3.7909636508186675E-4</v>
      </c>
      <c r="AF811" s="8">
        <v>-2.7365033500434788E-2</v>
      </c>
      <c r="AG811" s="8">
        <v>-3.015231294136865E-2</v>
      </c>
      <c r="AH811" s="8">
        <v>0.87551799273042408</v>
      </c>
      <c r="AI811" s="8">
        <v>-2.7731541395935078</v>
      </c>
    </row>
    <row r="812" spans="24:35" x14ac:dyDescent="0.25">
      <c r="X812" t="str">
        <v>Latvia</v>
      </c>
      <c r="Y812">
        <v>73.599999999999994</v>
      </c>
      <c r="Z812" s="8">
        <v>75.583279653933005</v>
      </c>
      <c r="AA812" s="8">
        <v>-1.9832796539330104</v>
      </c>
      <c r="AB812" s="8">
        <v>-1.9903278014029011</v>
      </c>
      <c r="AC812" s="8">
        <v>3.5411993265244252E-3</v>
      </c>
      <c r="AD812" s="8">
        <v>-0.55253039621355571</v>
      </c>
      <c r="AE812" s="8">
        <v>5.7101796809696126E-5</v>
      </c>
      <c r="AF812" s="8">
        <v>-2.7365033500434788E-2</v>
      </c>
      <c r="AG812" s="8">
        <v>-2.983411631973493E-2</v>
      </c>
      <c r="AH812" s="8">
        <v>0.74332388379060965</v>
      </c>
      <c r="AI812" s="8">
        <v>-1.9903278014029011</v>
      </c>
    </row>
    <row r="813" spans="24:35" x14ac:dyDescent="0.25">
      <c r="X813" t="str">
        <v>Latvia</v>
      </c>
      <c r="Y813">
        <v>72.8</v>
      </c>
      <c r="Z813" s="8">
        <v>78.932077983672912</v>
      </c>
      <c r="AA813" s="8">
        <v>-6.1320779836729145</v>
      </c>
      <c r="AB813" s="8">
        <v>-6.1517132143029096</v>
      </c>
      <c r="AC813" s="8">
        <v>3.1918312746345876E-3</v>
      </c>
      <c r="AD813" s="8">
        <v>-1.7080625350452927</v>
      </c>
      <c r="AE813" s="8">
        <v>4.9167969135987958E-4</v>
      </c>
      <c r="AF813" s="8">
        <v>-2.1282865457297767E-2</v>
      </c>
      <c r="AG813" s="8">
        <v>-2.9170369981215728E-2</v>
      </c>
      <c r="AH813" s="8">
        <v>1.3069286648648015</v>
      </c>
      <c r="AI813" s="8">
        <v>-6.1517132143029096</v>
      </c>
    </row>
    <row r="814" spans="24:35" x14ac:dyDescent="0.25">
      <c r="X814" t="str">
        <v>Latvia</v>
      </c>
      <c r="Y814">
        <v>72.599999999999994</v>
      </c>
      <c r="Z814" s="8">
        <v>76.605397202164497</v>
      </c>
      <c r="AA814" s="8">
        <v>-4.0053972021645023</v>
      </c>
      <c r="AB814" s="8">
        <v>-4.0195907373409732</v>
      </c>
      <c r="AC814" s="8">
        <v>3.5310896317419706E-3</v>
      </c>
      <c r="AD814" s="8">
        <v>-1.1158751475839455</v>
      </c>
      <c r="AE814" s="8">
        <v>2.3223228631275348E-4</v>
      </c>
      <c r="AF814" s="8">
        <v>-2.1282865457297767E-2</v>
      </c>
      <c r="AG814" s="8">
        <v>-2.8346699088615521E-2</v>
      </c>
      <c r="AH814" s="8">
        <v>1.0563499172073358</v>
      </c>
      <c r="AI814" s="8">
        <v>-4.0195907373409732</v>
      </c>
    </row>
    <row r="815" spans="24:35" x14ac:dyDescent="0.25">
      <c r="X815" t="str">
        <v>Latvia</v>
      </c>
      <c r="Y815">
        <v>71.900000000000006</v>
      </c>
      <c r="Z815" s="8">
        <v>75.818693749904227</v>
      </c>
      <c r="AA815" s="8">
        <v>-3.9186937499042216</v>
      </c>
      <c r="AB815" s="8">
        <v>-3.9725819025041913</v>
      </c>
      <c r="AC815" s="8">
        <v>1.3565019909595962E-2</v>
      </c>
      <c r="AD815" s="8">
        <v>-1.097258575690133</v>
      </c>
      <c r="AE815" s="8">
        <v>8.7139755633257484E-4</v>
      </c>
      <c r="AF815" s="8">
        <v>-2.1282865457297767E-2</v>
      </c>
      <c r="AG815" s="8">
        <v>-2.7221090122299386E-2</v>
      </c>
      <c r="AH815" s="8">
        <v>1.0475011101140337</v>
      </c>
      <c r="AI815" s="8">
        <v>-3.9725819025041913</v>
      </c>
    </row>
    <row r="816" spans="24:35" x14ac:dyDescent="0.25">
      <c r="X816" t="str">
        <v>Latvia</v>
      </c>
      <c r="Y816">
        <v>78</v>
      </c>
      <c r="Z816" s="8">
        <v>75.093578394449452</v>
      </c>
      <c r="AA816" s="8">
        <v>2.9064216055505483</v>
      </c>
      <c r="AB816" s="8">
        <v>2.9222311407243331</v>
      </c>
      <c r="AC816" s="8">
        <v>5.4100905823165806E-3</v>
      </c>
      <c r="AD816" s="8">
        <v>0.8104728680175548</v>
      </c>
      <c r="AE816" s="8">
        <v>1.8805455110570778E-4</v>
      </c>
      <c r="AF816" s="8">
        <v>-2.1282865457297767E-2</v>
      </c>
      <c r="AG816" s="8">
        <v>-2.6017996876954358E-2</v>
      </c>
      <c r="AH816" s="8">
        <v>0.90026266612447881</v>
      </c>
      <c r="AI816" s="8">
        <v>2.9222311407243331</v>
      </c>
    </row>
    <row r="817" spans="24:35" x14ac:dyDescent="0.25">
      <c r="X817" t="str">
        <v>Latvia</v>
      </c>
      <c r="Y817">
        <v>75</v>
      </c>
      <c r="Z817" s="8">
        <v>75.434552052415981</v>
      </c>
      <c r="AA817" s="8">
        <v>-0.43455205241598094</v>
      </c>
      <c r="AB817" s="8">
        <v>-0.43619942589856375</v>
      </c>
      <c r="AC817" s="8">
        <v>3.7766521108763022E-3</v>
      </c>
      <c r="AD817" s="8">
        <v>-0.12107802809718018</v>
      </c>
      <c r="AE817" s="8">
        <v>2.9250099192915767E-6</v>
      </c>
      <c r="AF817" s="8">
        <v>-2.1282865457297767E-2</v>
      </c>
      <c r="AG817" s="8">
        <v>-2.4679675800073325E-2</v>
      </c>
      <c r="AH817" s="8">
        <v>0.34796268204676806</v>
      </c>
      <c r="AI817" s="8">
        <v>-0.43619942589856375</v>
      </c>
    </row>
    <row r="818" spans="24:35" x14ac:dyDescent="0.25">
      <c r="X818" t="str">
        <v>Latvia</v>
      </c>
      <c r="Y818">
        <v>76</v>
      </c>
      <c r="Z818" s="8">
        <v>74.838222563967847</v>
      </c>
      <c r="AA818" s="8">
        <v>1.1617774360321533</v>
      </c>
      <c r="AB818" s="8">
        <v>1.1677055555826188</v>
      </c>
      <c r="AC818" s="8">
        <v>5.0767246264471089E-3</v>
      </c>
      <c r="AD818" s="8">
        <v>0.32391423455207319</v>
      </c>
      <c r="AE818" s="8">
        <v>2.8177371790378193E-5</v>
      </c>
      <c r="AF818" s="8">
        <v>-2.1282865457297767E-2</v>
      </c>
      <c r="AG818" s="8">
        <v>-2.1792949975999985E-2</v>
      </c>
      <c r="AH818" s="8">
        <v>0.56913463657738594</v>
      </c>
      <c r="AI818" s="8">
        <v>1.1677055555826188</v>
      </c>
    </row>
    <row r="819" spans="24:35" x14ac:dyDescent="0.25">
      <c r="X819" t="str">
        <v>Latvia</v>
      </c>
      <c r="Y819">
        <v>71</v>
      </c>
      <c r="Z819" s="8">
        <v>77.587601593255044</v>
      </c>
      <c r="AA819" s="8">
        <v>-6.5876015932550445</v>
      </c>
      <c r="AB819" s="8">
        <v>-6.6131000412794894</v>
      </c>
      <c r="AC819" s="8">
        <v>3.8557481159034717E-3</v>
      </c>
      <c r="AD819" s="8">
        <v>-1.8355579541450546</v>
      </c>
      <c r="AE819" s="8">
        <v>6.8638695802961211E-4</v>
      </c>
      <c r="AF819" s="8">
        <v>-2.1282865457297767E-2</v>
      </c>
      <c r="AG819" s="8">
        <v>-2.072881593993902E-2</v>
      </c>
      <c r="AH819" s="8">
        <v>1.354827647394699</v>
      </c>
      <c r="AI819" s="8">
        <v>-6.6131000412794894</v>
      </c>
    </row>
    <row r="820" spans="24:35" x14ac:dyDescent="0.25">
      <c r="X820" t="str">
        <v>Latvia</v>
      </c>
      <c r="Y820">
        <v>78</v>
      </c>
      <c r="Z820" s="8">
        <v>77.228679350061228</v>
      </c>
      <c r="AA820" s="8">
        <v>0.77132064993877236</v>
      </c>
      <c r="AB820" s="8">
        <v>0.77334815400586809</v>
      </c>
      <c r="AC820" s="8">
        <v>2.6217222561319797E-3</v>
      </c>
      <c r="AD820" s="8">
        <v>0.21478645870955623</v>
      </c>
      <c r="AE820" s="8">
        <v>6.3824433664439698E-6</v>
      </c>
      <c r="AF820" s="8">
        <v>-2.1282865457297767E-2</v>
      </c>
      <c r="AG820" s="8">
        <v>-1.9724224139025741E-2</v>
      </c>
      <c r="AH820" s="8">
        <v>0.46345060007465327</v>
      </c>
      <c r="AI820" s="8">
        <v>0.77334815400586809</v>
      </c>
    </row>
    <row r="821" spans="24:35" x14ac:dyDescent="0.25">
      <c r="X821" t="str">
        <v>Latvia</v>
      </c>
      <c r="Y821">
        <v>73</v>
      </c>
      <c r="Z821" s="8">
        <v>73.494556664205163</v>
      </c>
      <c r="AA821" s="8">
        <v>-0.49455666420516309</v>
      </c>
      <c r="AB821" s="8">
        <v>-0.4958314064175508</v>
      </c>
      <c r="AC821" s="8">
        <v>2.5709186547861274E-3</v>
      </c>
      <c r="AD821" s="8">
        <v>-0.13771363345724955</v>
      </c>
      <c r="AE821" s="8">
        <v>2.5728032873352115E-6</v>
      </c>
      <c r="AF821" s="8">
        <v>-2.1282865457297767E-2</v>
      </c>
      <c r="AG821" s="8">
        <v>-1.691839655022442E-2</v>
      </c>
      <c r="AH821" s="8">
        <v>0.37109787584577947</v>
      </c>
      <c r="AI821" s="8">
        <v>-0.4958314064175508</v>
      </c>
    </row>
    <row r="822" spans="24:35" x14ac:dyDescent="0.25">
      <c r="X822" t="str">
        <v>Latvia</v>
      </c>
      <c r="Y822">
        <v>69.900000000000006</v>
      </c>
      <c r="Z822" s="8">
        <v>72.633311668233119</v>
      </c>
      <c r="AA822" s="8">
        <v>-2.7333116682331138</v>
      </c>
      <c r="AB822" s="8">
        <v>-2.7398128332531018</v>
      </c>
      <c r="AC822" s="8">
        <v>2.3728500505886519E-3</v>
      </c>
      <c r="AD822" s="8">
        <v>-0.76103900725420792</v>
      </c>
      <c r="AE822" s="8">
        <v>7.2504050270357778E-5</v>
      </c>
      <c r="AF822" s="8">
        <v>-2.1282865457297767E-2</v>
      </c>
      <c r="AG822" s="8">
        <v>-1.0507793247511613E-2</v>
      </c>
      <c r="AH822" s="8">
        <v>0.87237549670666925</v>
      </c>
      <c r="AI822" s="8">
        <v>-2.7398128332531018</v>
      </c>
    </row>
    <row r="823" spans="24:35" x14ac:dyDescent="0.25">
      <c r="X823" t="str">
        <v>Latvia</v>
      </c>
      <c r="Y823">
        <v>71</v>
      </c>
      <c r="Z823" s="8">
        <v>72.161812071178915</v>
      </c>
      <c r="AA823" s="8">
        <v>-1.1618120711789146</v>
      </c>
      <c r="AB823" s="8">
        <v>-1.1643224780920063</v>
      </c>
      <c r="AC823" s="8">
        <v>2.15610963485432E-3</v>
      </c>
      <c r="AD823" s="8">
        <v>-0.32344949317188881</v>
      </c>
      <c r="AE823" s="8">
        <v>1.1897825271538573E-5</v>
      </c>
      <c r="AF823" s="8">
        <v>-2.1282865457297767E-2</v>
      </c>
      <c r="AG823" s="8">
        <v>-9.9813567190465014E-3</v>
      </c>
      <c r="AH823" s="8">
        <v>0.56872620229060034</v>
      </c>
      <c r="AI823" s="8">
        <v>-1.1643224780920063</v>
      </c>
    </row>
    <row r="824" spans="24:35" x14ac:dyDescent="0.25">
      <c r="X824" t="str">
        <v>Lebanon</v>
      </c>
      <c r="Y824">
        <v>74.8</v>
      </c>
      <c r="Z824" s="8">
        <v>74.568290789866438</v>
      </c>
      <c r="AA824" s="8">
        <v>0.23170921013355894</v>
      </c>
      <c r="AB824" s="8">
        <v>0.23312776063051752</v>
      </c>
      <c r="AC824" s="8">
        <v>6.084863051581459E-3</v>
      </c>
      <c r="AD824" s="8">
        <v>6.4635414187768914E-2</v>
      </c>
      <c r="AE824" s="8">
        <v>1.346136111472221E-6</v>
      </c>
      <c r="AF824" s="8">
        <v>-4.5602855597810616E-3</v>
      </c>
      <c r="AG824" s="8">
        <v>-9.0321126090352217E-3</v>
      </c>
      <c r="AH824" s="8">
        <v>0.25423495862640311</v>
      </c>
      <c r="AI824" s="8">
        <v>0.23312776063051752</v>
      </c>
    </row>
    <row r="825" spans="24:35" x14ac:dyDescent="0.25">
      <c r="X825" t="str">
        <v>Lebanon</v>
      </c>
      <c r="Y825">
        <v>74.900000000000006</v>
      </c>
      <c r="Z825" s="8">
        <v>74.477790352305675</v>
      </c>
      <c r="AA825" s="8">
        <v>0.42220964769433067</v>
      </c>
      <c r="AB825" s="8">
        <v>0.4239763784904978</v>
      </c>
      <c r="AC825" s="8">
        <v>4.1670500664618866E-3</v>
      </c>
      <c r="AD825" s="8">
        <v>0.11766215510502193</v>
      </c>
      <c r="AE825" s="8">
        <v>3.0490336883143227E-6</v>
      </c>
      <c r="AF825" s="8">
        <v>-4.5602855597810616E-3</v>
      </c>
      <c r="AG825" s="8">
        <v>-8.7634046468547319E-3</v>
      </c>
      <c r="AH825" s="8">
        <v>0.34301917600189924</v>
      </c>
      <c r="AI825" s="8">
        <v>0.4239763784904978</v>
      </c>
    </row>
    <row r="826" spans="24:35" x14ac:dyDescent="0.25">
      <c r="X826" t="str">
        <v>Lebanon</v>
      </c>
      <c r="Y826">
        <v>75</v>
      </c>
      <c r="Z826" s="8">
        <v>74.691357751060039</v>
      </c>
      <c r="AA826" s="8">
        <v>0.30864224893996095</v>
      </c>
      <c r="AB826" s="8">
        <v>0.31063073240236883</v>
      </c>
      <c r="AC826" s="8">
        <v>6.4014382834217893E-3</v>
      </c>
      <c r="AD826" s="8">
        <v>8.6109643160189236E-2</v>
      </c>
      <c r="AE826" s="8">
        <v>2.5142970550368745E-6</v>
      </c>
      <c r="AF826" s="8">
        <v>-4.5602855597810616E-3</v>
      </c>
      <c r="AG826" s="8">
        <v>-7.1924273651732167E-3</v>
      </c>
      <c r="AH826" s="8">
        <v>0.29344444646336254</v>
      </c>
      <c r="AI826" s="8">
        <v>0.31063073240236883</v>
      </c>
    </row>
    <row r="827" spans="24:35" x14ac:dyDescent="0.25">
      <c r="X827" t="str">
        <v>Lebanon</v>
      </c>
      <c r="Y827">
        <v>75</v>
      </c>
      <c r="Z827" s="8">
        <v>74.809922494060061</v>
      </c>
      <c r="AA827" s="8">
        <v>0.19007750593993933</v>
      </c>
      <c r="AB827" s="8">
        <v>0.19084223952753032</v>
      </c>
      <c r="AC827" s="8">
        <v>4.0071505631261535E-3</v>
      </c>
      <c r="AD827" s="8">
        <v>5.2966893986273703E-2</v>
      </c>
      <c r="AE827" s="8">
        <v>5.9406621174688972E-7</v>
      </c>
      <c r="AF827" s="8">
        <v>-4.5602855597810616E-3</v>
      </c>
      <c r="AG827" s="8">
        <v>-5.1411327437265938E-3</v>
      </c>
      <c r="AH827" s="8">
        <v>0.23014537576556629</v>
      </c>
      <c r="AI827" s="8">
        <v>0.19084223952753032</v>
      </c>
    </row>
    <row r="828" spans="24:35" x14ac:dyDescent="0.25">
      <c r="X828" t="str">
        <v>Lebanon</v>
      </c>
      <c r="Y828">
        <v>74.900000000000006</v>
      </c>
      <c r="Z828" s="8">
        <v>74.799555128662433</v>
      </c>
      <c r="AA828" s="8">
        <v>0.10044487133757229</v>
      </c>
      <c r="AB828" s="8">
        <v>0.10084565777257443</v>
      </c>
      <c r="AC828" s="8">
        <v>3.9742557473914954E-3</v>
      </c>
      <c r="AD828" s="8">
        <v>2.7989450782444584E-2</v>
      </c>
      <c r="AE828" s="8">
        <v>1.6452064353830015E-7</v>
      </c>
      <c r="AF828" s="8">
        <v>-4.5602855597810616E-3</v>
      </c>
      <c r="AG828" s="8">
        <v>-3.1671201173950293E-3</v>
      </c>
      <c r="AH828" s="8">
        <v>0.16730048052066254</v>
      </c>
      <c r="AI828" s="8">
        <v>0.10084565777257443</v>
      </c>
    </row>
    <row r="829" spans="24:35" x14ac:dyDescent="0.25">
      <c r="X829" t="str">
        <v>Lebanon</v>
      </c>
      <c r="Y829">
        <v>74.7</v>
      </c>
      <c r="Z829" s="8">
        <v>74.214157076445844</v>
      </c>
      <c r="AA829" s="8">
        <v>0.48584292355415926</v>
      </c>
      <c r="AB829" s="8">
        <v>0.48771417461583644</v>
      </c>
      <c r="AC829" s="8">
        <v>3.8367780947747595E-3</v>
      </c>
      <c r="AD829" s="8">
        <v>0.13537314588423696</v>
      </c>
      <c r="AE829" s="8">
        <v>3.714904213098541E-6</v>
      </c>
      <c r="AF829" s="8">
        <v>-4.5602855597810616E-3</v>
      </c>
      <c r="AG829" s="8">
        <v>-2.5341619407907847E-3</v>
      </c>
      <c r="AH829" s="8">
        <v>0.3679308982461747</v>
      </c>
      <c r="AI829" s="8">
        <v>0.48771417461583644</v>
      </c>
    </row>
    <row r="830" spans="24:35" x14ac:dyDescent="0.25">
      <c r="X830" t="str">
        <v>Lebanon</v>
      </c>
      <c r="Y830">
        <v>74.5</v>
      </c>
      <c r="Z830" s="8">
        <v>74.133653378139641</v>
      </c>
      <c r="AA830" s="8">
        <v>0.36634662186035882</v>
      </c>
      <c r="AB830" s="8">
        <v>0.36793939196324049</v>
      </c>
      <c r="AC830" s="8">
        <v>4.3288925776145369E-3</v>
      </c>
      <c r="AD830" s="8">
        <v>0.10210244229007794</v>
      </c>
      <c r="AE830" s="8">
        <v>2.3855007865032002E-6</v>
      </c>
      <c r="AF830" s="8">
        <v>-4.5602855597810616E-3</v>
      </c>
      <c r="AG830" s="8">
        <v>3.4345426111546235E-4</v>
      </c>
      <c r="AH830" s="8">
        <v>0.31953472783107306</v>
      </c>
      <c r="AI830" s="8">
        <v>0.36793939196324049</v>
      </c>
    </row>
    <row r="831" spans="24:35" x14ac:dyDescent="0.25">
      <c r="X831" t="str">
        <v>Lebanon</v>
      </c>
      <c r="Y831">
        <v>74.400000000000006</v>
      </c>
      <c r="Z831" s="8">
        <v>73.197786619099517</v>
      </c>
      <c r="AA831" s="8">
        <v>1.2022133809004885</v>
      </c>
      <c r="AB831" s="8">
        <v>1.2237051510488532</v>
      </c>
      <c r="AC831" s="8">
        <v>1.7562866455161932E-2</v>
      </c>
      <c r="AD831" s="8">
        <v>0.33731143528824886</v>
      </c>
      <c r="AE831" s="8">
        <v>1.0705307781779165E-4</v>
      </c>
      <c r="AF831" s="8">
        <v>-4.5602855597810616E-3</v>
      </c>
      <c r="AG831" s="8">
        <v>5.8270207973663488E-3</v>
      </c>
      <c r="AH831" s="8">
        <v>0.58078518859234773</v>
      </c>
      <c r="AI831" s="8">
        <v>1.2237051510488532</v>
      </c>
    </row>
    <row r="832" spans="24:35" x14ac:dyDescent="0.25">
      <c r="X832" t="str">
        <v>Lebanon</v>
      </c>
      <c r="Y832">
        <v>74.099999999999994</v>
      </c>
      <c r="Z832" s="8">
        <v>75.967445528320127</v>
      </c>
      <c r="AA832" s="8">
        <v>-1.8674455283201326</v>
      </c>
      <c r="AB832" s="8">
        <v>-1.8766603234766044</v>
      </c>
      <c r="AC832" s="8">
        <v>4.9102093976180951E-3</v>
      </c>
      <c r="AD832" s="8">
        <v>-0.52061742430941571</v>
      </c>
      <c r="AE832" s="8">
        <v>7.0391713997837387E-5</v>
      </c>
      <c r="AF832" s="8">
        <v>-4.5602855597810616E-3</v>
      </c>
      <c r="AG832" s="8">
        <v>6.029439245795909E-3</v>
      </c>
      <c r="AH832" s="8">
        <v>0.7215382348215621</v>
      </c>
      <c r="AI832" s="8">
        <v>-1.8766603234766044</v>
      </c>
    </row>
    <row r="833" spans="24:35" x14ac:dyDescent="0.25">
      <c r="X833" t="str">
        <v>Lebanon</v>
      </c>
      <c r="Y833">
        <v>73.900000000000006</v>
      </c>
      <c r="Z833" s="8">
        <v>67.187557420763952</v>
      </c>
      <c r="AA833" s="8">
        <v>6.712442579236054</v>
      </c>
      <c r="AB833" s="8">
        <v>6.9327537179842595</v>
      </c>
      <c r="AC833" s="8">
        <v>3.1778301625903227E-2</v>
      </c>
      <c r="AD833" s="8">
        <v>1.8971211674674815</v>
      </c>
      <c r="AE833" s="8">
        <v>6.2171652409870421E-3</v>
      </c>
      <c r="AF833" s="8">
        <v>-4.5602855597810616E-3</v>
      </c>
      <c r="AG833" s="8">
        <v>6.1063818713268294E-3</v>
      </c>
      <c r="AH833" s="8">
        <v>1.3773602170338308</v>
      </c>
      <c r="AI833" s="8">
        <v>6.9327537179842595</v>
      </c>
    </row>
    <row r="834" spans="24:35" x14ac:dyDescent="0.25">
      <c r="X834" t="str">
        <v>Lebanon</v>
      </c>
      <c r="Y834">
        <v>73.7</v>
      </c>
      <c r="Z834" s="8">
        <v>67.585951201320469</v>
      </c>
      <c r="AA834" s="8">
        <v>6.1140487986795335</v>
      </c>
      <c r="AB834" s="8">
        <v>6.3292373434573044</v>
      </c>
      <c r="AC834" s="8">
        <v>3.3999127082857211E-2</v>
      </c>
      <c r="AD834" s="8">
        <v>1.7299837869278185</v>
      </c>
      <c r="AE834" s="8">
        <v>5.5439679769700486E-3</v>
      </c>
      <c r="AF834" s="8">
        <v>1.0640830227304372E-2</v>
      </c>
      <c r="AG834" s="8">
        <v>8.4081673202769467E-3</v>
      </c>
      <c r="AH834" s="8">
        <v>1.3152884804968903</v>
      </c>
      <c r="AI834" s="8">
        <v>6.3292373434573044</v>
      </c>
    </row>
    <row r="835" spans="24:35" x14ac:dyDescent="0.25">
      <c r="X835" t="str">
        <v>Lebanon</v>
      </c>
      <c r="Y835">
        <v>73.5</v>
      </c>
      <c r="Z835" s="8">
        <v>69.848315940547877</v>
      </c>
      <c r="AA835" s="8">
        <v>3.6516840594521227</v>
      </c>
      <c r="AB835" s="8">
        <v>3.7839737502321213</v>
      </c>
      <c r="AC835" s="8">
        <v>3.4960520212880285E-2</v>
      </c>
      <c r="AD835" s="8">
        <v>1.0337667206866887</v>
      </c>
      <c r="AE835" s="8">
        <v>2.037625180545061E-3</v>
      </c>
      <c r="AF835" s="8">
        <v>1.0640830227304372E-2</v>
      </c>
      <c r="AG835" s="8">
        <v>8.4374550164360816E-3</v>
      </c>
      <c r="AH835" s="8">
        <v>1.0167431930859872</v>
      </c>
      <c r="AI835" s="8">
        <v>3.7839737502321213</v>
      </c>
    </row>
    <row r="836" spans="24:35" x14ac:dyDescent="0.25">
      <c r="X836" t="str">
        <v>Lebanon</v>
      </c>
      <c r="Y836">
        <v>73.2</v>
      </c>
      <c r="Z836" s="8">
        <v>69.414344558580709</v>
      </c>
      <c r="AA836" s="8">
        <v>3.7856554414192942</v>
      </c>
      <c r="AB836" s="8">
        <v>3.9429823986448564</v>
      </c>
      <c r="AC836" s="8">
        <v>3.9900496963829524E-2</v>
      </c>
      <c r="AD836" s="8">
        <v>1.074446641298513</v>
      </c>
      <c r="AE836" s="8">
        <v>2.5250975719029668E-3</v>
      </c>
      <c r="AF836" s="8">
        <v>1.0640830227304372E-2</v>
      </c>
      <c r="AG836" s="8">
        <v>8.8264646569742745E-3</v>
      </c>
      <c r="AH836" s="8">
        <v>1.0365551800548358</v>
      </c>
      <c r="AI836" s="8">
        <v>3.9429823986448564</v>
      </c>
    </row>
    <row r="837" spans="24:35" x14ac:dyDescent="0.25">
      <c r="X837" t="str">
        <v>Lebanon</v>
      </c>
      <c r="Y837">
        <v>73</v>
      </c>
      <c r="Z837" s="8">
        <v>68.358701866725568</v>
      </c>
      <c r="AA837" s="8">
        <v>4.6412981332744323</v>
      </c>
      <c r="AB837" s="8">
        <v>4.8723166482872333</v>
      </c>
      <c r="AC837" s="8">
        <v>4.7414511758797767E-2</v>
      </c>
      <c r="AD837" s="8">
        <v>1.3224808054138639</v>
      </c>
      <c r="AE837" s="8">
        <v>4.5817614674314193E-3</v>
      </c>
      <c r="AF837" s="8">
        <v>1.0640830227304372E-2</v>
      </c>
      <c r="AG837" s="8">
        <v>1.2250845603556547E-2</v>
      </c>
      <c r="AH837" s="8">
        <v>1.1499916544974855</v>
      </c>
      <c r="AI837" s="8">
        <v>4.8723166482872333</v>
      </c>
    </row>
    <row r="838" spans="24:35" x14ac:dyDescent="0.25">
      <c r="X838" t="str">
        <v>Lebanon</v>
      </c>
      <c r="Y838">
        <v>72.7</v>
      </c>
      <c r="Z838" s="8">
        <v>67.73889861275309</v>
      </c>
      <c r="AA838" s="8">
        <v>4.961101387246913</v>
      </c>
      <c r="AB838" s="8">
        <v>5.1445766849750951</v>
      </c>
      <c r="AC838" s="8">
        <v>3.5663827942156556E-2</v>
      </c>
      <c r="AD838" s="8">
        <v>1.4049658419750259</v>
      </c>
      <c r="AE838" s="8">
        <v>3.8421775395613119E-3</v>
      </c>
      <c r="AF838" s="8">
        <v>1.0640830227304372E-2</v>
      </c>
      <c r="AG838" s="8">
        <v>1.6520178275993801E-2</v>
      </c>
      <c r="AH838" s="8">
        <v>1.1853125503322008</v>
      </c>
      <c r="AI838" s="8">
        <v>5.1445766849750951</v>
      </c>
    </row>
    <row r="839" spans="24:35" x14ac:dyDescent="0.25">
      <c r="X839" t="str">
        <v>Lesotho</v>
      </c>
      <c r="Y839">
        <v>52.1</v>
      </c>
      <c r="Z839" s="8">
        <v>56.43632657996104</v>
      </c>
      <c r="AA839" s="8">
        <v>-4.3363265799610389</v>
      </c>
      <c r="AB839" s="8">
        <v>-4.43450251891029</v>
      </c>
      <c r="AC839" s="8">
        <v>2.2139109974702843E-2</v>
      </c>
      <c r="AD839" s="8">
        <v>-1.219509916180219</v>
      </c>
      <c r="AE839" s="8">
        <v>1.7721486655660874E-3</v>
      </c>
      <c r="AF839" s="8">
        <v>1.0640830227304372E-2</v>
      </c>
      <c r="AG839" s="8">
        <v>1.7512820698774866E-2</v>
      </c>
      <c r="AH839" s="8">
        <v>1.1043142289132288</v>
      </c>
      <c r="AI839" s="8">
        <v>-4.43450251891029</v>
      </c>
    </row>
    <row r="840" spans="24:35" x14ac:dyDescent="0.25">
      <c r="X840" t="str">
        <v>Lesotho</v>
      </c>
      <c r="Y840">
        <v>52.1</v>
      </c>
      <c r="Z840" s="8">
        <v>57.36933698509926</v>
      </c>
      <c r="AA840" s="8">
        <v>-5.2693369850992582</v>
      </c>
      <c r="AB840" s="8">
        <v>-5.4015835012396494</v>
      </c>
      <c r="AC840" s="8">
        <v>2.4482916187455146E-2</v>
      </c>
      <c r="AD840" s="8">
        <v>-1.483680625620351</v>
      </c>
      <c r="AE840" s="8">
        <v>2.9077396371462914E-3</v>
      </c>
      <c r="AF840" s="8">
        <v>1.0640830227304372E-2</v>
      </c>
      <c r="AG840" s="8">
        <v>1.7660764229763874E-2</v>
      </c>
      <c r="AH840" s="8">
        <v>1.2180642945347142</v>
      </c>
      <c r="AI840" s="8">
        <v>-5.4015835012396494</v>
      </c>
    </row>
    <row r="841" spans="24:35" x14ac:dyDescent="0.25">
      <c r="X841" t="str">
        <v>Lesotho</v>
      </c>
      <c r="Y841">
        <v>52.2</v>
      </c>
      <c r="Z841" s="8">
        <v>57.279431000257084</v>
      </c>
      <c r="AA841" s="8">
        <v>-5.0794310002570811</v>
      </c>
      <c r="AB841" s="8">
        <v>-5.1478248611271669</v>
      </c>
      <c r="AC841" s="8">
        <v>1.3285972758426369E-2</v>
      </c>
      <c r="AD841" s="8">
        <v>-1.4220710844912798</v>
      </c>
      <c r="AE841" s="8">
        <v>1.4331480798036994E-3</v>
      </c>
      <c r="AF841" s="8">
        <v>1.0640830227304372E-2</v>
      </c>
      <c r="AG841" s="8">
        <v>1.7832911604489805E-2</v>
      </c>
      <c r="AH841" s="8">
        <v>1.1925062198962653</v>
      </c>
      <c r="AI841" s="8">
        <v>-5.1478248611271669</v>
      </c>
    </row>
    <row r="842" spans="24:35" x14ac:dyDescent="0.25">
      <c r="X842" t="str">
        <v>Lesotho</v>
      </c>
      <c r="Y842">
        <v>52.3</v>
      </c>
      <c r="Z842" s="8">
        <v>64.223782494156822</v>
      </c>
      <c r="AA842" s="8">
        <v>-11.923782494156825</v>
      </c>
      <c r="AB842" s="8">
        <v>-12.077033703647414</v>
      </c>
      <c r="AC842" s="8">
        <v>1.2689474356961071E-2</v>
      </c>
      <c r="AD842" s="8">
        <v>-3.3372523963301397</v>
      </c>
      <c r="AE842" s="8">
        <v>7.5338049412507681E-3</v>
      </c>
      <c r="AF842" s="8">
        <v>1.0640830227304372E-2</v>
      </c>
      <c r="AG842" s="8">
        <v>1.7962859118689598E-2</v>
      </c>
      <c r="AH842" s="8">
        <v>1.8268148226709076</v>
      </c>
      <c r="AI842" s="8">
        <v>-12.077033703647414</v>
      </c>
    </row>
    <row r="843" spans="24:35" x14ac:dyDescent="0.25">
      <c r="X843" t="str">
        <v>Lesotho</v>
      </c>
      <c r="Y843">
        <v>51.1</v>
      </c>
      <c r="Z843" s="8">
        <v>54.761251915724642</v>
      </c>
      <c r="AA843" s="8">
        <v>-3.661251915724641</v>
      </c>
      <c r="AB843" s="8">
        <v>-3.6962111827003699</v>
      </c>
      <c r="AC843" s="8">
        <v>9.4581357091692367E-3</v>
      </c>
      <c r="AD843" s="8">
        <v>-1.0230458218865293</v>
      </c>
      <c r="AE843" s="8">
        <v>5.2598005604539196E-4</v>
      </c>
      <c r="AF843" s="8">
        <v>1.0640830227304372E-2</v>
      </c>
      <c r="AG843" s="8">
        <v>1.8970712167542095E-2</v>
      </c>
      <c r="AH843" s="8">
        <v>1.0114572763525551</v>
      </c>
      <c r="AI843" s="8">
        <v>-3.6962111827003699</v>
      </c>
    </row>
    <row r="844" spans="24:35" x14ac:dyDescent="0.25">
      <c r="X844" t="str">
        <v>Lesotho</v>
      </c>
      <c r="Y844">
        <v>49.4</v>
      </c>
      <c r="Z844" s="8">
        <v>52.350188117690436</v>
      </c>
      <c r="AA844" s="8">
        <v>-2.9501881176904377</v>
      </c>
      <c r="AB844" s="8">
        <v>-2.982345550196094</v>
      </c>
      <c r="AC844" s="8">
        <v>1.0782597778966993E-2</v>
      </c>
      <c r="AD844" s="8">
        <v>-0.82490840252367492</v>
      </c>
      <c r="AE844" s="8">
        <v>3.903817540046039E-4</v>
      </c>
      <c r="AF844" s="8">
        <v>1.0640830227304372E-2</v>
      </c>
      <c r="AG844" s="8">
        <v>1.9056417219724751E-2</v>
      </c>
      <c r="AH844" s="8">
        <v>0.9082446820783896</v>
      </c>
      <c r="AI844" s="8">
        <v>-2.982345550196094</v>
      </c>
    </row>
    <row r="845" spans="24:35" x14ac:dyDescent="0.25">
      <c r="X845" t="str">
        <v>Lesotho</v>
      </c>
      <c r="Y845">
        <v>47.8</v>
      </c>
      <c r="Z845" s="8">
        <v>47.701765168193624</v>
      </c>
      <c r="AA845" s="8">
        <v>9.8234831806372824E-2</v>
      </c>
      <c r="AB845" s="8">
        <v>9.9715235632733643E-2</v>
      </c>
      <c r="AC845" s="8">
        <v>1.4846315279375901E-2</v>
      </c>
      <c r="AD845" s="8">
        <v>2.7524244347139976E-2</v>
      </c>
      <c r="AE845" s="8">
        <v>6.0088574520415781E-7</v>
      </c>
      <c r="AF845" s="8">
        <v>2.7365033500434649E-2</v>
      </c>
      <c r="AG845" s="8">
        <v>1.9305920719934762E-2</v>
      </c>
      <c r="AH845" s="8">
        <v>0.16590432287056289</v>
      </c>
      <c r="AI845" s="8">
        <v>9.9715235632733643E-2</v>
      </c>
    </row>
    <row r="846" spans="24:35" x14ac:dyDescent="0.25">
      <c r="X846" t="str">
        <v>Lesotho</v>
      </c>
      <c r="Y846">
        <v>46.2</v>
      </c>
      <c r="Z846" s="8">
        <v>45.918917968847893</v>
      </c>
      <c r="AA846" s="8">
        <v>0.28108203115210983</v>
      </c>
      <c r="AB846" s="8">
        <v>0.28851483089020941</v>
      </c>
      <c r="AC846" s="8">
        <v>2.5762279585994703E-2</v>
      </c>
      <c r="AD846" s="8">
        <v>7.9195864639831012E-2</v>
      </c>
      <c r="AE846" s="8">
        <v>8.7291258929626727E-6</v>
      </c>
      <c r="AF846" s="8">
        <v>2.7365033500434649E-2</v>
      </c>
      <c r="AG846" s="8">
        <v>1.9566647322315757E-2</v>
      </c>
      <c r="AH846" s="8">
        <v>0.28141759831224311</v>
      </c>
      <c r="AI846" s="8">
        <v>0.28851483089020941</v>
      </c>
    </row>
    <row r="847" spans="24:35" x14ac:dyDescent="0.25">
      <c r="X847" t="str">
        <v>Lesotho</v>
      </c>
      <c r="Y847">
        <v>45.3</v>
      </c>
      <c r="Z847" s="8">
        <v>43.366464881360962</v>
      </c>
      <c r="AA847" s="8">
        <v>1.9335351186390355</v>
      </c>
      <c r="AB847" s="8">
        <v>1.9755290936789054</v>
      </c>
      <c r="AC847" s="8">
        <v>2.1257077495966979E-2</v>
      </c>
      <c r="AD847" s="8">
        <v>0.54352514304390398</v>
      </c>
      <c r="AE847" s="8">
        <v>3.376918647553352E-4</v>
      </c>
      <c r="AF847" s="8">
        <v>2.7365033500434649E-2</v>
      </c>
      <c r="AG847" s="8">
        <v>1.9793522003019218E-2</v>
      </c>
      <c r="AH847" s="8">
        <v>0.73724157712645588</v>
      </c>
      <c r="AI847" s="8">
        <v>1.9755290936789054</v>
      </c>
    </row>
    <row r="848" spans="24:35" x14ac:dyDescent="0.25">
      <c r="X848" t="str">
        <v>Lesotho</v>
      </c>
      <c r="Y848">
        <v>44.5</v>
      </c>
      <c r="Z848" s="8">
        <v>42.606255245476483</v>
      </c>
      <c r="AA848" s="8">
        <v>1.8937447545235173</v>
      </c>
      <c r="AB848" s="8">
        <v>1.9369743374408601</v>
      </c>
      <c r="AC848" s="8">
        <v>2.2318097912674514E-2</v>
      </c>
      <c r="AD848" s="8">
        <v>0.53262867858607732</v>
      </c>
      <c r="AE848" s="8">
        <v>3.4084356172369725E-4</v>
      </c>
      <c r="AF848" s="8">
        <v>2.7365033500434649E-2</v>
      </c>
      <c r="AG848" s="8">
        <v>2.3002732570924778E-2</v>
      </c>
      <c r="AH848" s="8">
        <v>0.72981413975482645</v>
      </c>
      <c r="AI848" s="8">
        <v>1.9369743374408601</v>
      </c>
    </row>
    <row r="849" spans="24:35" x14ac:dyDescent="0.25">
      <c r="X849" t="str">
        <v>Lesotho</v>
      </c>
      <c r="Y849">
        <v>44.8</v>
      </c>
      <c r="Z849" s="8">
        <v>42.160481527230239</v>
      </c>
      <c r="AA849" s="8">
        <v>2.6395184727697583</v>
      </c>
      <c r="AB849" s="8">
        <v>2.736762421932863</v>
      </c>
      <c r="AC849" s="8">
        <v>3.5532477493762621E-2</v>
      </c>
      <c r="AD849" s="8">
        <v>0.74745111426459898</v>
      </c>
      <c r="AE849" s="8">
        <v>1.0833028063081459E-3</v>
      </c>
      <c r="AF849" s="8">
        <v>2.7365033500434649E-2</v>
      </c>
      <c r="AG849" s="8">
        <v>2.3422436364106937E-2</v>
      </c>
      <c r="AH849" s="8">
        <v>0.86455255147654209</v>
      </c>
      <c r="AI849" s="8">
        <v>2.736762421932863</v>
      </c>
    </row>
    <row r="850" spans="24:35" x14ac:dyDescent="0.25">
      <c r="X850" t="str">
        <v>Lesotho</v>
      </c>
      <c r="Y850">
        <v>45.5</v>
      </c>
      <c r="Z850" s="8">
        <v>42.429577037385215</v>
      </c>
      <c r="AA850" s="8">
        <v>3.070422962614785</v>
      </c>
      <c r="AB850" s="8">
        <v>3.1713498012344687</v>
      </c>
      <c r="AC850" s="8">
        <v>3.1824568384224608E-2</v>
      </c>
      <c r="AD850" s="8">
        <v>0.86780683864311525</v>
      </c>
      <c r="AE850" s="8">
        <v>1.3028697476529631E-3</v>
      </c>
      <c r="AF850" s="8">
        <v>2.7365033500434649E-2</v>
      </c>
      <c r="AG850" s="8">
        <v>2.426124789574402E-2</v>
      </c>
      <c r="AH850" s="8">
        <v>0.93156150556102046</v>
      </c>
      <c r="AI850" s="8">
        <v>3.1713498012344687</v>
      </c>
    </row>
    <row r="851" spans="24:35" x14ac:dyDescent="0.25">
      <c r="X851" t="str">
        <v>Liberia</v>
      </c>
      <c r="Y851">
        <v>58.1</v>
      </c>
      <c r="Z851" s="8">
        <v>61.254477353000169</v>
      </c>
      <c r="AA851" s="8">
        <v>-3.1544773530001677</v>
      </c>
      <c r="AB851" s="8">
        <v>-3.1996337173090557</v>
      </c>
      <c r="AC851" s="8">
        <v>1.4112979265284558E-2</v>
      </c>
      <c r="AD851" s="8">
        <v>-0.88351866963692771</v>
      </c>
      <c r="AE851" s="8">
        <v>5.8812469482371406E-4</v>
      </c>
      <c r="AF851" s="8">
        <v>2.7365033500434649E-2</v>
      </c>
      <c r="AG851" s="8">
        <v>2.6194123323146204E-2</v>
      </c>
      <c r="AH851" s="8">
        <v>0.93995673817305425</v>
      </c>
      <c r="AI851" s="8">
        <v>-3.1996337173090557</v>
      </c>
    </row>
    <row r="852" spans="24:35" x14ac:dyDescent="0.25">
      <c r="X852" t="str">
        <v>Liberia</v>
      </c>
      <c r="Y852">
        <v>61.1</v>
      </c>
      <c r="Z852" s="8">
        <v>63.720890343241372</v>
      </c>
      <c r="AA852" s="8">
        <v>-2.6208903432413706</v>
      </c>
      <c r="AB852" s="8">
        <v>-2.6316380303537077</v>
      </c>
      <c r="AC852" s="8">
        <v>4.0840294099613664E-3</v>
      </c>
      <c r="AD852" s="8">
        <v>-0.73036405980618335</v>
      </c>
      <c r="AE852" s="8">
        <v>1.151307546014011E-4</v>
      </c>
      <c r="AF852" s="8">
        <v>2.7365033500434649E-2</v>
      </c>
      <c r="AG852" s="8">
        <v>2.7524244347139976E-2</v>
      </c>
      <c r="AH852" s="8">
        <v>0.85461339786255597</v>
      </c>
      <c r="AI852" s="8">
        <v>-2.6316380303537077</v>
      </c>
    </row>
    <row r="853" spans="24:35" x14ac:dyDescent="0.25">
      <c r="X853" t="str">
        <v>Liberia</v>
      </c>
      <c r="Y853">
        <v>67</v>
      </c>
      <c r="Z853" s="8">
        <v>61.55569755879025</v>
      </c>
      <c r="AA853" s="8">
        <v>5.44430244120975</v>
      </c>
      <c r="AB853" s="8">
        <v>5.5183148971080245</v>
      </c>
      <c r="AC853" s="8">
        <v>1.3412147961520201E-2</v>
      </c>
      <c r="AD853" s="8">
        <v>1.5243203690666614</v>
      </c>
      <c r="AE853" s="8">
        <v>1.6624993237910415E-3</v>
      </c>
      <c r="AF853" s="8">
        <v>2.7365033500434649E-2</v>
      </c>
      <c r="AG853" s="8">
        <v>2.7989450782444584E-2</v>
      </c>
      <c r="AH853" s="8">
        <v>1.2346336983359321</v>
      </c>
      <c r="AI853" s="8">
        <v>5.5183148971080245</v>
      </c>
    </row>
    <row r="854" spans="24:35" x14ac:dyDescent="0.25">
      <c r="X854" t="str">
        <v>Liberia</v>
      </c>
      <c r="Y854">
        <v>62</v>
      </c>
      <c r="Z854" s="8">
        <v>62.879163786124892</v>
      </c>
      <c r="AA854" s="8">
        <v>-0.87916378612489154</v>
      </c>
      <c r="AB854" s="8">
        <v>-0.88497435311782902</v>
      </c>
      <c r="AC854" s="8">
        <v>6.5658026952605626E-3</v>
      </c>
      <c r="AD854" s="8">
        <v>-0.24530258765372495</v>
      </c>
      <c r="AE854" s="8">
        <v>2.0931453162702048E-5</v>
      </c>
      <c r="AF854" s="8">
        <v>4.1053957112594373E-2</v>
      </c>
      <c r="AG854" s="8">
        <v>2.9081901264690721E-2</v>
      </c>
      <c r="AH854" s="8">
        <v>0.49528031220080304</v>
      </c>
      <c r="AI854" s="8">
        <v>-0.88497435311782902</v>
      </c>
    </row>
    <row r="855" spans="24:35" x14ac:dyDescent="0.25">
      <c r="X855" t="str">
        <v>Liberia</v>
      </c>
      <c r="Y855">
        <v>59.7</v>
      </c>
      <c r="Z855" s="8">
        <v>61.747151398161847</v>
      </c>
      <c r="AA855" s="8">
        <v>-2.0471513981618443</v>
      </c>
      <c r="AB855" s="8">
        <v>-2.0857594883989772</v>
      </c>
      <c r="AC855" s="8">
        <v>1.8510327030451846E-2</v>
      </c>
      <c r="AD855" s="8">
        <v>-0.57465737791624172</v>
      </c>
      <c r="AE855" s="8">
        <v>3.277877582613373E-4</v>
      </c>
      <c r="AF855" s="8">
        <v>4.1053957112594373E-2</v>
      </c>
      <c r="AG855" s="8">
        <v>3.0978491661154208E-2</v>
      </c>
      <c r="AH855" s="8">
        <v>0.75806159242916515</v>
      </c>
      <c r="AI855" s="8">
        <v>-2.0857594883989772</v>
      </c>
    </row>
    <row r="856" spans="24:35" x14ac:dyDescent="0.25">
      <c r="X856" t="str">
        <v>Liberia</v>
      </c>
      <c r="Y856">
        <v>59.2</v>
      </c>
      <c r="Z856" s="8">
        <v>62.922513900839895</v>
      </c>
      <c r="AA856" s="8">
        <v>-3.7225139008398926</v>
      </c>
      <c r="AB856" s="8">
        <v>-3.771871915219978</v>
      </c>
      <c r="AC856" s="8">
        <v>1.3085814017416455E-2</v>
      </c>
      <c r="AD856" s="8">
        <v>-1.0420739133538597</v>
      </c>
      <c r="AE856" s="8">
        <v>7.5781779542892188E-4</v>
      </c>
      <c r="AF856" s="8">
        <v>4.1053957112594373E-2</v>
      </c>
      <c r="AG856" s="8">
        <v>3.1260550079240342E-2</v>
      </c>
      <c r="AH856" s="8">
        <v>1.0208202159801987</v>
      </c>
      <c r="AI856" s="8">
        <v>-3.771871915219978</v>
      </c>
    </row>
    <row r="857" spans="24:35" x14ac:dyDescent="0.25">
      <c r="X857" t="str">
        <v>Liberia</v>
      </c>
      <c r="Y857">
        <v>58.6</v>
      </c>
      <c r="Z857" s="8">
        <v>62.329836696113105</v>
      </c>
      <c r="AA857" s="8">
        <v>-3.7298366961131038</v>
      </c>
      <c r="AB857" s="8">
        <v>-3.7595619222763301</v>
      </c>
      <c r="AC857" s="8">
        <v>7.9065664504945239E-3</v>
      </c>
      <c r="AD857" s="8">
        <v>-1.0413948404715365</v>
      </c>
      <c r="AE857" s="8">
        <v>4.5489649703316017E-4</v>
      </c>
      <c r="AF857" s="8">
        <v>4.1053957112594373E-2</v>
      </c>
      <c r="AG857" s="8">
        <v>3.192608256306962E-2</v>
      </c>
      <c r="AH857" s="8">
        <v>1.0204875503755724</v>
      </c>
      <c r="AI857" s="8">
        <v>-3.7595619222763301</v>
      </c>
    </row>
    <row r="858" spans="24:35" x14ac:dyDescent="0.25">
      <c r="X858" t="str">
        <v>Lithuania</v>
      </c>
      <c r="Y858">
        <v>73.400000000000006</v>
      </c>
      <c r="Z858" s="8">
        <v>77.35211234540624</v>
      </c>
      <c r="AA858" s="8">
        <v>-3.9521123454062348</v>
      </c>
      <c r="AB858" s="8">
        <v>-3.9768779854712952</v>
      </c>
      <c r="AC858" s="8">
        <v>6.2274075683328E-3</v>
      </c>
      <c r="AD858" s="8">
        <v>-1.1025230196463305</v>
      </c>
      <c r="AE858" s="8">
        <v>4.0090549224675433E-4</v>
      </c>
      <c r="AF858" s="8">
        <v>4.1053957112594373E-2</v>
      </c>
      <c r="AG858" s="8">
        <v>3.6249050438618979E-2</v>
      </c>
      <c r="AH858" s="8">
        <v>1.0500109616791296</v>
      </c>
      <c r="AI858" s="8">
        <v>-3.9768779854712952</v>
      </c>
    </row>
    <row r="859" spans="24:35" x14ac:dyDescent="0.25">
      <c r="X859" t="str">
        <v>Lithuania</v>
      </c>
      <c r="Y859">
        <v>73</v>
      </c>
      <c r="Z859" s="8">
        <v>76.939198855708113</v>
      </c>
      <c r="AA859" s="8">
        <v>-3.9391988557081135</v>
      </c>
      <c r="AB859" s="8">
        <v>-3.9638426422693263</v>
      </c>
      <c r="AC859" s="8">
        <v>6.217145529042495E-3</v>
      </c>
      <c r="AD859" s="8">
        <v>-1.0989148622377753</v>
      </c>
      <c r="AE859" s="8">
        <v>3.9762531552254454E-4</v>
      </c>
      <c r="AF859" s="8">
        <v>4.1053957112594373E-2</v>
      </c>
      <c r="AG859" s="8">
        <v>3.6512657036517973E-2</v>
      </c>
      <c r="AH859" s="8">
        <v>1.0482914013945623</v>
      </c>
      <c r="AI859" s="8">
        <v>-3.9638426422693263</v>
      </c>
    </row>
    <row r="860" spans="24:35" x14ac:dyDescent="0.25">
      <c r="X860" t="str">
        <v>Lithuania</v>
      </c>
      <c r="Y860">
        <v>73</v>
      </c>
      <c r="Z860" s="8">
        <v>75.117041726684178</v>
      </c>
      <c r="AA860" s="8">
        <v>-2.1170417266841781</v>
      </c>
      <c r="AB860" s="8">
        <v>-2.1416500194665735</v>
      </c>
      <c r="AC860" s="8">
        <v>1.1490342753819622E-2</v>
      </c>
      <c r="AD860" s="8">
        <v>-0.59216243217500686</v>
      </c>
      <c r="AE860" s="8">
        <v>2.1452611571790345E-4</v>
      </c>
      <c r="AF860" s="8">
        <v>4.1053957112594373E-2</v>
      </c>
      <c r="AG860" s="8">
        <v>3.7834137341650337E-2</v>
      </c>
      <c r="AH860" s="8">
        <v>0.76952091081075036</v>
      </c>
      <c r="AI860" s="8">
        <v>-2.1416500194665735</v>
      </c>
    </row>
    <row r="861" spans="24:35" x14ac:dyDescent="0.25">
      <c r="X861" t="str">
        <v>Lithuania</v>
      </c>
      <c r="Y861">
        <v>72.8</v>
      </c>
      <c r="Z861" s="8">
        <v>78.003600956088775</v>
      </c>
      <c r="AA861" s="8">
        <v>-5.2036009560887777</v>
      </c>
      <c r="AB861" s="8">
        <v>-5.2605332074510995</v>
      </c>
      <c r="AC861" s="8">
        <v>1.0822524850082053E-2</v>
      </c>
      <c r="AD861" s="8">
        <v>-1.455019344823719</v>
      </c>
      <c r="AE861" s="8">
        <v>1.2190971253504032E-3</v>
      </c>
      <c r="AF861" s="8">
        <v>4.1053957112594373E-2</v>
      </c>
      <c r="AG861" s="8">
        <v>3.8316484588924858E-2</v>
      </c>
      <c r="AH861" s="8">
        <v>1.2062418268422459</v>
      </c>
      <c r="AI861" s="8">
        <v>-5.2605332074510995</v>
      </c>
    </row>
    <row r="862" spans="24:35" x14ac:dyDescent="0.25">
      <c r="X862" t="str">
        <v>Lithuania</v>
      </c>
      <c r="Y862">
        <v>72.400000000000006</v>
      </c>
      <c r="Z862" s="8">
        <v>75.165917675074127</v>
      </c>
      <c r="AA862" s="8">
        <v>-2.765917675074121</v>
      </c>
      <c r="AB862" s="8">
        <v>-2.7957651542709185</v>
      </c>
      <c r="AC862" s="8">
        <v>1.0675960801357534E-2</v>
      </c>
      <c r="AD862" s="8">
        <v>-0.77334246860028066</v>
      </c>
      <c r="AE862" s="8">
        <v>3.3967104583236351E-4</v>
      </c>
      <c r="AF862" s="8">
        <v>4.1053957112594373E-2</v>
      </c>
      <c r="AG862" s="8">
        <v>3.8914081111811154E-2</v>
      </c>
      <c r="AH862" s="8">
        <v>0.87939892460718905</v>
      </c>
      <c r="AI862" s="8">
        <v>-2.7957651542709185</v>
      </c>
    </row>
    <row r="863" spans="24:35" x14ac:dyDescent="0.25">
      <c r="X863" t="str">
        <v>Lithuania</v>
      </c>
      <c r="Y863">
        <v>72.2</v>
      </c>
      <c r="Z863" s="8">
        <v>76.789650879899057</v>
      </c>
      <c r="AA863" s="8">
        <v>-4.5896508798990538</v>
      </c>
      <c r="AB863" s="8">
        <v>-4.6102350316074077</v>
      </c>
      <c r="AC863" s="8">
        <v>4.4648811974294031E-3</v>
      </c>
      <c r="AD863" s="8">
        <v>-1.2792435935419131</v>
      </c>
      <c r="AE863" s="8">
        <v>3.8628355809669642E-4</v>
      </c>
      <c r="AF863" s="8">
        <v>4.1053957112594373E-2</v>
      </c>
      <c r="AG863" s="8">
        <v>3.9937585782585147E-2</v>
      </c>
      <c r="AH863" s="8">
        <v>1.1310365129127853</v>
      </c>
      <c r="AI863" s="8">
        <v>-4.6102350316074077</v>
      </c>
    </row>
    <row r="864" spans="24:35" x14ac:dyDescent="0.25">
      <c r="X864" t="str">
        <v>Lithuania</v>
      </c>
      <c r="Y864">
        <v>71.099999999999994</v>
      </c>
      <c r="Z864" s="8">
        <v>76.135654133519623</v>
      </c>
      <c r="AA864" s="8">
        <v>-5.0356541335196283</v>
      </c>
      <c r="AB864" s="8">
        <v>-5.0629501265397909</v>
      </c>
      <c r="AC864" s="8">
        <v>5.3913217270456885E-3</v>
      </c>
      <c r="AD864" s="8">
        <v>-1.4042087122029465</v>
      </c>
      <c r="AE864" s="8">
        <v>5.6253912113365023E-4</v>
      </c>
      <c r="AF864" s="8">
        <v>4.1053957112594373E-2</v>
      </c>
      <c r="AG864" s="8">
        <v>4.1100799057405657E-2</v>
      </c>
      <c r="AH864" s="8">
        <v>1.184993127491863</v>
      </c>
      <c r="AI864" s="8">
        <v>-5.0629501265397909</v>
      </c>
    </row>
    <row r="865" spans="24:35" x14ac:dyDescent="0.25">
      <c r="X865" t="str">
        <v>Lithuania</v>
      </c>
      <c r="Y865">
        <v>72</v>
      </c>
      <c r="Z865" s="8">
        <v>79.120326095874901</v>
      </c>
      <c r="AA865" s="8">
        <v>-7.1203260958749013</v>
      </c>
      <c r="AB865" s="8">
        <v>-7.1574009911434819</v>
      </c>
      <c r="AC865" s="8">
        <v>5.1799382645260437E-3</v>
      </c>
      <c r="AD865" s="8">
        <v>-1.9853153856280548</v>
      </c>
      <c r="AE865" s="8">
        <v>1.0801534685765774E-3</v>
      </c>
      <c r="AF865" s="8">
        <v>4.1053957112594373E-2</v>
      </c>
      <c r="AG865" s="8">
        <v>4.4700069221284694E-2</v>
      </c>
      <c r="AH865" s="8">
        <v>1.4090122020862894</v>
      </c>
      <c r="AI865" s="8">
        <v>-7.1574009911434819</v>
      </c>
    </row>
    <row r="866" spans="24:35" x14ac:dyDescent="0.25">
      <c r="X866" t="str">
        <v>Lithuania</v>
      </c>
      <c r="Y866">
        <v>76</v>
      </c>
      <c r="Z866" s="8">
        <v>74.90931517399504</v>
      </c>
      <c r="AA866" s="8">
        <v>1.09068482600496</v>
      </c>
      <c r="AB866" s="8">
        <v>1.0977456574016264</v>
      </c>
      <c r="AC866" s="8">
        <v>6.4321196345057492E-3</v>
      </c>
      <c r="AD866" s="8">
        <v>0.30430030748888248</v>
      </c>
      <c r="AE866" s="8">
        <v>3.1550609364896834E-5</v>
      </c>
      <c r="AF866" s="8">
        <v>4.1053957112594373E-2</v>
      </c>
      <c r="AG866" s="8">
        <v>4.5456591153585413E-2</v>
      </c>
      <c r="AH866" s="8">
        <v>0.55163421529930723</v>
      </c>
      <c r="AI866" s="8">
        <v>1.0977456574016264</v>
      </c>
    </row>
    <row r="867" spans="24:35" x14ac:dyDescent="0.25">
      <c r="X867" t="str">
        <v>Lithuania</v>
      </c>
      <c r="Y867">
        <v>78</v>
      </c>
      <c r="Z867" s="8">
        <v>75.127666433599529</v>
      </c>
      <c r="AA867" s="8">
        <v>2.8723335664004708</v>
      </c>
      <c r="AB867" s="8">
        <v>2.8867840239767024</v>
      </c>
      <c r="AC867" s="8">
        <v>5.0057286780758742E-3</v>
      </c>
      <c r="AD867" s="8">
        <v>0.80080444497004943</v>
      </c>
      <c r="AE867" s="8">
        <v>1.6980328001919894E-4</v>
      </c>
      <c r="AF867" s="8">
        <v>4.1053957112594373E-2</v>
      </c>
      <c r="AG867" s="8">
        <v>4.8634307950197853E-2</v>
      </c>
      <c r="AH867" s="8">
        <v>0.89487677641675867</v>
      </c>
      <c r="AI867" s="8">
        <v>2.8867840239767024</v>
      </c>
    </row>
    <row r="868" spans="24:35" x14ac:dyDescent="0.25">
      <c r="X868" t="str">
        <v>Lithuania</v>
      </c>
      <c r="Y868">
        <v>71.599999999999994</v>
      </c>
      <c r="Z868" s="8">
        <v>77.421415321200655</v>
      </c>
      <c r="AA868" s="8">
        <v>-5.8214153212006607</v>
      </c>
      <c r="AB868" s="8">
        <v>-5.9514134121281925</v>
      </c>
      <c r="AC868" s="8">
        <v>2.1843229822114594E-2</v>
      </c>
      <c r="AD868" s="8">
        <v>-1.6369154346861412</v>
      </c>
      <c r="AE868" s="8">
        <v>3.1492510043730068E-3</v>
      </c>
      <c r="AF868" s="8">
        <v>4.1053957112594373E-2</v>
      </c>
      <c r="AG868" s="8">
        <v>4.9200910057824718E-2</v>
      </c>
      <c r="AH868" s="8">
        <v>1.2794199602500116</v>
      </c>
      <c r="AI868" s="8">
        <v>-5.9514134121281925</v>
      </c>
    </row>
    <row r="869" spans="24:35" x14ac:dyDescent="0.25">
      <c r="X869" t="str">
        <v>Lithuania</v>
      </c>
      <c r="Y869">
        <v>71.599999999999994</v>
      </c>
      <c r="Z869" s="8">
        <v>77.624065301569757</v>
      </c>
      <c r="AA869" s="8">
        <v>-6.0240653015697632</v>
      </c>
      <c r="AB869" s="8">
        <v>-6.0549100040229149</v>
      </c>
      <c r="AC869" s="8">
        <v>5.0941636510960847E-3</v>
      </c>
      <c r="AD869" s="8">
        <v>-1.6795795320060671</v>
      </c>
      <c r="AE869" s="8">
        <v>7.6021854585987835E-4</v>
      </c>
      <c r="AF869" s="8">
        <v>6.3887210036911155E-2</v>
      </c>
      <c r="AG869" s="8">
        <v>4.9468085138808758E-2</v>
      </c>
      <c r="AH869" s="8">
        <v>1.2959859304815262</v>
      </c>
      <c r="AI869" s="8">
        <v>-6.0549100040229149</v>
      </c>
    </row>
    <row r="870" spans="24:35" x14ac:dyDescent="0.25">
      <c r="X870" t="str">
        <v>Lithuania</v>
      </c>
      <c r="Y870">
        <v>71.400000000000006</v>
      </c>
      <c r="Z870" s="8">
        <v>77.381142367234844</v>
      </c>
      <c r="AA870" s="8">
        <v>-5.9811423672348383</v>
      </c>
      <c r="AB870" s="8">
        <v>-6.0059187699116174</v>
      </c>
      <c r="AC870" s="8">
        <v>4.1253309653310382E-3</v>
      </c>
      <c r="AD870" s="8">
        <v>-1.6668007559812019</v>
      </c>
      <c r="AE870" s="8">
        <v>6.0571438449877715E-4</v>
      </c>
      <c r="AF870" s="8">
        <v>6.3887210036911155E-2</v>
      </c>
      <c r="AG870" s="8">
        <v>5.1063305166924214E-2</v>
      </c>
      <c r="AH870" s="8">
        <v>1.2910463802595171</v>
      </c>
      <c r="AI870" s="8">
        <v>-6.0059187699116174</v>
      </c>
    </row>
    <row r="871" spans="24:35" x14ac:dyDescent="0.25">
      <c r="X871" t="str">
        <v>Lithuania</v>
      </c>
      <c r="Y871">
        <v>71.2</v>
      </c>
      <c r="Z871" s="8">
        <v>76.512308936184354</v>
      </c>
      <c r="AA871" s="8">
        <v>-5.3123089361843512</v>
      </c>
      <c r="AB871" s="8">
        <v>-5.3346856719326086</v>
      </c>
      <c r="AC871" s="8">
        <v>4.194574361895121E-3</v>
      </c>
      <c r="AD871" s="8">
        <v>-1.4804644084753242</v>
      </c>
      <c r="AE871" s="8">
        <v>4.8590990389758685E-4</v>
      </c>
      <c r="AF871" s="8">
        <v>6.3887210036911155E-2</v>
      </c>
      <c r="AG871" s="8">
        <v>5.1634940483861254E-2</v>
      </c>
      <c r="AH871" s="8">
        <v>1.2167433617962846</v>
      </c>
      <c r="AI871" s="8">
        <v>-5.3346856719326086</v>
      </c>
    </row>
    <row r="872" spans="24:35" x14ac:dyDescent="0.25">
      <c r="X872" t="str">
        <v>Lithuania</v>
      </c>
      <c r="Y872">
        <v>71.599999999999994</v>
      </c>
      <c r="Z872" s="8">
        <v>76.21121978139999</v>
      </c>
      <c r="AA872" s="8">
        <v>-4.6112197813999956</v>
      </c>
      <c r="AB872" s="8">
        <v>-4.6300119148483443</v>
      </c>
      <c r="AC872" s="8">
        <v>4.0587656779203819E-3</v>
      </c>
      <c r="AD872" s="8">
        <v>-1.2849932820614418</v>
      </c>
      <c r="AE872" s="8">
        <v>3.5416723348009562E-4</v>
      </c>
      <c r="AF872" s="8">
        <v>6.3887210036911155E-2</v>
      </c>
      <c r="AG872" s="8">
        <v>5.190624183340975E-2</v>
      </c>
      <c r="AH872" s="8">
        <v>1.1335754417159194</v>
      </c>
      <c r="AI872" s="8">
        <v>-4.6300119148483443</v>
      </c>
    </row>
    <row r="873" spans="24:35" x14ac:dyDescent="0.25">
      <c r="X873" t="str">
        <v>Luxembourg</v>
      </c>
      <c r="Y873">
        <v>81.7</v>
      </c>
      <c r="Z873" s="8">
        <v>82.700400214156033</v>
      </c>
      <c r="AA873" s="8">
        <v>-1.0004002141560306</v>
      </c>
      <c r="AB873" s="8">
        <v>-1.0905447274040472</v>
      </c>
      <c r="AC873" s="8">
        <v>8.2660078933762052E-2</v>
      </c>
      <c r="AD873" s="8">
        <v>-0.29047617755895305</v>
      </c>
      <c r="AE873" s="8">
        <v>4.0015934449510662E-4</v>
      </c>
      <c r="AF873" s="8">
        <v>6.3887210036911155E-2</v>
      </c>
      <c r="AG873" s="8">
        <v>5.2966893986273703E-2</v>
      </c>
      <c r="AH873" s="8">
        <v>0.53895841913727727</v>
      </c>
      <c r="AI873" s="8">
        <v>-1.0905447274040472</v>
      </c>
    </row>
    <row r="874" spans="24:35" x14ac:dyDescent="0.25">
      <c r="X874" t="str">
        <v>Luxembourg</v>
      </c>
      <c r="Y874">
        <v>81.400000000000006</v>
      </c>
      <c r="Z874" s="8">
        <v>82.301496847708918</v>
      </c>
      <c r="AA874" s="8">
        <v>-0.9014968477089127</v>
      </c>
      <c r="AB874" s="8">
        <v>-0.97492553392840997</v>
      </c>
      <c r="AC874" s="8">
        <v>7.5317225433229107E-2</v>
      </c>
      <c r="AD874" s="8">
        <v>-0.26071722230990113</v>
      </c>
      <c r="AE874" s="8">
        <v>2.9139854940178769E-4</v>
      </c>
      <c r="AF874" s="8">
        <v>6.3887210036911155E-2</v>
      </c>
      <c r="AG874" s="8">
        <v>5.4758384049553507E-2</v>
      </c>
      <c r="AH874" s="8">
        <v>0.51060476134668109</v>
      </c>
      <c r="AI874" s="8">
        <v>-0.97492553392840997</v>
      </c>
    </row>
    <row r="875" spans="24:35" x14ac:dyDescent="0.25">
      <c r="X875" t="str">
        <v>Luxembourg</v>
      </c>
      <c r="Y875">
        <v>81.099999999999994</v>
      </c>
      <c r="Z875" s="8">
        <v>76.968273265127166</v>
      </c>
      <c r="AA875" s="8">
        <v>4.1317267348728279</v>
      </c>
      <c r="AB875" s="8">
        <v>4.1750335819489504</v>
      </c>
      <c r="AC875" s="8">
        <v>1.0372814068696895E-2</v>
      </c>
      <c r="AD875" s="8">
        <v>1.1550417260941084</v>
      </c>
      <c r="AE875" s="8">
        <v>7.3598120213411405E-4</v>
      </c>
      <c r="AF875" s="8">
        <v>6.3887210036911155E-2</v>
      </c>
      <c r="AG875" s="8">
        <v>5.5427727607509761E-2</v>
      </c>
      <c r="AH875" s="8">
        <v>1.0747286755707732</v>
      </c>
      <c r="AI875" s="8">
        <v>4.1750335819489504</v>
      </c>
    </row>
    <row r="876" spans="24:35" x14ac:dyDescent="0.25">
      <c r="X876" t="str">
        <v>Luxembourg</v>
      </c>
      <c r="Y876">
        <v>88</v>
      </c>
      <c r="Z876" s="8">
        <v>84.595076158560289</v>
      </c>
      <c r="AA876" s="8">
        <v>3.4049238414397109</v>
      </c>
      <c r="AB876" s="8">
        <v>3.661377077061907</v>
      </c>
      <c r="AC876" s="8">
        <v>7.0042836404052691E-2</v>
      </c>
      <c r="AD876" s="8">
        <v>0.98192388012533027</v>
      </c>
      <c r="AE876" s="8">
        <v>3.8221068474765369E-3</v>
      </c>
      <c r="AF876" s="8">
        <v>6.3887210036911155E-2</v>
      </c>
      <c r="AG876" s="8">
        <v>5.6337362326177441E-2</v>
      </c>
      <c r="AH876" s="8">
        <v>0.99092072343115833</v>
      </c>
      <c r="AI876" s="8">
        <v>3.661377077061907</v>
      </c>
    </row>
    <row r="877" spans="24:35" x14ac:dyDescent="0.25">
      <c r="X877" t="str">
        <v>Luxembourg</v>
      </c>
      <c r="Y877">
        <v>86</v>
      </c>
      <c r="Z877" s="8">
        <v>77.362192529183773</v>
      </c>
      <c r="AA877" s="8">
        <v>8.6378074708162274</v>
      </c>
      <c r="AB877" s="8">
        <v>8.6752377881975953</v>
      </c>
      <c r="AC877" s="8">
        <v>4.3146157252646911E-3</v>
      </c>
      <c r="AD877" s="8">
        <v>2.4073783220574709</v>
      </c>
      <c r="AE877" s="8">
        <v>1.3217675326994637E-3</v>
      </c>
      <c r="AF877" s="8">
        <v>6.3887210036911155E-2</v>
      </c>
      <c r="AG877" s="8">
        <v>5.6801726715678645E-2</v>
      </c>
      <c r="AH877" s="8">
        <v>1.5515728542538603</v>
      </c>
      <c r="AI877" s="8">
        <v>8.6752377881975953</v>
      </c>
    </row>
    <row r="878" spans="24:35" x14ac:dyDescent="0.25">
      <c r="X878" t="str">
        <v>Luxembourg</v>
      </c>
      <c r="Y878">
        <v>83</v>
      </c>
      <c r="Z878" s="8">
        <v>77.081315721505774</v>
      </c>
      <c r="AA878" s="8">
        <v>5.9186842784942257</v>
      </c>
      <c r="AB878" s="8">
        <v>5.9473675417692187</v>
      </c>
      <c r="AC878" s="8">
        <v>4.8228502902412634E-3</v>
      </c>
      <c r="AD878" s="8">
        <v>1.64997311543179</v>
      </c>
      <c r="AE878" s="8">
        <v>6.9439009948498061E-4</v>
      </c>
      <c r="AF878" s="8">
        <v>6.3887210036911155E-2</v>
      </c>
      <c r="AG878" s="8">
        <v>5.8281796198830123E-2</v>
      </c>
      <c r="AH878" s="8">
        <v>1.2845127930199021</v>
      </c>
      <c r="AI878" s="8">
        <v>5.9473675417692187</v>
      </c>
    </row>
    <row r="879" spans="24:35" x14ac:dyDescent="0.25">
      <c r="X879" t="str">
        <v>Luxembourg</v>
      </c>
      <c r="Y879">
        <v>80</v>
      </c>
      <c r="Z879" s="8">
        <v>85.929651247791114</v>
      </c>
      <c r="AA879" s="8">
        <v>-5.9296512477911136</v>
      </c>
      <c r="AB879" s="8">
        <v>-6.4438196936111112</v>
      </c>
      <c r="AC879" s="8">
        <v>7.9792494245266271E-2</v>
      </c>
      <c r="AD879" s="8">
        <v>-1.719048608811051</v>
      </c>
      <c r="AE879" s="8">
        <v>1.3486491504478592E-2</v>
      </c>
      <c r="AF879" s="8">
        <v>7.9127168877726875E-2</v>
      </c>
      <c r="AG879" s="8">
        <v>6.2514965812746251E-2</v>
      </c>
      <c r="AH879" s="8">
        <v>1.3111249401987024</v>
      </c>
      <c r="AI879" s="8">
        <v>-6.4438196936111112</v>
      </c>
    </row>
    <row r="880" spans="24:35" x14ac:dyDescent="0.25">
      <c r="X880" t="str">
        <v>Luxembourg</v>
      </c>
      <c r="Y880">
        <v>79.7</v>
      </c>
      <c r="Z880" s="8">
        <v>75.92955447297858</v>
      </c>
      <c r="AA880" s="8">
        <v>3.7704455270214225</v>
      </c>
      <c r="AB880" s="8">
        <v>3.791138302957898</v>
      </c>
      <c r="AC880" s="8">
        <v>5.4581960041739652E-3</v>
      </c>
      <c r="AD880" s="8">
        <v>1.051436480506917</v>
      </c>
      <c r="AE880" s="8">
        <v>3.1932915062034013E-4</v>
      </c>
      <c r="AF880" s="8">
        <v>7.9127168877726875E-2</v>
      </c>
      <c r="AG880" s="8">
        <v>6.3549492544484013E-2</v>
      </c>
      <c r="AH880" s="8">
        <v>1.0253957677438097</v>
      </c>
      <c r="AI880" s="8">
        <v>3.791138302957898</v>
      </c>
    </row>
    <row r="881" spans="24:35" x14ac:dyDescent="0.25">
      <c r="X881" t="str">
        <v>Luxembourg</v>
      </c>
      <c r="Y881">
        <v>79.400000000000006</v>
      </c>
      <c r="Z881" s="8">
        <v>82.850834380155746</v>
      </c>
      <c r="AA881" s="8">
        <v>-3.4508343801557402</v>
      </c>
      <c r="AB881" s="8">
        <v>-3.6427057749460925</v>
      </c>
      <c r="AC881" s="8">
        <v>5.2672767619611531E-2</v>
      </c>
      <c r="AD881" s="8">
        <v>-0.98599791595026287</v>
      </c>
      <c r="AE881" s="8">
        <v>2.8450146656888633E-3</v>
      </c>
      <c r="AF881" s="8">
        <v>7.9127168877726875E-2</v>
      </c>
      <c r="AG881" s="8">
        <v>6.4635414187768914E-2</v>
      </c>
      <c r="AH881" s="8">
        <v>0.99297427758742218</v>
      </c>
      <c r="AI881" s="8">
        <v>-3.6427057749460925</v>
      </c>
    </row>
    <row r="882" spans="24:35" x14ac:dyDescent="0.25">
      <c r="X882" t="str">
        <v>Luxembourg</v>
      </c>
      <c r="Y882">
        <v>78.8</v>
      </c>
      <c r="Z882" s="8">
        <v>77.66748693634031</v>
      </c>
      <c r="AA882" s="8">
        <v>1.1325130636596867</v>
      </c>
      <c r="AB882" s="8">
        <v>1.1390702721159509</v>
      </c>
      <c r="AC882" s="8">
        <v>5.7566320680843414E-3</v>
      </c>
      <c r="AD882" s="8">
        <v>0.31586300353962027</v>
      </c>
      <c r="AE882" s="8">
        <v>3.0403227588493797E-5</v>
      </c>
      <c r="AF882" s="8">
        <v>7.9127168877726875E-2</v>
      </c>
      <c r="AG882" s="8">
        <v>6.481004448125903E-2</v>
      </c>
      <c r="AH882" s="8">
        <v>0.56201690680941285</v>
      </c>
      <c r="AI882" s="8">
        <v>1.1390702721159509</v>
      </c>
    </row>
    <row r="883" spans="24:35" x14ac:dyDescent="0.25">
      <c r="X883" t="str">
        <v>Luxembourg</v>
      </c>
      <c r="Y883">
        <v>78.7</v>
      </c>
      <c r="Z883" s="8">
        <v>81.268110022596488</v>
      </c>
      <c r="AA883" s="8">
        <v>-2.5681100225964855</v>
      </c>
      <c r="AB883" s="8">
        <v>-2.6551428368102155</v>
      </c>
      <c r="AC883" s="8">
        <v>3.2778957503577393E-2</v>
      </c>
      <c r="AD883" s="8">
        <v>-0.72619398839167515</v>
      </c>
      <c r="AE883" s="8">
        <v>9.4063492296407722E-4</v>
      </c>
      <c r="AF883" s="8">
        <v>7.9127168877726875E-2</v>
      </c>
      <c r="AG883" s="8">
        <v>6.6468513333966445E-2</v>
      </c>
      <c r="AH883" s="8">
        <v>0.85217016398819967</v>
      </c>
      <c r="AI883" s="8">
        <v>-2.6551428368102155</v>
      </c>
    </row>
    <row r="884" spans="24:35" x14ac:dyDescent="0.25">
      <c r="X884" t="str">
        <v>Luxembourg</v>
      </c>
      <c r="Y884">
        <v>78.599999999999994</v>
      </c>
      <c r="Z884" s="8">
        <v>80.24774031669412</v>
      </c>
      <c r="AA884" s="8">
        <v>-1.6477403166941258</v>
      </c>
      <c r="AB884" s="8">
        <v>-1.6849195441117182</v>
      </c>
      <c r="AC884" s="8">
        <v>2.2065877001381184E-2</v>
      </c>
      <c r="AD884" s="8">
        <v>-0.46337847907813451</v>
      </c>
      <c r="AE884" s="8">
        <v>2.5499385308062607E-4</v>
      </c>
      <c r="AF884" s="8">
        <v>7.9127168877726875E-2</v>
      </c>
      <c r="AG884" s="8">
        <v>6.8675988795714085E-2</v>
      </c>
      <c r="AH884" s="8">
        <v>0.68071908969716322</v>
      </c>
      <c r="AI884" s="8">
        <v>-1.6849195441117182</v>
      </c>
    </row>
    <row r="885" spans="24:35" x14ac:dyDescent="0.25">
      <c r="X885" t="str">
        <v>Luxembourg</v>
      </c>
      <c r="Y885">
        <v>78.3</v>
      </c>
      <c r="Z885" s="8">
        <v>75.778604648675014</v>
      </c>
      <c r="AA885" s="8">
        <v>2.5213953513249834</v>
      </c>
      <c r="AB885" s="8">
        <v>2.5368276245517634</v>
      </c>
      <c r="AC885" s="8">
        <v>6.0832959549259307E-3</v>
      </c>
      <c r="AD885" s="8">
        <v>0.70334409362690486</v>
      </c>
      <c r="AE885" s="8">
        <v>1.5935696309049213E-4</v>
      </c>
      <c r="AF885" s="8">
        <v>7.9127168877726875E-2</v>
      </c>
      <c r="AG885" s="8">
        <v>6.8797795619932392E-2</v>
      </c>
      <c r="AH885" s="8">
        <v>0.8386561235851705</v>
      </c>
      <c r="AI885" s="8">
        <v>2.5368276245517634</v>
      </c>
    </row>
    <row r="886" spans="24:35" x14ac:dyDescent="0.25">
      <c r="X886" t="str">
        <v>Luxembourg</v>
      </c>
      <c r="Y886">
        <v>78</v>
      </c>
      <c r="Z886" s="8">
        <v>78.796143079952017</v>
      </c>
      <c r="AA886" s="8">
        <v>-0.79614307995201727</v>
      </c>
      <c r="AB886" s="8">
        <v>-0.80744182586300861</v>
      </c>
      <c r="AC886" s="8">
        <v>1.3993263104639221E-2</v>
      </c>
      <c r="AD886" s="8">
        <v>-0.22297340975456509</v>
      </c>
      <c r="AE886" s="8">
        <v>3.7135704484824056E-5</v>
      </c>
      <c r="AF886" s="8">
        <v>7.9127168877726875E-2</v>
      </c>
      <c r="AG886" s="8">
        <v>7.0023531517939372E-2</v>
      </c>
      <c r="AH886" s="8">
        <v>0.4722006032975446</v>
      </c>
      <c r="AI886" s="8">
        <v>-0.80744182586300861</v>
      </c>
    </row>
    <row r="887" spans="24:35" x14ac:dyDescent="0.25">
      <c r="X887" t="str">
        <v>Luxembourg</v>
      </c>
      <c r="Y887">
        <v>77.8</v>
      </c>
      <c r="Z887" s="8">
        <v>78.961479637466354</v>
      </c>
      <c r="AA887" s="8">
        <v>-1.161479637466357</v>
      </c>
      <c r="AB887" s="8">
        <v>-1.1798537950538397</v>
      </c>
      <c r="AC887" s="8">
        <v>1.5573249553894344E-2</v>
      </c>
      <c r="AD887" s="8">
        <v>-0.32555306527942718</v>
      </c>
      <c r="AE887" s="8">
        <v>8.8244127452423131E-5</v>
      </c>
      <c r="AF887" s="8">
        <v>7.9127168877726875E-2</v>
      </c>
      <c r="AG887" s="8">
        <v>7.219687133884109E-2</v>
      </c>
      <c r="AH887" s="8">
        <v>0.57057257669767758</v>
      </c>
      <c r="AI887" s="8">
        <v>-1.1798537950538397</v>
      </c>
    </row>
    <row r="888" spans="24:35" x14ac:dyDescent="0.25">
      <c r="X888" t="str">
        <v>Madagascar</v>
      </c>
      <c r="Y888">
        <v>65.099999999999994</v>
      </c>
      <c r="Z888" s="8">
        <v>64.499283757891135</v>
      </c>
      <c r="AA888" s="8">
        <v>0.60071624210885943</v>
      </c>
      <c r="AB888" s="8">
        <v>0.60335667078872302</v>
      </c>
      <c r="AC888" s="8">
        <v>4.3762318504111577E-3</v>
      </c>
      <c r="AD888" s="8">
        <v>0.16742628405469343</v>
      </c>
      <c r="AE888" s="8">
        <v>6.4848321966260112E-6</v>
      </c>
      <c r="AF888" s="8">
        <v>7.9127168877726875E-2</v>
      </c>
      <c r="AG888" s="8">
        <v>7.2997811012540631E-2</v>
      </c>
      <c r="AH888" s="8">
        <v>0.40917757032209551</v>
      </c>
      <c r="AI888" s="8">
        <v>0.60335667078872302</v>
      </c>
    </row>
    <row r="889" spans="24:35" x14ac:dyDescent="0.25">
      <c r="X889" t="str">
        <v>Madagascar</v>
      </c>
      <c r="Y889">
        <v>64.7</v>
      </c>
      <c r="Z889" s="8">
        <v>68.402615299634448</v>
      </c>
      <c r="AA889" s="8">
        <v>-3.702615299634445</v>
      </c>
      <c r="AB889" s="8">
        <v>-3.7170425959532709</v>
      </c>
      <c r="AC889" s="8">
        <v>3.881391172254119E-3</v>
      </c>
      <c r="AD889" s="8">
        <v>-1.0317036248982261</v>
      </c>
      <c r="AE889" s="8">
        <v>2.1828941265785251E-4</v>
      </c>
      <c r="AF889" s="8">
        <v>7.9127168877726875E-2</v>
      </c>
      <c r="AG889" s="8">
        <v>7.3199419145212649E-2</v>
      </c>
      <c r="AH889" s="8">
        <v>1.0157281254835007</v>
      </c>
      <c r="AI889" s="8">
        <v>-3.7170425959532709</v>
      </c>
    </row>
    <row r="890" spans="24:35" x14ac:dyDescent="0.25">
      <c r="X890" t="str">
        <v>Madagascar</v>
      </c>
      <c r="Y890">
        <v>64.3</v>
      </c>
      <c r="Z890" s="8">
        <v>63.976885669834076</v>
      </c>
      <c r="AA890" s="8">
        <v>0.32311433016592161</v>
      </c>
      <c r="AB890" s="8">
        <v>0.32760046147665522</v>
      </c>
      <c r="AC890" s="8">
        <v>1.3693910229895394E-2</v>
      </c>
      <c r="AD890" s="8">
        <v>9.0479929585662963E-2</v>
      </c>
      <c r="AE890" s="8">
        <v>5.9822790711362676E-6</v>
      </c>
      <c r="AF890" s="8">
        <v>7.9127168877726875E-2</v>
      </c>
      <c r="AG890" s="8">
        <v>7.4558757074830243E-2</v>
      </c>
      <c r="AH890" s="8">
        <v>0.30079881912278672</v>
      </c>
      <c r="AI890" s="8">
        <v>0.32760046147665522</v>
      </c>
    </row>
    <row r="891" spans="24:35" x14ac:dyDescent="0.25">
      <c r="X891" t="str">
        <v>Madagascar</v>
      </c>
      <c r="Y891">
        <v>63.8</v>
      </c>
      <c r="Z891" s="8">
        <v>64.517753730984666</v>
      </c>
      <c r="AA891" s="8">
        <v>-0.71775373098466844</v>
      </c>
      <c r="AB891" s="8">
        <v>-0.71926514318210066</v>
      </c>
      <c r="AC891" s="8">
        <v>2.1013282956346231E-3</v>
      </c>
      <c r="AD891" s="8">
        <v>-0.19981777935733991</v>
      </c>
      <c r="AE891" s="8">
        <v>4.4250901166340519E-6</v>
      </c>
      <c r="AF891" s="8">
        <v>7.9127168877726875E-2</v>
      </c>
      <c r="AG891" s="8">
        <v>7.6404724663229742E-2</v>
      </c>
      <c r="AH891" s="8">
        <v>0.44700982020235297</v>
      </c>
      <c r="AI891" s="8">
        <v>-0.71926514318210066</v>
      </c>
    </row>
    <row r="892" spans="24:35" x14ac:dyDescent="0.25">
      <c r="X892" t="str">
        <v>Madagascar</v>
      </c>
      <c r="Y892">
        <v>63.3</v>
      </c>
      <c r="Z892" s="8">
        <v>63.235809991514181</v>
      </c>
      <c r="AA892" s="8">
        <v>6.4190008485816463E-2</v>
      </c>
      <c r="AB892" s="8">
        <v>6.4994964502730734E-2</v>
      </c>
      <c r="AC892" s="8">
        <v>1.2384898169772066E-2</v>
      </c>
      <c r="AD892" s="8">
        <v>1.7962859118689598E-2</v>
      </c>
      <c r="AE892" s="8">
        <v>2.1296196456656345E-7</v>
      </c>
      <c r="AF892" s="8">
        <v>9.896716322379942E-2</v>
      </c>
      <c r="AG892" s="8">
        <v>7.6470852694808369E-2</v>
      </c>
      <c r="AH892" s="8">
        <v>0.13402559128274569</v>
      </c>
      <c r="AI892" s="8">
        <v>6.4994964502730734E-2</v>
      </c>
    </row>
    <row r="893" spans="24:35" x14ac:dyDescent="0.25">
      <c r="X893" t="str">
        <v>Madagascar</v>
      </c>
      <c r="Y893">
        <v>62.8</v>
      </c>
      <c r="Z893" s="8">
        <v>63.747805678487204</v>
      </c>
      <c r="AA893" s="8">
        <v>-0.94780567848720665</v>
      </c>
      <c r="AB893" s="8">
        <v>-0.94973100152467149</v>
      </c>
      <c r="AC893" s="8">
        <v>2.0272298517937872E-3</v>
      </c>
      <c r="AD893" s="8">
        <v>-0.26385288809310714</v>
      </c>
      <c r="AE893" s="8">
        <v>7.4431094393809759E-6</v>
      </c>
      <c r="AF893" s="8">
        <v>9.896716322379942E-2</v>
      </c>
      <c r="AG893" s="8">
        <v>7.7813825244520157E-2</v>
      </c>
      <c r="AH893" s="8">
        <v>0.51366612511738319</v>
      </c>
      <c r="AI893" s="8">
        <v>-0.94973100152467149</v>
      </c>
    </row>
    <row r="894" spans="24:35" x14ac:dyDescent="0.25">
      <c r="X894" t="str">
        <v>Madagascar</v>
      </c>
      <c r="Y894">
        <v>62.3</v>
      </c>
      <c r="Z894" s="8">
        <v>63.204233943611221</v>
      </c>
      <c r="AA894" s="8">
        <v>-0.90423394361122433</v>
      </c>
      <c r="AB894" s="8">
        <v>-0.90621266582728532</v>
      </c>
      <c r="AC894" s="8">
        <v>2.183507570217669E-3</v>
      </c>
      <c r="AD894" s="8">
        <v>-0.25174297406387913</v>
      </c>
      <c r="AE894" s="8">
        <v>7.2990298593618143E-6</v>
      </c>
      <c r="AF894" s="8">
        <v>9.896716322379942E-2</v>
      </c>
      <c r="AG894" s="8">
        <v>7.9195864639831012E-2</v>
      </c>
      <c r="AH894" s="8">
        <v>0.50173994664953592</v>
      </c>
      <c r="AI894" s="8">
        <v>-0.90621266582728532</v>
      </c>
    </row>
    <row r="895" spans="24:35" x14ac:dyDescent="0.25">
      <c r="X895" t="str">
        <v>Madagascar</v>
      </c>
      <c r="Y895">
        <v>61.9</v>
      </c>
      <c r="Z895" s="8">
        <v>62.886692759778505</v>
      </c>
      <c r="AA895" s="8">
        <v>-0.98669275977850646</v>
      </c>
      <c r="AB895" s="8">
        <v>-0.98898205647693416</v>
      </c>
      <c r="AC895" s="8">
        <v>2.3148010456153847E-3</v>
      </c>
      <c r="AD895" s="8">
        <v>-0.27471796991549446</v>
      </c>
      <c r="AE895" s="8">
        <v>9.2159620265459827E-6</v>
      </c>
      <c r="AF895" s="8">
        <v>9.896716322379942E-2</v>
      </c>
      <c r="AG895" s="8">
        <v>8.0090610054618053E-2</v>
      </c>
      <c r="AH895" s="8">
        <v>0.52413544997022898</v>
      </c>
      <c r="AI895" s="8">
        <v>-0.98898205647693416</v>
      </c>
    </row>
    <row r="896" spans="24:35" x14ac:dyDescent="0.25">
      <c r="X896" t="str">
        <v>Madagascar</v>
      </c>
      <c r="Y896">
        <v>61.4</v>
      </c>
      <c r="Z896" s="8">
        <v>62.620915491494387</v>
      </c>
      <c r="AA896" s="8">
        <v>-1.220915491494388</v>
      </c>
      <c r="AB896" s="8">
        <v>-1.2238269684358858</v>
      </c>
      <c r="AC896" s="8">
        <v>2.3789939399839173E-3</v>
      </c>
      <c r="AD896" s="8">
        <v>-0.33994190473435693</v>
      </c>
      <c r="AE896" s="8">
        <v>1.4503858584186129E-5</v>
      </c>
      <c r="AF896" s="8">
        <v>9.896716322379942E-2</v>
      </c>
      <c r="AG896" s="8">
        <v>8.4492801913452584E-2</v>
      </c>
      <c r="AH896" s="8">
        <v>0.58304537107703458</v>
      </c>
      <c r="AI896" s="8">
        <v>-1.2238269684358858</v>
      </c>
    </row>
    <row r="897" spans="24:35" x14ac:dyDescent="0.25">
      <c r="X897" t="str">
        <v>Madagascar</v>
      </c>
      <c r="Y897">
        <v>69</v>
      </c>
      <c r="Z897" s="8">
        <v>61.797668579204476</v>
      </c>
      <c r="AA897" s="8">
        <v>7.2023314207955238</v>
      </c>
      <c r="AB897" s="8">
        <v>7.2969365164447</v>
      </c>
      <c r="AC897" s="8">
        <v>1.2965042992490051E-2</v>
      </c>
      <c r="AD897" s="8">
        <v>2.0160844812297842</v>
      </c>
      <c r="AE897" s="8">
        <v>2.8099932691116858E-3</v>
      </c>
      <c r="AF897" s="8">
        <v>9.896716322379942E-2</v>
      </c>
      <c r="AG897" s="8">
        <v>8.6109643160189236E-2</v>
      </c>
      <c r="AH897" s="8">
        <v>1.4198888974950767</v>
      </c>
      <c r="AI897" s="8">
        <v>7.2969365164447</v>
      </c>
    </row>
    <row r="898" spans="24:35" x14ac:dyDescent="0.25">
      <c r="X898" t="str">
        <v>Madagascar</v>
      </c>
      <c r="Y898">
        <v>64</v>
      </c>
      <c r="Z898" s="8">
        <v>61.588372721588577</v>
      </c>
      <c r="AA898" s="8">
        <v>2.411627278411423</v>
      </c>
      <c r="AB898" s="8">
        <v>2.4422954666994201</v>
      </c>
      <c r="AC898" s="8">
        <v>1.2557116330172306E-2</v>
      </c>
      <c r="AD898" s="8">
        <v>0.67492588899703188</v>
      </c>
      <c r="AE898" s="8">
        <v>3.048853150659279E-4</v>
      </c>
      <c r="AF898" s="8">
        <v>9.896716322379942E-2</v>
      </c>
      <c r="AG898" s="8">
        <v>8.6544461853535801E-2</v>
      </c>
      <c r="AH898" s="8">
        <v>0.82153873249958942</v>
      </c>
      <c r="AI898" s="8">
        <v>2.4422954666994201</v>
      </c>
    </row>
    <row r="899" spans="24:35" x14ac:dyDescent="0.25">
      <c r="X899" t="str">
        <v>Madagascar</v>
      </c>
      <c r="Y899">
        <v>59.9</v>
      </c>
      <c r="Z899" s="8">
        <v>60.850701486513152</v>
      </c>
      <c r="AA899" s="8">
        <v>-0.95070148651315378</v>
      </c>
      <c r="AB899" s="8">
        <v>-0.98554828710455478</v>
      </c>
      <c r="AC899" s="8">
        <v>3.5357781092367854E-2</v>
      </c>
      <c r="AD899" s="8">
        <v>-0.26919248524487588</v>
      </c>
      <c r="AE899" s="8">
        <v>1.3979479456352665E-4</v>
      </c>
      <c r="AF899" s="8">
        <v>9.896716322379942E-2</v>
      </c>
      <c r="AG899" s="8">
        <v>8.8932611117249302E-2</v>
      </c>
      <c r="AH899" s="8">
        <v>0.51883762897931363</v>
      </c>
      <c r="AI899" s="8">
        <v>-0.98554828710455478</v>
      </c>
    </row>
    <row r="900" spans="24:35" x14ac:dyDescent="0.25">
      <c r="X900" t="str">
        <v>Madagascar</v>
      </c>
      <c r="Y900">
        <v>59.3</v>
      </c>
      <c r="Z900" s="8">
        <v>60.992488923959215</v>
      </c>
      <c r="AA900" s="8">
        <v>-1.6924889239592176</v>
      </c>
      <c r="AB900" s="8">
        <v>-1.6991038202598201</v>
      </c>
      <c r="AC900" s="8">
        <v>3.8931678110116401E-3</v>
      </c>
      <c r="AD900" s="8">
        <v>-0.47160105457004381</v>
      </c>
      <c r="AE900" s="8">
        <v>4.5750214989248105E-5</v>
      </c>
      <c r="AF900" s="8">
        <v>9.896716322379942E-2</v>
      </c>
      <c r="AG900" s="8">
        <v>9.0479929585662963E-2</v>
      </c>
      <c r="AH900" s="8">
        <v>0.68673215635358431</v>
      </c>
      <c r="AI900" s="8">
        <v>-1.6991038202598201</v>
      </c>
    </row>
    <row r="901" spans="24:35" x14ac:dyDescent="0.25">
      <c r="X901" t="str">
        <v>Malawi</v>
      </c>
      <c r="Y901">
        <v>57.6</v>
      </c>
      <c r="Z901" s="8">
        <v>61.046807054547337</v>
      </c>
      <c r="AA901" s="8">
        <v>-3.4468070545473353</v>
      </c>
      <c r="AB901" s="8">
        <v>-3.4760401936159337</v>
      </c>
      <c r="AC901" s="8">
        <v>8.4098967331528007E-3</v>
      </c>
      <c r="AD901" s="8">
        <v>-0.96261532874796207</v>
      </c>
      <c r="AE901" s="8">
        <v>4.1362847116586601E-4</v>
      </c>
      <c r="AF901" s="8">
        <v>9.896716322379942E-2</v>
      </c>
      <c r="AG901" s="8">
        <v>9.0483723991918383E-2</v>
      </c>
      <c r="AH901" s="8">
        <v>0.9811296187293308</v>
      </c>
      <c r="AI901" s="8">
        <v>-3.4760401936159337</v>
      </c>
    </row>
    <row r="902" spans="24:35" x14ac:dyDescent="0.25">
      <c r="X902" t="str">
        <v>Malawi</v>
      </c>
      <c r="Y902">
        <v>56.7</v>
      </c>
      <c r="Z902" s="8">
        <v>59.427787118330222</v>
      </c>
      <c r="AA902" s="8">
        <v>-2.7277871183302196</v>
      </c>
      <c r="AB902" s="8">
        <v>-2.7449267564357109</v>
      </c>
      <c r="AC902" s="8">
        <v>6.2441149168393105E-3</v>
      </c>
      <c r="AD902" s="8">
        <v>-0.76097871436855047</v>
      </c>
      <c r="AE902" s="8">
        <v>1.9150609070459532E-4</v>
      </c>
      <c r="AF902" s="8">
        <v>9.896716322379942E-2</v>
      </c>
      <c r="AG902" s="8">
        <v>9.0944707518648762E-2</v>
      </c>
      <c r="AH902" s="8">
        <v>0.87234093929412171</v>
      </c>
      <c r="AI902" s="8">
        <v>-2.7449267564357109</v>
      </c>
    </row>
    <row r="903" spans="24:35" x14ac:dyDescent="0.25">
      <c r="X903" t="str">
        <v>Malawi</v>
      </c>
      <c r="Y903">
        <v>55.3</v>
      </c>
      <c r="Z903" s="8">
        <v>65.312188924151485</v>
      </c>
      <c r="AA903" s="8">
        <v>-10.012188924151488</v>
      </c>
      <c r="AB903" s="8">
        <v>-10.137467402563287</v>
      </c>
      <c r="AC903" s="8">
        <v>1.2357966091227321E-2</v>
      </c>
      <c r="AD903" s="8">
        <v>-2.8017613831567418</v>
      </c>
      <c r="AE903" s="8">
        <v>5.1695902702157672E-3</v>
      </c>
      <c r="AF903" s="8">
        <v>0.11578501997911882</v>
      </c>
      <c r="AG903" s="8">
        <v>9.1035927049421386E-2</v>
      </c>
      <c r="AH903" s="8">
        <v>1.6738462842079442</v>
      </c>
      <c r="AI903" s="8">
        <v>-10.137467402563287</v>
      </c>
    </row>
    <row r="904" spans="24:35" x14ac:dyDescent="0.25">
      <c r="X904" t="str">
        <v>Malawi</v>
      </c>
      <c r="Y904">
        <v>54.1</v>
      </c>
      <c r="Z904" s="8">
        <v>56.757980199507386</v>
      </c>
      <c r="AA904" s="8">
        <v>-2.6579801995073851</v>
      </c>
      <c r="AB904" s="8">
        <v>-2.6844006865283681</v>
      </c>
      <c r="AC904" s="8">
        <v>9.8422292743307414E-3</v>
      </c>
      <c r="AD904" s="8">
        <v>-0.7428505223265891</v>
      </c>
      <c r="AE904" s="8">
        <v>2.8869438873176378E-4</v>
      </c>
      <c r="AF904" s="8">
        <v>0.11578501997911882</v>
      </c>
      <c r="AG904" s="8">
        <v>9.258116295840671E-2</v>
      </c>
      <c r="AH904" s="8">
        <v>0.86188776666488842</v>
      </c>
      <c r="AI904" s="8">
        <v>-2.6844006865283681</v>
      </c>
    </row>
    <row r="905" spans="24:35" x14ac:dyDescent="0.25">
      <c r="X905" t="str">
        <v>Malawi</v>
      </c>
      <c r="Y905">
        <v>52.9</v>
      </c>
      <c r="Z905" s="8">
        <v>52.858898693652208</v>
      </c>
      <c r="AA905" s="8">
        <v>4.1101306347790967E-2</v>
      </c>
      <c r="AB905" s="8">
        <v>4.7214209629797867E-2</v>
      </c>
      <c r="AC905" s="8">
        <v>0.12947168511212184</v>
      </c>
      <c r="AD905" s="8">
        <v>1.2250845603556547E-2</v>
      </c>
      <c r="AE905" s="8">
        <v>1.1748175646221175E-6</v>
      </c>
      <c r="AF905" s="8">
        <v>0.11578501997911882</v>
      </c>
      <c r="AG905" s="8">
        <v>9.2699276861928359E-2</v>
      </c>
      <c r="AH905" s="8">
        <v>0.11068353808745249</v>
      </c>
      <c r="AI905" s="8">
        <v>4.7214209629797867E-2</v>
      </c>
    </row>
    <row r="906" spans="24:35" x14ac:dyDescent="0.25">
      <c r="X906" t="str">
        <v>Malawi</v>
      </c>
      <c r="Y906">
        <v>51.5</v>
      </c>
      <c r="Z906" s="8">
        <v>52.410402180281217</v>
      </c>
      <c r="AA906" s="8">
        <v>-0.910402180281217</v>
      </c>
      <c r="AB906" s="8">
        <v>-0.9194566845077885</v>
      </c>
      <c r="AC906" s="8">
        <v>9.8476680621650738E-3</v>
      </c>
      <c r="AD906" s="8">
        <v>-0.25443928915247022</v>
      </c>
      <c r="AE906" s="8">
        <v>3.3888015173156126E-5</v>
      </c>
      <c r="AF906" s="8">
        <v>0.11578501997911882</v>
      </c>
      <c r="AG906" s="8">
        <v>9.474646731360814E-2</v>
      </c>
      <c r="AH906" s="8">
        <v>0.50441975491892688</v>
      </c>
      <c r="AI906" s="8">
        <v>-0.9194566845077885</v>
      </c>
    </row>
    <row r="907" spans="24:35" x14ac:dyDescent="0.25">
      <c r="X907" t="str">
        <v>Malawi</v>
      </c>
      <c r="Y907">
        <v>50</v>
      </c>
      <c r="Z907" s="8">
        <v>50.419258811647516</v>
      </c>
      <c r="AA907" s="8">
        <v>-0.41925881164751644</v>
      </c>
      <c r="AB907" s="8">
        <v>-0.42364430708168432</v>
      </c>
      <c r="AC907" s="8">
        <v>1.0351833745572621E-2</v>
      </c>
      <c r="AD907" s="8">
        <v>-0.117204335962814</v>
      </c>
      <c r="AE907" s="8">
        <v>7.5625841566852572E-6</v>
      </c>
      <c r="AF907" s="8">
        <v>0.11578501997911882</v>
      </c>
      <c r="AG907" s="8">
        <v>0.10089991588709231</v>
      </c>
      <c r="AH907" s="8">
        <v>0.34235118805521036</v>
      </c>
      <c r="AI907" s="8">
        <v>-0.42364430708168432</v>
      </c>
    </row>
    <row r="908" spans="24:35" x14ac:dyDescent="0.25">
      <c r="X908" t="str">
        <v>Malawi</v>
      </c>
      <c r="Y908">
        <v>48.5</v>
      </c>
      <c r="Z908" s="8">
        <v>49.282346985821064</v>
      </c>
      <c r="AA908" s="8">
        <v>-0.78234698582106432</v>
      </c>
      <c r="AB908" s="8">
        <v>-0.79076213448139854</v>
      </c>
      <c r="AC908" s="8">
        <v>1.0641820458250826E-2</v>
      </c>
      <c r="AD908" s="8">
        <v>-0.21873814819509227</v>
      </c>
      <c r="AE908" s="8">
        <v>2.7086808674455973E-5</v>
      </c>
      <c r="AF908" s="8">
        <v>0.11578501997911882</v>
      </c>
      <c r="AG908" s="8">
        <v>0.10210244229007794</v>
      </c>
      <c r="AH908" s="8">
        <v>0.4676945030627282</v>
      </c>
      <c r="AI908" s="8">
        <v>-0.79076213448139854</v>
      </c>
    </row>
    <row r="909" spans="24:35" x14ac:dyDescent="0.25">
      <c r="X909" t="str">
        <v>Malawi</v>
      </c>
      <c r="Y909">
        <v>47.1</v>
      </c>
      <c r="Z909" s="8">
        <v>47.930849491370303</v>
      </c>
      <c r="AA909" s="8">
        <v>-0.83084949137030151</v>
      </c>
      <c r="AB909" s="8">
        <v>-0.84158133286603365</v>
      </c>
      <c r="AC909" s="8">
        <v>1.2751995649885092E-2</v>
      </c>
      <c r="AD909" s="8">
        <v>-0.23254720167250728</v>
      </c>
      <c r="AE909" s="8">
        <v>3.6763811116188606E-5</v>
      </c>
      <c r="AF909" s="8">
        <v>0.11578501997911882</v>
      </c>
      <c r="AG909" s="8">
        <v>0.10221479491494798</v>
      </c>
      <c r="AH909" s="8">
        <v>0.48223148141997874</v>
      </c>
      <c r="AI909" s="8">
        <v>-0.84158133286603365</v>
      </c>
    </row>
    <row r="910" spans="24:35" x14ac:dyDescent="0.25">
      <c r="X910" t="str">
        <v>Malawi</v>
      </c>
      <c r="Y910">
        <v>46</v>
      </c>
      <c r="Z910" s="8">
        <v>56.05125832543947</v>
      </c>
      <c r="AA910" s="8">
        <v>-10.05125832543947</v>
      </c>
      <c r="AB910" s="8">
        <v>-10.238358105940417</v>
      </c>
      <c r="AC910" s="8">
        <v>1.8274393077967278E-2</v>
      </c>
      <c r="AD910" s="8">
        <v>-2.8211570737593124</v>
      </c>
      <c r="AE910" s="8">
        <v>7.7974711457891093E-3</v>
      </c>
      <c r="AF910" s="8">
        <v>0.11578501997911882</v>
      </c>
      <c r="AG910" s="8">
        <v>0.10423495499164349</v>
      </c>
      <c r="AH910" s="8">
        <v>1.6796300407409104</v>
      </c>
      <c r="AI910" s="8">
        <v>-10.238358105940417</v>
      </c>
    </row>
    <row r="911" spans="24:35" x14ac:dyDescent="0.25">
      <c r="X911" t="str">
        <v>Malawi</v>
      </c>
      <c r="Y911">
        <v>45.1</v>
      </c>
      <c r="Z911" s="8">
        <v>46.359207060536008</v>
      </c>
      <c r="AA911" s="8">
        <v>-1.2592070605360064</v>
      </c>
      <c r="AB911" s="8">
        <v>-1.2764020584137974</v>
      </c>
      <c r="AC911" s="8">
        <v>1.347145890626298E-2</v>
      </c>
      <c r="AD911" s="8">
        <v>-0.35256907384353287</v>
      </c>
      <c r="AE911" s="8">
        <v>8.9338736295520841E-5</v>
      </c>
      <c r="AF911" s="8">
        <v>0.11578501997911882</v>
      </c>
      <c r="AG911" s="8">
        <v>0.10526342578485759</v>
      </c>
      <c r="AH911" s="8">
        <v>0.59377527217250536</v>
      </c>
      <c r="AI911" s="8">
        <v>-1.2764020584137974</v>
      </c>
    </row>
    <row r="912" spans="24:35" x14ac:dyDescent="0.25">
      <c r="X912" t="str">
        <v>Malawi</v>
      </c>
      <c r="Y912">
        <v>44.6</v>
      </c>
      <c r="Z912" s="8">
        <v>45.925862047484607</v>
      </c>
      <c r="AA912" s="8">
        <v>-1.3258620474846055</v>
      </c>
      <c r="AB912" s="8">
        <v>-1.3437784243199837</v>
      </c>
      <c r="AC912" s="8">
        <v>1.333283561569662E-2</v>
      </c>
      <c r="AD912" s="8">
        <v>-0.37120591959556004</v>
      </c>
      <c r="AE912" s="8">
        <v>9.800044207295181E-5</v>
      </c>
      <c r="AF912" s="8">
        <v>0.12956927093944998</v>
      </c>
      <c r="AG912" s="8">
        <v>0.11025049790518522</v>
      </c>
      <c r="AH912" s="8">
        <v>0.6092667064558509</v>
      </c>
      <c r="AI912" s="8">
        <v>-1.3437784243199837</v>
      </c>
    </row>
    <row r="913" spans="24:35" x14ac:dyDescent="0.25">
      <c r="X913" t="str">
        <v>Malawi</v>
      </c>
      <c r="Y913">
        <v>44</v>
      </c>
      <c r="Z913" s="8">
        <v>54.842406250962135</v>
      </c>
      <c r="AA913" s="8">
        <v>-10.842406250962135</v>
      </c>
      <c r="AB913" s="8">
        <v>-11.071636005750458</v>
      </c>
      <c r="AC913" s="8">
        <v>2.0704235098522417E-2</v>
      </c>
      <c r="AD913" s="8">
        <v>-3.046987196434594</v>
      </c>
      <c r="AE913" s="8">
        <v>1.0330776638632761E-2</v>
      </c>
      <c r="AF913" s="8">
        <v>0.12956927093944998</v>
      </c>
      <c r="AG913" s="8">
        <v>0.11079914251731877</v>
      </c>
      <c r="AH913" s="8">
        <v>1.7455621433895139</v>
      </c>
      <c r="AI913" s="8">
        <v>-11.071636005750458</v>
      </c>
    </row>
    <row r="914" spans="24:35" x14ac:dyDescent="0.25">
      <c r="X914" t="str">
        <v>Malaysia</v>
      </c>
      <c r="Y914">
        <v>74.8</v>
      </c>
      <c r="Z914" s="8">
        <v>73.540787901592751</v>
      </c>
      <c r="AA914" s="8">
        <v>1.2592120984072466</v>
      </c>
      <c r="AB914" s="8">
        <v>1.2664330489339608</v>
      </c>
      <c r="AC914" s="8">
        <v>5.7018020279813635E-3</v>
      </c>
      <c r="AD914" s="8">
        <v>0.3511902525181439</v>
      </c>
      <c r="AE914" s="8">
        <v>3.7224321243615518E-5</v>
      </c>
      <c r="AF914" s="8">
        <v>0.12956927093944998</v>
      </c>
      <c r="AG914" s="8">
        <v>0.11342762855043388</v>
      </c>
      <c r="AH914" s="8">
        <v>0.59261307150462339</v>
      </c>
      <c r="AI914" s="8">
        <v>1.2664330489339608</v>
      </c>
    </row>
    <row r="915" spans="24:35" x14ac:dyDescent="0.25">
      <c r="X915" t="str">
        <v>Malaysia</v>
      </c>
      <c r="Y915">
        <v>74.599999999999994</v>
      </c>
      <c r="Z915" s="8">
        <v>72.881632944888622</v>
      </c>
      <c r="AA915" s="8">
        <v>1.7183670551113721</v>
      </c>
      <c r="AB915" s="8">
        <v>1.7256216841540748</v>
      </c>
      <c r="AC915" s="8">
        <v>4.2040669222692673E-3</v>
      </c>
      <c r="AD915" s="8">
        <v>0.47888656735601681</v>
      </c>
      <c r="AE915" s="8">
        <v>5.0957836643537199E-5</v>
      </c>
      <c r="AF915" s="8">
        <v>0.12956927093944998</v>
      </c>
      <c r="AG915" s="8">
        <v>0.11371627096248542</v>
      </c>
      <c r="AH915" s="8">
        <v>0.69201630570096884</v>
      </c>
      <c r="AI915" s="8">
        <v>1.7256216841540748</v>
      </c>
    </row>
    <row r="916" spans="24:35" x14ac:dyDescent="0.25">
      <c r="X916" t="str">
        <v>Malaysia</v>
      </c>
      <c r="Y916">
        <v>74.5</v>
      </c>
      <c r="Z916" s="8">
        <v>72.759653910576262</v>
      </c>
      <c r="AA916" s="8">
        <v>1.7403460894237384</v>
      </c>
      <c r="AB916" s="8">
        <v>1.747849348554102</v>
      </c>
      <c r="AC916" s="8">
        <v>4.292852319663888E-3</v>
      </c>
      <c r="AD916" s="8">
        <v>0.48503346192229696</v>
      </c>
      <c r="AE916" s="8">
        <v>5.3383141171814385E-5</v>
      </c>
      <c r="AF916" s="8">
        <v>0.12956927093944998</v>
      </c>
      <c r="AG916" s="8">
        <v>0.11407279745801735</v>
      </c>
      <c r="AH916" s="8">
        <v>0.69644343770495598</v>
      </c>
      <c r="AI916" s="8">
        <v>1.747849348554102</v>
      </c>
    </row>
    <row r="917" spans="24:35" x14ac:dyDescent="0.25">
      <c r="X917" t="str">
        <v>Malaysia</v>
      </c>
      <c r="Y917">
        <v>74.3</v>
      </c>
      <c r="Z917" s="8">
        <v>74.639058195786006</v>
      </c>
      <c r="AA917" s="8">
        <v>-0.33905819578600926</v>
      </c>
      <c r="AB917" s="8">
        <v>-0.34098655600803141</v>
      </c>
      <c r="AC917" s="8">
        <v>5.6552382727273823E-3</v>
      </c>
      <c r="AD917" s="8">
        <v>-9.4560039156767473E-2</v>
      </c>
      <c r="AE917" s="8">
        <v>2.6765514956569781E-6</v>
      </c>
      <c r="AF917" s="8">
        <v>0.12956927093944998</v>
      </c>
      <c r="AG917" s="8">
        <v>0.11690317491563391</v>
      </c>
      <c r="AH917" s="8">
        <v>0.30750616116879265</v>
      </c>
      <c r="AI917" s="8">
        <v>-0.34098655600803141</v>
      </c>
    </row>
    <row r="918" spans="24:35" x14ac:dyDescent="0.25">
      <c r="X918" t="str">
        <v>Malaysia</v>
      </c>
      <c r="Y918">
        <v>74.099999999999994</v>
      </c>
      <c r="Z918" s="8">
        <v>72.381847233493687</v>
      </c>
      <c r="AA918" s="8">
        <v>1.7181527665063072</v>
      </c>
      <c r="AB918" s="8">
        <v>1.7257305250947845</v>
      </c>
      <c r="AC918" s="8">
        <v>4.3910439540154967E-3</v>
      </c>
      <c r="AD918" s="8">
        <v>0.47887180803831231</v>
      </c>
      <c r="AE918" s="8">
        <v>5.3230914714030625E-5</v>
      </c>
      <c r="AF918" s="8">
        <v>0.12956927093944998</v>
      </c>
      <c r="AG918" s="8">
        <v>0.11766215510502193</v>
      </c>
      <c r="AH918" s="8">
        <v>0.69200564162318234</v>
      </c>
      <c r="AI918" s="8">
        <v>1.7257305250947845</v>
      </c>
    </row>
    <row r="919" spans="24:35" x14ac:dyDescent="0.25">
      <c r="X919" t="str">
        <v>Malaysia</v>
      </c>
      <c r="Y919">
        <v>74</v>
      </c>
      <c r="Z919" s="8">
        <v>72.351021512707902</v>
      </c>
      <c r="AA919" s="8">
        <v>1.6489784872920978</v>
      </c>
      <c r="AB919" s="8">
        <v>1.6567178164082437</v>
      </c>
      <c r="AC919" s="8">
        <v>4.6714830006022072E-3</v>
      </c>
      <c r="AD919" s="8">
        <v>0.45965676691300561</v>
      </c>
      <c r="AE919" s="8">
        <v>5.2191771834966581E-5</v>
      </c>
      <c r="AF919" s="8">
        <v>0.12956927093944998</v>
      </c>
      <c r="AG919" s="8">
        <v>0.11993804306408919</v>
      </c>
      <c r="AH919" s="8">
        <v>0.67797991630505217</v>
      </c>
      <c r="AI919" s="8">
        <v>1.6567178164082437</v>
      </c>
    </row>
    <row r="920" spans="24:35" x14ac:dyDescent="0.25">
      <c r="X920" t="str">
        <v>Malaysia</v>
      </c>
      <c r="Y920">
        <v>73.8</v>
      </c>
      <c r="Z920" s="8">
        <v>72.089572831947223</v>
      </c>
      <c r="AA920" s="8">
        <v>1.7104271680527745</v>
      </c>
      <c r="AB920" s="8">
        <v>1.7196938228189897</v>
      </c>
      <c r="AC920" s="8">
        <v>5.3885491959405262E-3</v>
      </c>
      <c r="AD920" s="8">
        <v>0.47695757486836632</v>
      </c>
      <c r="AE920" s="8">
        <v>6.4867072349965849E-5</v>
      </c>
      <c r="AF920" s="8">
        <v>0.12956927093944998</v>
      </c>
      <c r="AG920" s="8">
        <v>0.12052241745549795</v>
      </c>
      <c r="AH920" s="8">
        <v>0.69062115147768699</v>
      </c>
      <c r="AI920" s="8">
        <v>1.7196938228189897</v>
      </c>
    </row>
    <row r="921" spans="24:35" x14ac:dyDescent="0.25">
      <c r="X921" t="str">
        <v>Malaysia</v>
      </c>
      <c r="Y921">
        <v>73.7</v>
      </c>
      <c r="Z921" s="8">
        <v>71.720720745252038</v>
      </c>
      <c r="AA921" s="8">
        <v>1.979279254747965</v>
      </c>
      <c r="AB921" s="8">
        <v>1.9890501245272052</v>
      </c>
      <c r="AC921" s="8">
        <v>4.9123295882564678E-3</v>
      </c>
      <c r="AD921" s="8">
        <v>0.55179567475106617</v>
      </c>
      <c r="AE921" s="8">
        <v>7.9109590319640681E-5</v>
      </c>
      <c r="AF921" s="8">
        <v>0.12956927093944998</v>
      </c>
      <c r="AG921" s="8">
        <v>0.12199276656104752</v>
      </c>
      <c r="AH921" s="8">
        <v>0.74282950584307439</v>
      </c>
      <c r="AI921" s="8">
        <v>1.9890501245272052</v>
      </c>
    </row>
    <row r="922" spans="24:35" x14ac:dyDescent="0.25">
      <c r="X922" t="str">
        <v>Malaysia</v>
      </c>
      <c r="Y922">
        <v>73.599999999999994</v>
      </c>
      <c r="Z922" s="8">
        <v>71.912349581956335</v>
      </c>
      <c r="AA922" s="8">
        <v>1.6876504180436598</v>
      </c>
      <c r="AB922" s="8">
        <v>1.6954522643406105</v>
      </c>
      <c r="AC922" s="8">
        <v>4.6016313529093026E-3</v>
      </c>
      <c r="AD922" s="8">
        <v>0.47042015510302115</v>
      </c>
      <c r="AE922" s="8">
        <v>5.3843482232121517E-5</v>
      </c>
      <c r="AF922" s="8">
        <v>0.12956927093944998</v>
      </c>
      <c r="AG922" s="8">
        <v>0.12501349237600753</v>
      </c>
      <c r="AH922" s="8">
        <v>0.68587182119038914</v>
      </c>
      <c r="AI922" s="8">
        <v>1.6954522643406105</v>
      </c>
    </row>
    <row r="923" spans="24:35" x14ac:dyDescent="0.25">
      <c r="X923" t="str">
        <v>Malaysia</v>
      </c>
      <c r="Y923">
        <v>73.400000000000006</v>
      </c>
      <c r="Z923" s="8">
        <v>71.088523093675107</v>
      </c>
      <c r="AA923" s="8">
        <v>2.3114769063248986</v>
      </c>
      <c r="AB923" s="8">
        <v>2.3291125319554773</v>
      </c>
      <c r="AC923" s="8">
        <v>7.5718220517977785E-3</v>
      </c>
      <c r="AD923" s="8">
        <v>0.64527064329706174</v>
      </c>
      <c r="AE923" s="8">
        <v>1.6719817232612916E-4</v>
      </c>
      <c r="AF923" s="8">
        <v>0.12956927093944998</v>
      </c>
      <c r="AG923" s="8">
        <v>0.1260849740419058</v>
      </c>
      <c r="AH923" s="8">
        <v>0.80328739769590674</v>
      </c>
      <c r="AI923" s="8">
        <v>2.3291125319554773</v>
      </c>
    </row>
    <row r="924" spans="24:35" x14ac:dyDescent="0.25">
      <c r="X924" t="str">
        <v>Malaysia</v>
      </c>
      <c r="Y924">
        <v>73.2</v>
      </c>
      <c r="Z924" s="8">
        <v>71.717004579397837</v>
      </c>
      <c r="AA924" s="8">
        <v>1.4829954206021654</v>
      </c>
      <c r="AB924" s="8">
        <v>1.4899352303679378</v>
      </c>
      <c r="AC924" s="8">
        <v>4.6577929189973192E-3</v>
      </c>
      <c r="AD924" s="8">
        <v>0.41338574016060597</v>
      </c>
      <c r="AE924" s="8">
        <v>4.2088663744822099E-5</v>
      </c>
      <c r="AF924" s="8">
        <v>0.14798710972583889</v>
      </c>
      <c r="AG924" s="8">
        <v>0.12667735911111305</v>
      </c>
      <c r="AH924" s="8">
        <v>0.64295080695229401</v>
      </c>
      <c r="AI924" s="8">
        <v>1.4899352303679378</v>
      </c>
    </row>
    <row r="925" spans="24:35" x14ac:dyDescent="0.25">
      <c r="X925" t="str">
        <v>Malaysia</v>
      </c>
      <c r="Y925">
        <v>73.099999999999994</v>
      </c>
      <c r="Z925" s="8">
        <v>71.111404537098792</v>
      </c>
      <c r="AA925" s="8">
        <v>1.9885954629012019</v>
      </c>
      <c r="AB925" s="8">
        <v>1.9968522912662359</v>
      </c>
      <c r="AC925" s="8">
        <v>4.1349219474807576E-3</v>
      </c>
      <c r="AD925" s="8">
        <v>0.55417647306307605</v>
      </c>
      <c r="AE925" s="8">
        <v>6.7113421570367231E-5</v>
      </c>
      <c r="AF925" s="8">
        <v>0.14798710972583889</v>
      </c>
      <c r="AG925" s="8">
        <v>0.12801940753548446</v>
      </c>
      <c r="AH925" s="8">
        <v>0.74443030101083074</v>
      </c>
      <c r="AI925" s="8">
        <v>1.9968522912662359</v>
      </c>
    </row>
    <row r="926" spans="24:35" x14ac:dyDescent="0.25">
      <c r="X926" t="str">
        <v>Malaysia</v>
      </c>
      <c r="Y926">
        <v>72.900000000000006</v>
      </c>
      <c r="Z926" s="8">
        <v>73.035477182607096</v>
      </c>
      <c r="AA926" s="8">
        <v>-0.13547718260709019</v>
      </c>
      <c r="AB926" s="8">
        <v>-0.13625334510883566</v>
      </c>
      <c r="AC926" s="8">
        <v>5.6964656620026779E-3</v>
      </c>
      <c r="AD926" s="8">
        <v>-3.7784054295082574E-2</v>
      </c>
      <c r="AE926" s="8">
        <v>4.3047706002097487E-7</v>
      </c>
      <c r="AF926" s="8">
        <v>0.14798710972583889</v>
      </c>
      <c r="AG926" s="8">
        <v>0.12843425541014836</v>
      </c>
      <c r="AH926" s="8">
        <v>0.19438120869848138</v>
      </c>
      <c r="AI926" s="8">
        <v>-0.13625334510883566</v>
      </c>
    </row>
    <row r="927" spans="24:35" x14ac:dyDescent="0.25">
      <c r="X927" t="str">
        <v>Malaysia</v>
      </c>
      <c r="Y927">
        <v>72.7</v>
      </c>
      <c r="Z927" s="8">
        <v>70.692491450620537</v>
      </c>
      <c r="AA927" s="8">
        <v>2.007508549379466</v>
      </c>
      <c r="AB927" s="8">
        <v>2.0166610697952367</v>
      </c>
      <c r="AC927" s="8">
        <v>4.5384524711930213E-3</v>
      </c>
      <c r="AD927" s="8">
        <v>0.55956050162385806</v>
      </c>
      <c r="AE927" s="8">
        <v>7.5131801690945572E-5</v>
      </c>
      <c r="AF927" s="8">
        <v>0.14798710972583889</v>
      </c>
      <c r="AG927" s="8">
        <v>0.13196888733796364</v>
      </c>
      <c r="AH927" s="8">
        <v>0.74803776751167994</v>
      </c>
      <c r="AI927" s="8">
        <v>2.0166610697952367</v>
      </c>
    </row>
    <row r="928" spans="24:35" x14ac:dyDescent="0.25">
      <c r="X928" t="str">
        <v>Malaysia</v>
      </c>
      <c r="Y928">
        <v>72.400000000000006</v>
      </c>
      <c r="Z928" s="8">
        <v>70.089359277026745</v>
      </c>
      <c r="AA928" s="8">
        <v>2.3106407229732611</v>
      </c>
      <c r="AB928" s="8">
        <v>2.3220653878012087</v>
      </c>
      <c r="AC928" s="8">
        <v>4.9200444087260497E-3</v>
      </c>
      <c r="AD928" s="8">
        <v>0.64417716514417633</v>
      </c>
      <c r="AE928" s="8">
        <v>1.0798615937813414E-4</v>
      </c>
      <c r="AF928" s="8">
        <v>0.14798710972583889</v>
      </c>
      <c r="AG928" s="8">
        <v>0.13478331735096552</v>
      </c>
      <c r="AH928" s="8">
        <v>0.80260648212195262</v>
      </c>
      <c r="AI928" s="8">
        <v>2.3220653878012087</v>
      </c>
    </row>
    <row r="929" spans="24:35" x14ac:dyDescent="0.25">
      <c r="X929" t="str">
        <v>Maldives</v>
      </c>
      <c r="Y929">
        <v>78.2</v>
      </c>
      <c r="Z929" s="8">
        <v>73.835278884161397</v>
      </c>
      <c r="AA929" s="8">
        <v>4.3647211158386057</v>
      </c>
      <c r="AB929" s="8">
        <v>4.4468241388086511</v>
      </c>
      <c r="AC929" s="8">
        <v>1.8463294343824016E-2</v>
      </c>
      <c r="AD929" s="8">
        <v>1.2251947264989356</v>
      </c>
      <c r="AE929" s="8">
        <v>1.4861384989541058E-3</v>
      </c>
      <c r="AF929" s="8">
        <v>0.14798710972583889</v>
      </c>
      <c r="AG929" s="8">
        <v>0.13537314588423696</v>
      </c>
      <c r="AH929" s="8">
        <v>1.1068851460286815</v>
      </c>
      <c r="AI929" s="8">
        <v>4.4468241388086511</v>
      </c>
    </row>
    <row r="930" spans="24:35" x14ac:dyDescent="0.25">
      <c r="X930" t="str">
        <v>Maldives</v>
      </c>
      <c r="Y930">
        <v>77.900000000000006</v>
      </c>
      <c r="Z930" s="8">
        <v>73.023030502659878</v>
      </c>
      <c r="AA930" s="8">
        <v>4.8769694973401272</v>
      </c>
      <c r="AB930" s="8">
        <v>4.939087510734713</v>
      </c>
      <c r="AC930" s="8">
        <v>1.2576819758624918E-2</v>
      </c>
      <c r="AD930" s="8">
        <v>1.3648982343884835</v>
      </c>
      <c r="AE930" s="8">
        <v>1.2488620301004348E-3</v>
      </c>
      <c r="AF930" s="8">
        <v>0.14798710972583889</v>
      </c>
      <c r="AG930" s="8">
        <v>0.1365782586028966</v>
      </c>
      <c r="AH930" s="8">
        <v>1.1682885920818038</v>
      </c>
      <c r="AI930" s="8">
        <v>4.939087510734713</v>
      </c>
    </row>
    <row r="931" spans="24:35" x14ac:dyDescent="0.25">
      <c r="X931" t="str">
        <v>Maldives</v>
      </c>
      <c r="Y931">
        <v>77.599999999999994</v>
      </c>
      <c r="Z931" s="8">
        <v>72.318685557658398</v>
      </c>
      <c r="AA931" s="8">
        <v>5.2813144423415963</v>
      </c>
      <c r="AB931" s="8">
        <v>5.3316770968984013</v>
      </c>
      <c r="AC931" s="8">
        <v>9.4459311097633697E-3</v>
      </c>
      <c r="AD931" s="8">
        <v>1.4757229257293403</v>
      </c>
      <c r="AE931" s="8">
        <v>1.0930062242284619E-3</v>
      </c>
      <c r="AF931" s="8">
        <v>0.14798710972583889</v>
      </c>
      <c r="AG931" s="8">
        <v>0.14233826658708645</v>
      </c>
      <c r="AH931" s="8">
        <v>1.2147933675030254</v>
      </c>
      <c r="AI931" s="8">
        <v>5.3316770968984013</v>
      </c>
    </row>
    <row r="932" spans="24:35" x14ac:dyDescent="0.25">
      <c r="X932" t="str">
        <v>Maldives</v>
      </c>
      <c r="Y932">
        <v>77.3</v>
      </c>
      <c r="Z932" s="8">
        <v>71.557944969232324</v>
      </c>
      <c r="AA932" s="8">
        <v>5.7420550307676734</v>
      </c>
      <c r="AB932" s="8">
        <v>5.7856932823261316</v>
      </c>
      <c r="AC932" s="8">
        <v>7.5424412302951653E-3</v>
      </c>
      <c r="AD932" s="8">
        <v>1.602925250404734</v>
      </c>
      <c r="AE932" s="8">
        <v>1.0277155570611544E-3</v>
      </c>
      <c r="AF932" s="8">
        <v>0.14798710972583889</v>
      </c>
      <c r="AG932" s="8">
        <v>0.14265752657027481</v>
      </c>
      <c r="AH932" s="8">
        <v>1.2660668427870363</v>
      </c>
      <c r="AI932" s="8">
        <v>5.7856932823261316</v>
      </c>
    </row>
    <row r="933" spans="24:35" x14ac:dyDescent="0.25">
      <c r="X933" t="str">
        <v>Maldives</v>
      </c>
      <c r="Y933">
        <v>76.7</v>
      </c>
      <c r="Z933" s="8">
        <v>70.681460299415534</v>
      </c>
      <c r="AA933" s="8">
        <v>6.0185397005844692</v>
      </c>
      <c r="AB933" s="8">
        <v>6.0634647191746236</v>
      </c>
      <c r="AC933" s="8">
        <v>7.4091333372629156E-3</v>
      </c>
      <c r="AD933" s="8">
        <v>1.6799945933592966</v>
      </c>
      <c r="AE933" s="8">
        <v>1.1088155376742109E-3</v>
      </c>
      <c r="AF933" s="8">
        <v>0.14798710972583889</v>
      </c>
      <c r="AG933" s="8">
        <v>0.14364152071704589</v>
      </c>
      <c r="AH933" s="8">
        <v>1.2961460540229626</v>
      </c>
      <c r="AI933" s="8">
        <v>6.0634647191746236</v>
      </c>
    </row>
    <row r="934" spans="24:35" x14ac:dyDescent="0.25">
      <c r="X934" t="str">
        <v>Maldives</v>
      </c>
      <c r="Y934">
        <v>76.3</v>
      </c>
      <c r="Z934" s="8">
        <v>70.917497763280551</v>
      </c>
      <c r="AA934" s="8">
        <v>5.3825022367194464</v>
      </c>
      <c r="AB934" s="8">
        <v>5.4292943277145671</v>
      </c>
      <c r="AC934" s="8">
        <v>8.6184480285520972E-3</v>
      </c>
      <c r="AD934" s="8">
        <v>1.5033693582290448</v>
      </c>
      <c r="AE934" s="8">
        <v>1.0341082939652533E-3</v>
      </c>
      <c r="AF934" s="8">
        <v>0.16337348484333708</v>
      </c>
      <c r="AG934" s="8">
        <v>0.14509758767560693</v>
      </c>
      <c r="AH934" s="8">
        <v>1.2261196345500078</v>
      </c>
      <c r="AI934" s="8">
        <v>5.4292943277145671</v>
      </c>
    </row>
    <row r="935" spans="24:35" x14ac:dyDescent="0.25">
      <c r="X935" t="str">
        <v>Maldives</v>
      </c>
      <c r="Y935">
        <v>75.900000000000006</v>
      </c>
      <c r="Z935" s="8">
        <v>70.51745466693562</v>
      </c>
      <c r="AA935" s="8">
        <v>5.3825453330643853</v>
      </c>
      <c r="AB935" s="8">
        <v>5.4371968875679269</v>
      </c>
      <c r="AC935" s="8">
        <v>1.0051420912952729E-2</v>
      </c>
      <c r="AD935" s="8">
        <v>1.5044690910866605</v>
      </c>
      <c r="AE935" s="8">
        <v>1.2095609619135654E-3</v>
      </c>
      <c r="AF935" s="8">
        <v>0.16337348484333708</v>
      </c>
      <c r="AG935" s="8">
        <v>0.14830293334009603</v>
      </c>
      <c r="AH935" s="8">
        <v>1.2265680132331271</v>
      </c>
      <c r="AI935" s="8">
        <v>5.4371968875679269</v>
      </c>
    </row>
    <row r="936" spans="24:35" x14ac:dyDescent="0.25">
      <c r="X936" t="str">
        <v>Maldives</v>
      </c>
      <c r="Y936">
        <v>75.400000000000006</v>
      </c>
      <c r="Z936" s="8">
        <v>70.372282939556655</v>
      </c>
      <c r="AA936" s="8">
        <v>5.0277170604433508</v>
      </c>
      <c r="AB936" s="8">
        <v>5.0630222241657732</v>
      </c>
      <c r="AC936" s="8">
        <v>6.9731401837249078E-3</v>
      </c>
      <c r="AD936" s="8">
        <v>1.4031116265490602</v>
      </c>
      <c r="AE936" s="8">
        <v>7.2760930793105104E-4</v>
      </c>
      <c r="AF936" s="8">
        <v>0.16337348484333708</v>
      </c>
      <c r="AG936" s="8">
        <v>0.15142537769968076</v>
      </c>
      <c r="AH936" s="8">
        <v>1.1845301290170125</v>
      </c>
      <c r="AI936" s="8">
        <v>5.0630222241657732</v>
      </c>
    </row>
    <row r="937" spans="24:35" x14ac:dyDescent="0.25">
      <c r="X937" t="str">
        <v>Maldives</v>
      </c>
      <c r="Y937">
        <v>75</v>
      </c>
      <c r="Z937" s="8">
        <v>70.602594257275072</v>
      </c>
      <c r="AA937" s="8">
        <v>4.3974057427249278</v>
      </c>
      <c r="AB937" s="8">
        <v>4.4292098591494806</v>
      </c>
      <c r="AC937" s="8">
        <v>7.1805395174163733E-3</v>
      </c>
      <c r="AD937" s="8">
        <v>1.2273354837292088</v>
      </c>
      <c r="AE937" s="8">
        <v>5.734027548684557E-4</v>
      </c>
      <c r="AF937" s="8">
        <v>0.16337348484333708</v>
      </c>
      <c r="AG937" s="8">
        <v>0.15299864926503154</v>
      </c>
      <c r="AH937" s="8">
        <v>1.1078517426665035</v>
      </c>
      <c r="AI937" s="8">
        <v>4.4292098591494806</v>
      </c>
    </row>
    <row r="938" spans="24:35" x14ac:dyDescent="0.25">
      <c r="X938" t="str">
        <v>Maldives</v>
      </c>
      <c r="Y938">
        <v>74.3</v>
      </c>
      <c r="Z938" s="8">
        <v>70.751450954979703</v>
      </c>
      <c r="AA938" s="8">
        <v>3.5485490450202946</v>
      </c>
      <c r="AB938" s="8">
        <v>3.5810678954204014</v>
      </c>
      <c r="AC938" s="8">
        <v>9.0807690191222236E-3</v>
      </c>
      <c r="AD938" s="8">
        <v>0.99136498452954991</v>
      </c>
      <c r="AE938" s="8">
        <v>4.7402137073803742E-4</v>
      </c>
      <c r="AF938" s="8">
        <v>0.16337348484333708</v>
      </c>
      <c r="AG938" s="8">
        <v>0.15514644519054183</v>
      </c>
      <c r="AH938" s="8">
        <v>0.99567313136869873</v>
      </c>
      <c r="AI938" s="8">
        <v>3.5810678954204014</v>
      </c>
    </row>
    <row r="939" spans="24:35" x14ac:dyDescent="0.25">
      <c r="X939" t="str">
        <v>Maldives</v>
      </c>
      <c r="Y939">
        <v>73.400000000000006</v>
      </c>
      <c r="Z939" s="8">
        <v>71.70956958870714</v>
      </c>
      <c r="AA939" s="8">
        <v>1.6904304112928656</v>
      </c>
      <c r="AB939" s="8">
        <v>1.7042616286548251</v>
      </c>
      <c r="AC939" s="8">
        <v>8.1156655348020336E-3</v>
      </c>
      <c r="AD939" s="8">
        <v>0.47202899152377215</v>
      </c>
      <c r="AE939" s="8">
        <v>9.5950414463730386E-5</v>
      </c>
      <c r="AF939" s="8">
        <v>0.16337348484333708</v>
      </c>
      <c r="AG939" s="8">
        <v>0.15569291640440952</v>
      </c>
      <c r="AH939" s="8">
        <v>0.68704366056588584</v>
      </c>
      <c r="AI939" s="8">
        <v>1.7042616286548251</v>
      </c>
    </row>
    <row r="940" spans="24:35" x14ac:dyDescent="0.25">
      <c r="X940" t="str">
        <v>Maldives</v>
      </c>
      <c r="Y940">
        <v>72.7</v>
      </c>
      <c r="Z940" s="8">
        <v>69.533545731557183</v>
      </c>
      <c r="AA940" s="8">
        <v>3.1664542684428199</v>
      </c>
      <c r="AB940" s="8">
        <v>3.1875628876956985</v>
      </c>
      <c r="AC940" s="8">
        <v>6.6221812703241524E-3</v>
      </c>
      <c r="AD940" s="8">
        <v>0.88352304698801554</v>
      </c>
      <c r="AE940" s="8">
        <v>2.7388532985402579E-4</v>
      </c>
      <c r="AF940" s="8">
        <v>0.16337348484333708</v>
      </c>
      <c r="AG940" s="8">
        <v>0.1622864371840777</v>
      </c>
      <c r="AH940" s="8">
        <v>0.93995906665557283</v>
      </c>
      <c r="AI940" s="8">
        <v>3.1875628876956985</v>
      </c>
    </row>
    <row r="941" spans="24:35" x14ac:dyDescent="0.25">
      <c r="X941" t="str">
        <v>Maldives</v>
      </c>
      <c r="Y941">
        <v>71.8</v>
      </c>
      <c r="Z941" s="8">
        <v>69.191695141019466</v>
      </c>
      <c r="AA941" s="8">
        <v>2.6083048589805315</v>
      </c>
      <c r="AB941" s="8">
        <v>2.6258894442780258</v>
      </c>
      <c r="AC941" s="8">
        <v>6.6966205815755624E-3</v>
      </c>
      <c r="AD941" s="8">
        <v>0.72781212370276349</v>
      </c>
      <c r="AE941" s="8">
        <v>1.8795710649399596E-4</v>
      </c>
      <c r="AF941" s="8">
        <v>0.16337348484333708</v>
      </c>
      <c r="AG941" s="8">
        <v>0.16484127895643255</v>
      </c>
      <c r="AH941" s="8">
        <v>0.8531190559955647</v>
      </c>
      <c r="AI941" s="8">
        <v>2.6258894442780258</v>
      </c>
    </row>
    <row r="942" spans="24:35" x14ac:dyDescent="0.25">
      <c r="X942" t="str">
        <v>Maldives</v>
      </c>
      <c r="Y942">
        <v>78</v>
      </c>
      <c r="Z942" s="8">
        <v>68.828214277937079</v>
      </c>
      <c r="AA942" s="8">
        <v>9.1717857220629213</v>
      </c>
      <c r="AB942" s="8">
        <v>9.2327285787228881</v>
      </c>
      <c r="AC942" s="8">
        <v>6.600741713604745E-3</v>
      </c>
      <c r="AD942" s="8">
        <v>2.5591390038416884</v>
      </c>
      <c r="AE942" s="8">
        <v>2.2903563525906619E-3</v>
      </c>
      <c r="AF942" s="8">
        <v>0.16337348484333708</v>
      </c>
      <c r="AG942" s="8">
        <v>0.16539571606184181</v>
      </c>
      <c r="AH942" s="8">
        <v>1.5997309160736028</v>
      </c>
      <c r="AI942" s="8">
        <v>9.2327285787228881</v>
      </c>
    </row>
    <row r="943" spans="24:35" x14ac:dyDescent="0.25">
      <c r="X943" t="str">
        <v>Maldives</v>
      </c>
      <c r="Y943">
        <v>69.599999999999994</v>
      </c>
      <c r="Z943" s="8">
        <v>68.430730311139271</v>
      </c>
      <c r="AA943" s="8">
        <v>1.169269688860723</v>
      </c>
      <c r="AB943" s="8">
        <v>1.1778191489811829</v>
      </c>
      <c r="AC943" s="8">
        <v>7.2587206005738014E-3</v>
      </c>
      <c r="AD943" s="8">
        <v>0.32636121625227843</v>
      </c>
      <c r="AE943" s="8">
        <v>4.0989015213510414E-5</v>
      </c>
      <c r="AF943" s="8">
        <v>0.16337348484333708</v>
      </c>
      <c r="AG943" s="8">
        <v>0.16605799832503182</v>
      </c>
      <c r="AH943" s="8">
        <v>0.57128033070663164</v>
      </c>
      <c r="AI943" s="8">
        <v>1.1778191489811829</v>
      </c>
    </row>
    <row r="944" spans="24:35" x14ac:dyDescent="0.25">
      <c r="X944" t="str">
        <v>Mali</v>
      </c>
      <c r="Y944">
        <v>57.8</v>
      </c>
      <c r="Z944" s="8">
        <v>60.393742170459149</v>
      </c>
      <c r="AA944" s="8">
        <v>-2.5937421704591515</v>
      </c>
      <c r="AB944" s="8">
        <v>-2.6022471948874673</v>
      </c>
      <c r="AC944" s="8">
        <v>3.2683383980680555E-3</v>
      </c>
      <c r="AD944" s="8">
        <v>-0.72250285546419091</v>
      </c>
      <c r="AE944" s="8">
        <v>9.0089524978686917E-5</v>
      </c>
      <c r="AF944" s="8">
        <v>0.16337348484333708</v>
      </c>
      <c r="AG944" s="8">
        <v>0.16719648217594898</v>
      </c>
      <c r="AH944" s="8">
        <v>0.85000167968315854</v>
      </c>
      <c r="AI944" s="8">
        <v>-2.6022471948874673</v>
      </c>
    </row>
    <row r="945" spans="24:35" x14ac:dyDescent="0.25">
      <c r="X945" t="str">
        <v>Mali</v>
      </c>
      <c r="Y945">
        <v>57.3</v>
      </c>
      <c r="Z945" s="8">
        <v>59.480797259055038</v>
      </c>
      <c r="AA945" s="8">
        <v>-2.1807972590550406</v>
      </c>
      <c r="AB945" s="8">
        <v>-2.2051098197237051</v>
      </c>
      <c r="AC945" s="8">
        <v>1.1025555485354759E-2</v>
      </c>
      <c r="AD945" s="8">
        <v>-0.60985227705489142</v>
      </c>
      <c r="AE945" s="8">
        <v>2.1822831945074157E-4</v>
      </c>
      <c r="AF945" s="8">
        <v>0.16337348484333708</v>
      </c>
      <c r="AG945" s="8">
        <v>0.16742628405469343</v>
      </c>
      <c r="AH945" s="8">
        <v>0.78093039193957059</v>
      </c>
      <c r="AI945" s="8">
        <v>-2.2051098197237051</v>
      </c>
    </row>
    <row r="946" spans="24:35" x14ac:dyDescent="0.25">
      <c r="X946" t="str">
        <v>Mali</v>
      </c>
      <c r="Y946">
        <v>57.2</v>
      </c>
      <c r="Z946" s="8">
        <v>63.685283585778691</v>
      </c>
      <c r="AA946" s="8">
        <v>-6.4852835857786886</v>
      </c>
      <c r="AB946" s="8">
        <v>-6.5272572251553251</v>
      </c>
      <c r="AC946" s="8">
        <v>6.4305171266844808E-3</v>
      </c>
      <c r="AD946" s="8">
        <v>-1.8093881484033418</v>
      </c>
      <c r="AE946" s="8">
        <v>1.1152122650341168E-3</v>
      </c>
      <c r="AF946" s="8">
        <v>0.16337348484333708</v>
      </c>
      <c r="AG946" s="8">
        <v>0.16754586903368021</v>
      </c>
      <c r="AH946" s="8">
        <v>1.3451349926320932</v>
      </c>
      <c r="AI946" s="8">
        <v>-6.5272572251553251</v>
      </c>
    </row>
    <row r="947" spans="24:35" x14ac:dyDescent="0.25">
      <c r="X947" t="str">
        <v>Mali</v>
      </c>
      <c r="Y947">
        <v>56.8</v>
      </c>
      <c r="Z947" s="8">
        <v>59.222148400169289</v>
      </c>
      <c r="AA947" s="8">
        <v>-2.4221484001692914</v>
      </c>
      <c r="AB947" s="8">
        <v>-2.4312982052134533</v>
      </c>
      <c r="AC947" s="8">
        <v>3.7633413394301237E-3</v>
      </c>
      <c r="AD947" s="8">
        <v>-0.67487195428744173</v>
      </c>
      <c r="AE947" s="8">
        <v>9.0552459913351797E-5</v>
      </c>
      <c r="AF947" s="8">
        <v>0.18343432307636306</v>
      </c>
      <c r="AG947" s="8">
        <v>0.16994681990148855</v>
      </c>
      <c r="AH947" s="8">
        <v>0.82150590642273635</v>
      </c>
      <c r="AI947" s="8">
        <v>-2.4312982052134533</v>
      </c>
    </row>
    <row r="948" spans="24:35" x14ac:dyDescent="0.25">
      <c r="X948" t="str">
        <v>Mali</v>
      </c>
      <c r="Y948">
        <v>56.5</v>
      </c>
      <c r="Z948" s="8">
        <v>58.256592279059547</v>
      </c>
      <c r="AA948" s="8">
        <v>-1.7565922790595465</v>
      </c>
      <c r="AB948" s="8">
        <v>-1.7648972310212476</v>
      </c>
      <c r="AC948" s="8">
        <v>4.7056292092970478E-3</v>
      </c>
      <c r="AD948" s="8">
        <v>-0.48966277267082026</v>
      </c>
      <c r="AE948" s="8">
        <v>5.9663225588212452E-5</v>
      </c>
      <c r="AF948" s="8">
        <v>0.18343432307636306</v>
      </c>
      <c r="AG948" s="8">
        <v>0.16995652865270386</v>
      </c>
      <c r="AH948" s="8">
        <v>0.69975908187805624</v>
      </c>
      <c r="AI948" s="8">
        <v>-1.7648972310212476</v>
      </c>
    </row>
    <row r="949" spans="24:35" x14ac:dyDescent="0.25">
      <c r="X949" t="str">
        <v>Mali</v>
      </c>
      <c r="Y949">
        <v>56</v>
      </c>
      <c r="Z949" s="8">
        <v>57.868753851963682</v>
      </c>
      <c r="AA949" s="8">
        <v>-1.8687538519636817</v>
      </c>
      <c r="AB949" s="8">
        <v>-1.8784743336193661</v>
      </c>
      <c r="AC949" s="8">
        <v>5.1746683368067998E-3</v>
      </c>
      <c r="AD949" s="8">
        <v>-0.52105140938028316</v>
      </c>
      <c r="AE949" s="8">
        <v>7.4326423077163262E-5</v>
      </c>
      <c r="AF949" s="8">
        <v>0.18343432307636306</v>
      </c>
      <c r="AG949" s="8">
        <v>0.17093363292970265</v>
      </c>
      <c r="AH949" s="8">
        <v>0.72183890819232177</v>
      </c>
      <c r="AI949" s="8">
        <v>-1.8784743336193661</v>
      </c>
    </row>
    <row r="950" spans="24:35" x14ac:dyDescent="0.25">
      <c r="X950" t="str">
        <v>Mali</v>
      </c>
      <c r="Y950">
        <v>55.5</v>
      </c>
      <c r="Z950" s="8">
        <v>56.936626813370218</v>
      </c>
      <c r="AA950" s="8">
        <v>-1.4366268133702178</v>
      </c>
      <c r="AB950" s="8">
        <v>-1.4454275632884686</v>
      </c>
      <c r="AC950" s="8">
        <v>6.0886827827112203E-3</v>
      </c>
      <c r="AD950" s="8">
        <v>-0.40074862579903292</v>
      </c>
      <c r="AE950" s="8">
        <v>5.1780494668969119E-5</v>
      </c>
      <c r="AF950" s="8">
        <v>0.18343432307636306</v>
      </c>
      <c r="AG950" s="8">
        <v>0.17130516363601478</v>
      </c>
      <c r="AH950" s="8">
        <v>0.6330470960355421</v>
      </c>
      <c r="AI950" s="8">
        <v>-1.4454275632884686</v>
      </c>
    </row>
    <row r="951" spans="24:35" x14ac:dyDescent="0.25">
      <c r="X951" t="str">
        <v>Mali</v>
      </c>
      <c r="Y951">
        <v>55</v>
      </c>
      <c r="Z951" s="8">
        <v>57.333063229493881</v>
      </c>
      <c r="AA951" s="8">
        <v>-2.3330632294938809</v>
      </c>
      <c r="AB951" s="8">
        <v>-2.3458761561511623</v>
      </c>
      <c r="AC951" s="8">
        <v>5.4618938956708099E-3</v>
      </c>
      <c r="AD951" s="8">
        <v>-0.65060543475110411</v>
      </c>
      <c r="AE951" s="8">
        <v>1.2234989580522148E-4</v>
      </c>
      <c r="AF951" s="8">
        <v>0.18343432307636306</v>
      </c>
      <c r="AG951" s="8">
        <v>0.17137139459338691</v>
      </c>
      <c r="AH951" s="8">
        <v>0.80660116213101507</v>
      </c>
      <c r="AI951" s="8">
        <v>-2.3458761561511623</v>
      </c>
    </row>
    <row r="952" spans="24:35" x14ac:dyDescent="0.25">
      <c r="X952" t="str">
        <v>Mali</v>
      </c>
      <c r="Y952">
        <v>54.3</v>
      </c>
      <c r="Z952" s="8">
        <v>57.124745996104622</v>
      </c>
      <c r="AA952" s="8">
        <v>-2.8247459961046246</v>
      </c>
      <c r="AB952" s="8">
        <v>-2.8619643434429052</v>
      </c>
      <c r="AC952" s="8">
        <v>1.3004476251967299E-2</v>
      </c>
      <c r="AD952" s="8">
        <v>-0.79072178111453095</v>
      </c>
      <c r="AE952" s="8">
        <v>4.3358224114999815E-4</v>
      </c>
      <c r="AF952" s="8">
        <v>0.18343432307636306</v>
      </c>
      <c r="AG952" s="8">
        <v>0.17301389471960835</v>
      </c>
      <c r="AH952" s="8">
        <v>0.88922538263059658</v>
      </c>
      <c r="AI952" s="8">
        <v>-2.8619643434429052</v>
      </c>
    </row>
    <row r="953" spans="24:35" x14ac:dyDescent="0.25">
      <c r="X953" t="str">
        <v>Mali</v>
      </c>
      <c r="Y953">
        <v>53.6</v>
      </c>
      <c r="Z953" s="8">
        <v>60.369136863920424</v>
      </c>
      <c r="AA953" s="8">
        <v>-6.7691368639204228</v>
      </c>
      <c r="AB953" s="8">
        <v>-6.8431089290446332</v>
      </c>
      <c r="AC953" s="8">
        <v>1.0809716152587627E-2</v>
      </c>
      <c r="AD953" s="8">
        <v>-1.892758764650303</v>
      </c>
      <c r="AE953" s="8">
        <v>2.0604941180473041E-3</v>
      </c>
      <c r="AF953" s="8">
        <v>0.18343432307636306</v>
      </c>
      <c r="AG953" s="8">
        <v>0.17662956266477428</v>
      </c>
      <c r="AH953" s="8">
        <v>1.3757756956169502</v>
      </c>
      <c r="AI953" s="8">
        <v>-6.8431089290446332</v>
      </c>
    </row>
    <row r="954" spans="24:35" x14ac:dyDescent="0.25">
      <c r="X954" t="str">
        <v>Mali</v>
      </c>
      <c r="Y954">
        <v>52.8</v>
      </c>
      <c r="Z954" s="8">
        <v>55.349195419370105</v>
      </c>
      <c r="AA954" s="8">
        <v>-2.5491954193701076</v>
      </c>
      <c r="AB954" s="8">
        <v>-2.5923304749326319</v>
      </c>
      <c r="AC954" s="8">
        <v>1.6639489439958483E-2</v>
      </c>
      <c r="AD954" s="8">
        <v>-0.71490550151828647</v>
      </c>
      <c r="AE954" s="8">
        <v>4.5516714876819462E-4</v>
      </c>
      <c r="AF954" s="8">
        <v>0.18343432307636306</v>
      </c>
      <c r="AG954" s="8">
        <v>0.17972533929995393</v>
      </c>
      <c r="AH954" s="8">
        <v>0.84552084629433377</v>
      </c>
      <c r="AI954" s="8">
        <v>-2.5923304749326319</v>
      </c>
    </row>
    <row r="955" spans="24:35" x14ac:dyDescent="0.25">
      <c r="X955" t="str">
        <v>Mali</v>
      </c>
      <c r="Y955">
        <v>52</v>
      </c>
      <c r="Z955" s="8">
        <v>54.979345566718408</v>
      </c>
      <c r="AA955" s="8">
        <v>-2.9793455667184077</v>
      </c>
      <c r="AB955" s="8">
        <v>-3.0115941067242153</v>
      </c>
      <c r="AC955" s="8">
        <v>1.0708129602792098E-2</v>
      </c>
      <c r="AD955" s="8">
        <v>-0.83302982453363039</v>
      </c>
      <c r="AE955" s="8">
        <v>3.9532718385279009E-4</v>
      </c>
      <c r="AF955" s="8">
        <v>0.18343432307636306</v>
      </c>
      <c r="AG955" s="8">
        <v>0.18079542978579907</v>
      </c>
      <c r="AH955" s="8">
        <v>0.91270467542005629</v>
      </c>
      <c r="AI955" s="8">
        <v>-3.0115941067242153</v>
      </c>
    </row>
    <row r="956" spans="24:35" x14ac:dyDescent="0.25">
      <c r="X956" t="str">
        <v>Malta</v>
      </c>
      <c r="Y956">
        <v>81.400000000000006</v>
      </c>
      <c r="Z956" s="8">
        <v>78.117108308987625</v>
      </c>
      <c r="AA956" s="8">
        <v>3.2828916910123809</v>
      </c>
      <c r="AB956" s="8">
        <v>3.334130573860389</v>
      </c>
      <c r="AC956" s="8">
        <v>1.5367989259245476E-2</v>
      </c>
      <c r="AD956" s="8">
        <v>0.92007127306490888</v>
      </c>
      <c r="AE956" s="8">
        <v>6.953964014116584E-4</v>
      </c>
      <c r="AF956" s="8">
        <v>0.18343432307636306</v>
      </c>
      <c r="AG956" s="8">
        <v>0.18129113940366121</v>
      </c>
      <c r="AH956" s="8">
        <v>0.95920345759641046</v>
      </c>
      <c r="AI956" s="8">
        <v>3.334130573860389</v>
      </c>
    </row>
    <row r="957" spans="24:35" x14ac:dyDescent="0.25">
      <c r="X957" t="str">
        <v>Malta</v>
      </c>
      <c r="Y957">
        <v>81.099999999999994</v>
      </c>
      <c r="Z957" s="8">
        <v>77.315870007273077</v>
      </c>
      <c r="AA957" s="8">
        <v>3.7841299927269176</v>
      </c>
      <c r="AB957" s="8">
        <v>3.8024003877438415</v>
      </c>
      <c r="AC957" s="8">
        <v>4.8049634845962093E-3</v>
      </c>
      <c r="AD957" s="8">
        <v>1.0549061834722149</v>
      </c>
      <c r="AE957" s="8">
        <v>2.8278473709385986E-4</v>
      </c>
      <c r="AF957" s="8">
        <v>0.18343432307636306</v>
      </c>
      <c r="AG957" s="8">
        <v>0.18144563310260065</v>
      </c>
      <c r="AH957" s="8">
        <v>1.0270862590221985</v>
      </c>
      <c r="AI957" s="8">
        <v>3.8024003877438415</v>
      </c>
    </row>
    <row r="958" spans="24:35" x14ac:dyDescent="0.25">
      <c r="X958" t="str">
        <v>Malta</v>
      </c>
      <c r="Y958">
        <v>81</v>
      </c>
      <c r="Z958" s="8">
        <v>77.174277260029356</v>
      </c>
      <c r="AA958" s="8">
        <v>3.8257227399706437</v>
      </c>
      <c r="AB958" s="8">
        <v>3.8436041700290762</v>
      </c>
      <c r="AC958" s="8">
        <v>4.6522558690786069E-3</v>
      </c>
      <c r="AD958" s="8">
        <v>1.0664192253398381</v>
      </c>
      <c r="AE958" s="8">
        <v>2.797635220368174E-4</v>
      </c>
      <c r="AF958" s="8">
        <v>0.18343432307636306</v>
      </c>
      <c r="AG958" s="8">
        <v>0.18146222648334254</v>
      </c>
      <c r="AH958" s="8">
        <v>1.0326757600233667</v>
      </c>
      <c r="AI958" s="8">
        <v>3.8436041700290762</v>
      </c>
    </row>
    <row r="959" spans="24:35" x14ac:dyDescent="0.25">
      <c r="X959" t="str">
        <v>Malta</v>
      </c>
      <c r="Y959">
        <v>87</v>
      </c>
      <c r="Z959" s="8">
        <v>79.331937345311673</v>
      </c>
      <c r="AA959" s="8">
        <v>7.6680626546883275</v>
      </c>
      <c r="AB959" s="8">
        <v>7.7019151226385292</v>
      </c>
      <c r="AC959" s="8">
        <v>4.395331214531074E-3</v>
      </c>
      <c r="AD959" s="8">
        <v>2.1371946694014405</v>
      </c>
      <c r="AE959" s="8">
        <v>1.0613026446529418E-3</v>
      </c>
      <c r="AF959" s="8">
        <v>0.18343432307636306</v>
      </c>
      <c r="AG959" s="8">
        <v>0.18297136026215818</v>
      </c>
      <c r="AH959" s="8">
        <v>1.4619147271306356</v>
      </c>
      <c r="AI959" s="8">
        <v>7.7019151226385292</v>
      </c>
    </row>
    <row r="960" spans="24:35" x14ac:dyDescent="0.25">
      <c r="X960" t="str">
        <v>Malta</v>
      </c>
      <c r="Y960">
        <v>83</v>
      </c>
      <c r="Z960" s="8">
        <v>76.919719448248912</v>
      </c>
      <c r="AA960" s="8">
        <v>6.0802805517510876</v>
      </c>
      <c r="AB960" s="8">
        <v>6.1029687296233446</v>
      </c>
      <c r="AC960" s="8">
        <v>3.7175641687512452E-3</v>
      </c>
      <c r="AD960" s="8">
        <v>1.6940813971086803</v>
      </c>
      <c r="AE960" s="8">
        <v>5.6362590499084301E-4</v>
      </c>
      <c r="AF960" s="8">
        <v>0.18343432307636306</v>
      </c>
      <c r="AG960" s="8">
        <v>0.18331294617480129</v>
      </c>
      <c r="AH960" s="8">
        <v>1.3015688215029892</v>
      </c>
      <c r="AI960" s="8">
        <v>6.1029687296233446</v>
      </c>
    </row>
    <row r="961" spans="24:35" x14ac:dyDescent="0.25">
      <c r="X961" t="str">
        <v>Malta</v>
      </c>
      <c r="Y961">
        <v>82</v>
      </c>
      <c r="Z961" s="8">
        <v>76.602411941957854</v>
      </c>
      <c r="AA961" s="8">
        <v>5.397588058042146</v>
      </c>
      <c r="AB961" s="8">
        <v>5.4193045471511088</v>
      </c>
      <c r="AC961" s="8">
        <v>4.0072464870754424E-3</v>
      </c>
      <c r="AD961" s="8">
        <v>1.5040890125600428</v>
      </c>
      <c r="AE961" s="8">
        <v>4.7905276888452901E-4</v>
      </c>
      <c r="AF961" s="8">
        <v>0.18343432307636306</v>
      </c>
      <c r="AG961" s="8">
        <v>0.18690054045717522</v>
      </c>
      <c r="AH961" s="8">
        <v>1.2264130676733851</v>
      </c>
      <c r="AI961" s="8">
        <v>5.4193045471511088</v>
      </c>
    </row>
    <row r="962" spans="24:35" x14ac:dyDescent="0.25">
      <c r="X962" t="str">
        <v>Malta</v>
      </c>
      <c r="Y962">
        <v>80</v>
      </c>
      <c r="Z962" s="8">
        <v>77.844943145633394</v>
      </c>
      <c r="AA962" s="8">
        <v>2.155056854366606</v>
      </c>
      <c r="AB962" s="8">
        <v>2.1650317371189298</v>
      </c>
      <c r="AC962" s="8">
        <v>4.6072686054928627E-3</v>
      </c>
      <c r="AD962" s="8">
        <v>0.60070796626073808</v>
      </c>
      <c r="AE962" s="8">
        <v>8.7906755090170899E-5</v>
      </c>
      <c r="AF962" s="8">
        <v>0.206674078513852</v>
      </c>
      <c r="AG962" s="8">
        <v>0.19141212997836787</v>
      </c>
      <c r="AH962" s="8">
        <v>0.77505352477150768</v>
      </c>
      <c r="AI962" s="8">
        <v>2.1650317371189298</v>
      </c>
    </row>
    <row r="963" spans="24:35" x14ac:dyDescent="0.25">
      <c r="X963" t="str">
        <v>Malta</v>
      </c>
      <c r="Y963">
        <v>79.599999999999994</v>
      </c>
      <c r="Z963" s="8">
        <v>77.604583962199001</v>
      </c>
      <c r="AA963" s="8">
        <v>1.9954160378009931</v>
      </c>
      <c r="AB963" s="8">
        <v>2.002425403848004</v>
      </c>
      <c r="AC963" s="8">
        <v>3.5004380355649202E-3</v>
      </c>
      <c r="AD963" s="8">
        <v>0.55590015376579516</v>
      </c>
      <c r="AE963" s="8">
        <v>5.713276852027019E-5</v>
      </c>
      <c r="AF963" s="8">
        <v>0.206674078513852</v>
      </c>
      <c r="AG963" s="8">
        <v>0.19979224922767844</v>
      </c>
      <c r="AH963" s="8">
        <v>0.74558712017161022</v>
      </c>
      <c r="AI963" s="8">
        <v>2.002425403848004</v>
      </c>
    </row>
    <row r="964" spans="24:35" x14ac:dyDescent="0.25">
      <c r="X964" t="str">
        <v>Malta</v>
      </c>
      <c r="Y964">
        <v>79.3</v>
      </c>
      <c r="Z964" s="8">
        <v>77.980603528633694</v>
      </c>
      <c r="AA964" s="8">
        <v>1.3193964713663036</v>
      </c>
      <c r="AB964" s="8">
        <v>1.3233789413380428</v>
      </c>
      <c r="AC964" s="8">
        <v>3.0093194377965324E-3</v>
      </c>
      <c r="AD964" s="8">
        <v>0.36747826789152899</v>
      </c>
      <c r="AE964" s="8">
        <v>2.1452944636063653E-5</v>
      </c>
      <c r="AF964" s="8">
        <v>0.206674078513852</v>
      </c>
      <c r="AG964" s="8">
        <v>0.20033017874418096</v>
      </c>
      <c r="AH964" s="8">
        <v>0.60619985804314491</v>
      </c>
      <c r="AI964" s="8">
        <v>1.3233789413380428</v>
      </c>
    </row>
    <row r="965" spans="24:35" x14ac:dyDescent="0.25">
      <c r="X965" t="str">
        <v>Malta</v>
      </c>
      <c r="Y965">
        <v>79</v>
      </c>
      <c r="Z965" s="8">
        <v>78.158795833385938</v>
      </c>
      <c r="AA965" s="8">
        <v>0.84120416661406239</v>
      </c>
      <c r="AB965" s="8">
        <v>0.8434672461096322</v>
      </c>
      <c r="AC965" s="8">
        <v>2.6830674291241129E-3</v>
      </c>
      <c r="AD965" s="8">
        <v>0.23425383559652047</v>
      </c>
      <c r="AE965" s="8">
        <v>7.7699498351123703E-6</v>
      </c>
      <c r="AF965" s="8">
        <v>0.206674078513852</v>
      </c>
      <c r="AG965" s="8">
        <v>0.20123114023931407</v>
      </c>
      <c r="AH965" s="8">
        <v>0.48399776404082745</v>
      </c>
      <c r="AI965" s="8">
        <v>0.8434672461096322</v>
      </c>
    </row>
    <row r="966" spans="24:35" x14ac:dyDescent="0.25">
      <c r="X966" t="str">
        <v>Malta</v>
      </c>
      <c r="Y966">
        <v>78.7</v>
      </c>
      <c r="Z966" s="8">
        <v>76.414411617472908</v>
      </c>
      <c r="AA966" s="8">
        <v>2.2855883825270951</v>
      </c>
      <c r="AB966" s="8">
        <v>2.2923805744396155</v>
      </c>
      <c r="AC966" s="8">
        <v>2.9629425359184274E-3</v>
      </c>
      <c r="AD966" s="8">
        <v>0.63656720627355501</v>
      </c>
      <c r="AE966" s="8">
        <v>6.3379214229722142E-5</v>
      </c>
      <c r="AF966" s="8">
        <v>0.206674078513852</v>
      </c>
      <c r="AG966" s="8">
        <v>0.2015218293281546</v>
      </c>
      <c r="AH966" s="8">
        <v>0.79785161920845593</v>
      </c>
      <c r="AI966" s="8">
        <v>2.2923805744396155</v>
      </c>
    </row>
    <row r="967" spans="24:35" x14ac:dyDescent="0.25">
      <c r="X967" t="str">
        <v>Malta</v>
      </c>
      <c r="Y967">
        <v>78.5</v>
      </c>
      <c r="Z967" s="8">
        <v>76.756369659020237</v>
      </c>
      <c r="AA967" s="8">
        <v>1.7436303409797631</v>
      </c>
      <c r="AB967" s="8">
        <v>1.7483464428155238</v>
      </c>
      <c r="AC967" s="8">
        <v>2.6974641411264049E-3</v>
      </c>
      <c r="AD967" s="8">
        <v>0.48555993844692519</v>
      </c>
      <c r="AE967" s="8">
        <v>3.3563006047419527E-5</v>
      </c>
      <c r="AF967" s="8">
        <v>0.206674078513852</v>
      </c>
      <c r="AG967" s="8">
        <v>0.20179642830114514</v>
      </c>
      <c r="AH967" s="8">
        <v>0.69682131027037708</v>
      </c>
      <c r="AI967" s="8">
        <v>1.7483464428155238</v>
      </c>
    </row>
    <row r="968" spans="24:35" x14ac:dyDescent="0.25">
      <c r="X968" t="str">
        <v>Mauritania</v>
      </c>
      <c r="Y968">
        <v>63</v>
      </c>
      <c r="Z968" s="8">
        <v>66.20514385839121</v>
      </c>
      <c r="AA968" s="8">
        <v>-3.2051438583912102</v>
      </c>
      <c r="AB968" s="8">
        <v>-3.2260199260191262</v>
      </c>
      <c r="AC968" s="8">
        <v>6.4711527227536807E-3</v>
      </c>
      <c r="AD968" s="8">
        <v>-0.89425047198798968</v>
      </c>
      <c r="AE968" s="8">
        <v>2.7413590636240115E-4</v>
      </c>
      <c r="AF968" s="8">
        <v>0.206674078513852</v>
      </c>
      <c r="AG968" s="8">
        <v>0.20190855572228453</v>
      </c>
      <c r="AH968" s="8">
        <v>0.94564817558539693</v>
      </c>
      <c r="AI968" s="8">
        <v>-3.2260199260191262</v>
      </c>
    </row>
    <row r="969" spans="24:35" x14ac:dyDescent="0.25">
      <c r="X969" t="str">
        <v>Mauritania</v>
      </c>
      <c r="Y969">
        <v>62.7</v>
      </c>
      <c r="Z969" s="8">
        <v>65.291279048224624</v>
      </c>
      <c r="AA969" s="8">
        <v>-2.5912790482246209</v>
      </c>
      <c r="AB969" s="8">
        <v>-2.6293611974986804</v>
      </c>
      <c r="AC969" s="8">
        <v>1.4483422555367165E-2</v>
      </c>
      <c r="AD969" s="8">
        <v>-0.72591222163555147</v>
      </c>
      <c r="AE969" s="8">
        <v>4.0758846360859256E-4</v>
      </c>
      <c r="AF969" s="8">
        <v>0.206674078513852</v>
      </c>
      <c r="AG969" s="8">
        <v>0.20329612547095466</v>
      </c>
      <c r="AH969" s="8">
        <v>0.85200482488983098</v>
      </c>
      <c r="AI969" s="8">
        <v>-2.6293611974986804</v>
      </c>
    </row>
    <row r="970" spans="24:35" x14ac:dyDescent="0.25">
      <c r="X970" t="str">
        <v>Mauritania</v>
      </c>
      <c r="Y970">
        <v>62.5</v>
      </c>
      <c r="Z970" s="8">
        <v>64.764717558012705</v>
      </c>
      <c r="AA970" s="8">
        <v>-2.2647175580127055</v>
      </c>
      <c r="AB970" s="8">
        <v>-2.2990507987934423</v>
      </c>
      <c r="AC970" s="8">
        <v>1.4933659055622087E-2</v>
      </c>
      <c r="AD970" s="8">
        <v>-0.63457535150867905</v>
      </c>
      <c r="AE970" s="8">
        <v>3.2130208899751203E-4</v>
      </c>
      <c r="AF970" s="8">
        <v>0.206674078513852</v>
      </c>
      <c r="AG970" s="8">
        <v>0.20430990664299428</v>
      </c>
      <c r="AH970" s="8">
        <v>0.79660237980354986</v>
      </c>
      <c r="AI970" s="8">
        <v>-2.2990507987934423</v>
      </c>
    </row>
    <row r="971" spans="24:35" x14ac:dyDescent="0.25">
      <c r="X971" t="str">
        <v>Mauritania</v>
      </c>
      <c r="Y971">
        <v>62.2</v>
      </c>
      <c r="Z971" s="8">
        <v>62.574596226536855</v>
      </c>
      <c r="AA971" s="8">
        <v>-0.37459622653685187</v>
      </c>
      <c r="AB971" s="8">
        <v>-0.37599803907488383</v>
      </c>
      <c r="AC971" s="8">
        <v>3.7282442788292838E-3</v>
      </c>
      <c r="AD971" s="8">
        <v>-0.10437016760238535</v>
      </c>
      <c r="AE971" s="8">
        <v>2.1454860872875546E-6</v>
      </c>
      <c r="AF971" s="8">
        <v>0.206674078513852</v>
      </c>
      <c r="AG971" s="8">
        <v>0.2056058652611478</v>
      </c>
      <c r="AH971" s="8">
        <v>0.32306372065334937</v>
      </c>
      <c r="AI971" s="8">
        <v>-0.37599803907488383</v>
      </c>
    </row>
    <row r="972" spans="24:35" x14ac:dyDescent="0.25">
      <c r="X972" t="str">
        <v>Mauritania</v>
      </c>
      <c r="Y972">
        <v>62</v>
      </c>
      <c r="Z972" s="8">
        <v>62.108194952105201</v>
      </c>
      <c r="AA972" s="8">
        <v>-0.10819495210520103</v>
      </c>
      <c r="AB972" s="8">
        <v>-0.10865018776812529</v>
      </c>
      <c r="AC972" s="8">
        <v>4.1899206276182965E-3</v>
      </c>
      <c r="AD972" s="8">
        <v>-3.015231294136865E-2</v>
      </c>
      <c r="AE972" s="8">
        <v>2.0133391606962384E-7</v>
      </c>
      <c r="AF972" s="8">
        <v>0.22222871718700732</v>
      </c>
      <c r="AG972" s="8">
        <v>0.20699228049232496</v>
      </c>
      <c r="AH972" s="8">
        <v>0.17364421367085242</v>
      </c>
      <c r="AI972" s="8">
        <v>-0.10865018776812529</v>
      </c>
    </row>
    <row r="973" spans="24:35" x14ac:dyDescent="0.25">
      <c r="X973" t="str">
        <v>Mauritania</v>
      </c>
      <c r="Y973">
        <v>61.7</v>
      </c>
      <c r="Z973" s="8">
        <v>61.678088033418604</v>
      </c>
      <c r="AA973" s="8">
        <v>2.1911966581399156E-2</v>
      </c>
      <c r="AB973" s="8">
        <v>2.2003044628861785E-2</v>
      </c>
      <c r="AC973" s="8">
        <v>4.1393383960673224E-3</v>
      </c>
      <c r="AD973" s="8">
        <v>6.1063818713268294E-3</v>
      </c>
      <c r="AE973" s="8">
        <v>8.1573044937558527E-9</v>
      </c>
      <c r="AF973" s="8">
        <v>0.22222871718700732</v>
      </c>
      <c r="AG973" s="8">
        <v>0.21077130875160657</v>
      </c>
      <c r="AH973" s="8">
        <v>7.8143341823387807E-2</v>
      </c>
      <c r="AI973" s="8">
        <v>2.2003044628861785E-2</v>
      </c>
    </row>
    <row r="974" spans="24:35" x14ac:dyDescent="0.25">
      <c r="X974" t="str">
        <v>Mauritania</v>
      </c>
      <c r="Y974">
        <v>61.4</v>
      </c>
      <c r="Z974" s="8">
        <v>61.799401282370212</v>
      </c>
      <c r="AA974" s="8">
        <v>-0.39940128237021355</v>
      </c>
      <c r="AB974" s="8">
        <v>-0.40104498152535373</v>
      </c>
      <c r="AC974" s="8">
        <v>4.0985406397267632E-3</v>
      </c>
      <c r="AD974" s="8">
        <v>-0.11130204972594822</v>
      </c>
      <c r="AE974" s="8">
        <v>2.6832775722607042E-6</v>
      </c>
      <c r="AF974" s="8">
        <v>0.22222871718700732</v>
      </c>
      <c r="AG974" s="8">
        <v>0.21478645870955623</v>
      </c>
      <c r="AH974" s="8">
        <v>0.33361961831695125</v>
      </c>
      <c r="AI974" s="8">
        <v>-0.40104498152535373</v>
      </c>
    </row>
    <row r="975" spans="24:35" x14ac:dyDescent="0.25">
      <c r="X975" t="str">
        <v>Mauritania</v>
      </c>
      <c r="Y975">
        <v>61.2</v>
      </c>
      <c r="Z975" s="8">
        <v>61.926754486632831</v>
      </c>
      <c r="AA975" s="8">
        <v>-0.72675448663282793</v>
      </c>
      <c r="AB975" s="8">
        <v>-0.72945987635785414</v>
      </c>
      <c r="AC975" s="8">
        <v>3.7087574145051923E-3</v>
      </c>
      <c r="AD975" s="8">
        <v>-0.20248667870541415</v>
      </c>
      <c r="AE975" s="8">
        <v>8.0330677088697211E-6</v>
      </c>
      <c r="AF975" s="8">
        <v>0.22222871718700732</v>
      </c>
      <c r="AG975" s="8">
        <v>0.21500762175232299</v>
      </c>
      <c r="AH975" s="8">
        <v>0.44998519831813816</v>
      </c>
      <c r="AI975" s="8">
        <v>-0.72945987635785414</v>
      </c>
    </row>
    <row r="976" spans="24:35" x14ac:dyDescent="0.25">
      <c r="X976" t="str">
        <v>Mauritania</v>
      </c>
      <c r="Y976">
        <v>69</v>
      </c>
      <c r="Z976" s="8">
        <v>61.472247646585544</v>
      </c>
      <c r="AA976" s="8">
        <v>7.5277523534144564</v>
      </c>
      <c r="AB976" s="8">
        <v>7.5589954565375157</v>
      </c>
      <c r="AC976" s="8">
        <v>4.133234806489851E-3</v>
      </c>
      <c r="AD976" s="8">
        <v>2.097812146009979</v>
      </c>
      <c r="AE976" s="8">
        <v>9.6132099916614163E-4</v>
      </c>
      <c r="AF976" s="8">
        <v>0.22222871718700732</v>
      </c>
      <c r="AG976" s="8">
        <v>0.21972036853206445</v>
      </c>
      <c r="AH976" s="8">
        <v>1.4483825965572699</v>
      </c>
      <c r="AI976" s="8">
        <v>7.5589954565375157</v>
      </c>
    </row>
    <row r="977" spans="24:35" x14ac:dyDescent="0.25">
      <c r="X977" t="str">
        <v>Mauritania</v>
      </c>
      <c r="Y977">
        <v>66</v>
      </c>
      <c r="Z977" s="8">
        <v>61.644477411258791</v>
      </c>
      <c r="AA977" s="8">
        <v>4.3555225887412092</v>
      </c>
      <c r="AB977" s="8">
        <v>4.3778939669061332</v>
      </c>
      <c r="AC977" s="8">
        <v>5.1100776615504336E-3</v>
      </c>
      <c r="AD977" s="8">
        <v>1.2143801125673199</v>
      </c>
      <c r="AE977" s="8">
        <v>3.9866504694670952E-4</v>
      </c>
      <c r="AF977" s="8">
        <v>0.22222871718700732</v>
      </c>
      <c r="AG977" s="8">
        <v>0.2235059153769858</v>
      </c>
      <c r="AH977" s="8">
        <v>1.1019891617286079</v>
      </c>
      <c r="AI977" s="8">
        <v>4.3778939669061332</v>
      </c>
    </row>
    <row r="978" spans="24:35" x14ac:dyDescent="0.25">
      <c r="X978" t="str">
        <v>Mauritius</v>
      </c>
      <c r="Y978">
        <v>74.2</v>
      </c>
      <c r="Z978" s="8">
        <v>73.953757671242428</v>
      </c>
      <c r="AA978" s="8">
        <v>0.24624232875757457</v>
      </c>
      <c r="AB978" s="8">
        <v>0.2476528606776742</v>
      </c>
      <c r="AC978" s="8">
        <v>5.695601158169015E-3</v>
      </c>
      <c r="AD978" s="8">
        <v>6.8675988795714085E-2</v>
      </c>
      <c r="AE978" s="8">
        <v>1.4219242148548975E-6</v>
      </c>
      <c r="AF978" s="8">
        <v>0.22222871718700732</v>
      </c>
      <c r="AG978" s="8">
        <v>0.22454997126458329</v>
      </c>
      <c r="AH978" s="8">
        <v>0.26206104020955517</v>
      </c>
      <c r="AI978" s="8">
        <v>0.2476528606776742</v>
      </c>
    </row>
    <row r="979" spans="24:35" x14ac:dyDescent="0.25">
      <c r="X979" t="str">
        <v>Mauritius</v>
      </c>
      <c r="Y979">
        <v>74.099999999999994</v>
      </c>
      <c r="Z979" s="8">
        <v>74.33861956707706</v>
      </c>
      <c r="AA979" s="8">
        <v>-0.23861956707706611</v>
      </c>
      <c r="AB979" s="8">
        <v>-0.24000654321474363</v>
      </c>
      <c r="AC979" s="8">
        <v>5.7789096876268257E-3</v>
      </c>
      <c r="AD979" s="8">
        <v>-6.6552819564052526E-2</v>
      </c>
      <c r="AE979" s="8">
        <v>1.3550092307571653E-6</v>
      </c>
      <c r="AF979" s="8">
        <v>0.22222871718700732</v>
      </c>
      <c r="AG979" s="8">
        <v>0.22746177316701754</v>
      </c>
      <c r="AH979" s="8">
        <v>0.25797833157855043</v>
      </c>
      <c r="AI979" s="8">
        <v>-0.24000654321474363</v>
      </c>
    </row>
    <row r="980" spans="24:35" x14ac:dyDescent="0.25">
      <c r="X980" t="str">
        <v>Mauritius</v>
      </c>
      <c r="Y980">
        <v>73.900000000000006</v>
      </c>
      <c r="Z980" s="8">
        <v>73.752600877048437</v>
      </c>
      <c r="AA980" s="8">
        <v>0.14739912295156898</v>
      </c>
      <c r="AB980" s="8">
        <v>0.14818418214840909</v>
      </c>
      <c r="AC980" s="8">
        <v>5.2978609825834371E-3</v>
      </c>
      <c r="AD980" s="8">
        <v>4.1100799057405657E-2</v>
      </c>
      <c r="AE980" s="8">
        <v>4.7353756411236744E-7</v>
      </c>
      <c r="AF980" s="8">
        <v>0.22222871718700732</v>
      </c>
      <c r="AG980" s="8">
        <v>0.2312375498100708</v>
      </c>
      <c r="AH980" s="8">
        <v>0.20273332004731157</v>
      </c>
      <c r="AI980" s="8">
        <v>0.14818418214840909</v>
      </c>
    </row>
    <row r="981" spans="24:35" x14ac:dyDescent="0.25">
      <c r="X981" t="str">
        <v>Mauritius</v>
      </c>
      <c r="Y981">
        <v>73.599999999999994</v>
      </c>
      <c r="Z981" s="8">
        <v>73.280706544478676</v>
      </c>
      <c r="AA981" s="8">
        <v>0.31929345552131849</v>
      </c>
      <c r="AB981" s="8">
        <v>0.3202788694117506</v>
      </c>
      <c r="AC981" s="8">
        <v>3.0767371329929434E-3</v>
      </c>
      <c r="AD981" s="8">
        <v>8.8932611117249302E-2</v>
      </c>
      <c r="AE981" s="8">
        <v>1.284686466790157E-6</v>
      </c>
      <c r="AF981" s="8">
        <v>0.22222871718700732</v>
      </c>
      <c r="AG981" s="8">
        <v>0.23404984307562973</v>
      </c>
      <c r="AH981" s="8">
        <v>0.29821571239163319</v>
      </c>
      <c r="AI981" s="8">
        <v>0.3202788694117506</v>
      </c>
    </row>
    <row r="982" spans="24:35" x14ac:dyDescent="0.25">
      <c r="X982" t="str">
        <v>Mauritius</v>
      </c>
      <c r="Y982">
        <v>73.3</v>
      </c>
      <c r="Z982" s="8">
        <v>71.609554814354979</v>
      </c>
      <c r="AA982" s="8">
        <v>1.690445185645018</v>
      </c>
      <c r="AB982" s="8">
        <v>1.7018277948761067</v>
      </c>
      <c r="AC982" s="8">
        <v>6.6884612328930414E-3</v>
      </c>
      <c r="AD982" s="8">
        <v>0.47169388317161631</v>
      </c>
      <c r="AE982" s="8">
        <v>7.8851075559882279E-5</v>
      </c>
      <c r="AF982" s="8">
        <v>0.22222871718700732</v>
      </c>
      <c r="AG982" s="8">
        <v>0.23425383559652047</v>
      </c>
      <c r="AH982" s="8">
        <v>0.68679974022389989</v>
      </c>
      <c r="AI982" s="8">
        <v>1.7018277948761067</v>
      </c>
    </row>
    <row r="983" spans="24:35" x14ac:dyDescent="0.25">
      <c r="X983" t="str">
        <v>Mauritius</v>
      </c>
      <c r="Y983">
        <v>72.8</v>
      </c>
      <c r="Z983" s="8">
        <v>71.662317863919895</v>
      </c>
      <c r="AA983" s="8">
        <v>1.1376821360801017</v>
      </c>
      <c r="AB983" s="8">
        <v>1.1449508174504257</v>
      </c>
      <c r="AC983" s="8">
        <v>6.3484660297547617E-3</v>
      </c>
      <c r="AD983" s="8">
        <v>0.31739916284108016</v>
      </c>
      <c r="AE983" s="8">
        <v>3.3876040675160369E-5</v>
      </c>
      <c r="AF983" s="8">
        <v>0.22222871718700732</v>
      </c>
      <c r="AG983" s="8">
        <v>0.23462701825685528</v>
      </c>
      <c r="AH983" s="8">
        <v>0.56338189786421089</v>
      </c>
      <c r="AI983" s="8">
        <v>1.1449508174504257</v>
      </c>
    </row>
    <row r="984" spans="24:35" x14ac:dyDescent="0.25">
      <c r="X984" t="str">
        <v>Mauritius</v>
      </c>
      <c r="Y984">
        <v>72.7</v>
      </c>
      <c r="Z984" s="8">
        <v>71.970211016069669</v>
      </c>
      <c r="AA984" s="8">
        <v>0.72978898393033376</v>
      </c>
      <c r="AB984" s="8">
        <v>0.73224618280438414</v>
      </c>
      <c r="AC984" s="8">
        <v>3.3557004894714903E-3</v>
      </c>
      <c r="AD984" s="8">
        <v>0.20329612547095466</v>
      </c>
      <c r="AE984" s="8">
        <v>7.3239877058902217E-6</v>
      </c>
      <c r="AF984" s="8">
        <v>0.22222871718700732</v>
      </c>
      <c r="AG984" s="8">
        <v>0.23778311019207232</v>
      </c>
      <c r="AH984" s="8">
        <v>0.45088371612972966</v>
      </c>
      <c r="AI984" s="8">
        <v>0.73224618280438414</v>
      </c>
    </row>
    <row r="985" spans="24:35" x14ac:dyDescent="0.25">
      <c r="X985" t="str">
        <v>Mauritius</v>
      </c>
      <c r="Y985">
        <v>72.900000000000006</v>
      </c>
      <c r="Z985" s="8">
        <v>72.059593404659282</v>
      </c>
      <c r="AA985" s="8">
        <v>0.84040659534072404</v>
      </c>
      <c r="AB985" s="8">
        <v>0.84279795474027541</v>
      </c>
      <c r="AC985" s="8">
        <v>2.8374053189157656E-3</v>
      </c>
      <c r="AD985" s="8">
        <v>0.23404984307562973</v>
      </c>
      <c r="AE985" s="8">
        <v>8.2038650374142792E-6</v>
      </c>
      <c r="AF985" s="8">
        <v>0.22222871718700732</v>
      </c>
      <c r="AG985" s="8">
        <v>0.2391234627906236</v>
      </c>
      <c r="AH985" s="8">
        <v>0.48378698109356943</v>
      </c>
      <c r="AI985" s="8">
        <v>0.84279795474027541</v>
      </c>
    </row>
    <row r="986" spans="24:35" x14ac:dyDescent="0.25">
      <c r="X986" t="str">
        <v>Mauritius</v>
      </c>
      <c r="Y986">
        <v>71.8</v>
      </c>
      <c r="Z986" s="8">
        <v>71.769805437273135</v>
      </c>
      <c r="AA986" s="8">
        <v>3.0194562726862273E-2</v>
      </c>
      <c r="AB986" s="8">
        <v>3.0274024827495995E-2</v>
      </c>
      <c r="AC986" s="8">
        <v>2.6247616921273795E-3</v>
      </c>
      <c r="AD986" s="8">
        <v>8.4081673202769467E-3</v>
      </c>
      <c r="AE986" s="8">
        <v>9.7922025247690575E-9</v>
      </c>
      <c r="AF986" s="8">
        <v>0.22222871718700732</v>
      </c>
      <c r="AG986" s="8">
        <v>0.24021806622921071</v>
      </c>
      <c r="AH986" s="8">
        <v>9.1696059458828152E-2</v>
      </c>
      <c r="AI986" s="8">
        <v>3.0274024827495995E-2</v>
      </c>
    </row>
    <row r="987" spans="24:35" x14ac:dyDescent="0.25">
      <c r="X987" t="str">
        <v>Mauritius</v>
      </c>
      <c r="Y987">
        <v>72.099999999999994</v>
      </c>
      <c r="Z987" s="8">
        <v>71.224698129690296</v>
      </c>
      <c r="AA987" s="8">
        <v>0.87530187030969842</v>
      </c>
      <c r="AB987" s="8">
        <v>0.87738196806225821</v>
      </c>
      <c r="AC987" s="8">
        <v>2.370800664109652E-3</v>
      </c>
      <c r="AD987" s="8">
        <v>0.24371102277128309</v>
      </c>
      <c r="AE987" s="8">
        <v>7.4288678334701997E-6</v>
      </c>
      <c r="AF987" s="8">
        <v>0.22222871718700732</v>
      </c>
      <c r="AG987" s="8">
        <v>0.24070484331505831</v>
      </c>
      <c r="AH987" s="8">
        <v>0.49367096610119082</v>
      </c>
      <c r="AI987" s="8">
        <v>0.87738196806225821</v>
      </c>
    </row>
    <row r="988" spans="24:35" x14ac:dyDescent="0.25">
      <c r="X988" t="str">
        <v>Mauritius</v>
      </c>
      <c r="Y988">
        <v>71.900000000000006</v>
      </c>
      <c r="Z988" s="8">
        <v>70.951387967372199</v>
      </c>
      <c r="AA988" s="8">
        <v>0.94861203262780691</v>
      </c>
      <c r="AB988" s="8">
        <v>0.95090536925184876</v>
      </c>
      <c r="AC988" s="8">
        <v>2.4117401144197535E-3</v>
      </c>
      <c r="AD988" s="8">
        <v>0.26412825135833917</v>
      </c>
      <c r="AE988" s="8">
        <v>8.8767765732635898E-6</v>
      </c>
      <c r="AF988" s="8">
        <v>0.22222871718700732</v>
      </c>
      <c r="AG988" s="8">
        <v>0.24089591874989316</v>
      </c>
      <c r="AH988" s="8">
        <v>0.5139340924265865</v>
      </c>
      <c r="AI988" s="8">
        <v>0.95090536925184876</v>
      </c>
    </row>
    <row r="989" spans="24:35" x14ac:dyDescent="0.25">
      <c r="X989" t="str">
        <v>Mauritius</v>
      </c>
      <c r="Y989">
        <v>71.5</v>
      </c>
      <c r="Z989" s="8">
        <v>70.527577757777777</v>
      </c>
      <c r="AA989" s="8">
        <v>0.97242224222222262</v>
      </c>
      <c r="AB989" s="8">
        <v>0.97483633152675586</v>
      </c>
      <c r="AC989" s="8">
        <v>2.4764047322204915E-3</v>
      </c>
      <c r="AD989" s="8">
        <v>0.27076665953232137</v>
      </c>
      <c r="AE989" s="8">
        <v>9.5793319105658441E-6</v>
      </c>
      <c r="AF989" s="8">
        <v>0.22222871718700732</v>
      </c>
      <c r="AG989" s="8">
        <v>0.24187537502527445</v>
      </c>
      <c r="AH989" s="8">
        <v>0.52035243780760876</v>
      </c>
      <c r="AI989" s="8">
        <v>0.97483633152675586</v>
      </c>
    </row>
    <row r="990" spans="24:35" x14ac:dyDescent="0.25">
      <c r="X990" t="str">
        <v>Mauritius</v>
      </c>
      <c r="Y990">
        <v>71.5</v>
      </c>
      <c r="Z990" s="8">
        <v>70.086889649941526</v>
      </c>
      <c r="AA990" s="8">
        <v>1.4131103500584743</v>
      </c>
      <c r="AB990" s="8">
        <v>1.4161354615947968</v>
      </c>
      <c r="AC990" s="8">
        <v>2.1361738466146724E-3</v>
      </c>
      <c r="AD990" s="8">
        <v>0.39340722313104948</v>
      </c>
      <c r="AE990" s="8">
        <v>1.7437987921585324E-5</v>
      </c>
      <c r="AF990" s="8">
        <v>0.22222871718700732</v>
      </c>
      <c r="AG990" s="8">
        <v>0.24204036798190057</v>
      </c>
      <c r="AH990" s="8">
        <v>0.62722182928454384</v>
      </c>
      <c r="AI990" s="8">
        <v>1.4161354615947968</v>
      </c>
    </row>
    <row r="991" spans="24:35" x14ac:dyDescent="0.25">
      <c r="X991" t="str">
        <v>Mauritius</v>
      </c>
      <c r="Y991">
        <v>71.5</v>
      </c>
      <c r="Z991" s="8">
        <v>69.648556552748801</v>
      </c>
      <c r="AA991" s="8">
        <v>1.8514434472511994</v>
      </c>
      <c r="AB991" s="8">
        <v>1.8562099132803365</v>
      </c>
      <c r="AC991" s="8">
        <v>2.5678486010850209E-3</v>
      </c>
      <c r="AD991" s="8">
        <v>0.51554984559592132</v>
      </c>
      <c r="AE991" s="8">
        <v>3.6014200034890952E-5</v>
      </c>
      <c r="AF991" s="8">
        <v>0.22222871718700732</v>
      </c>
      <c r="AG991" s="8">
        <v>0.24371102277128309</v>
      </c>
      <c r="AH991" s="8">
        <v>0.71801799810027134</v>
      </c>
      <c r="AI991" s="8">
        <v>1.8562099132803365</v>
      </c>
    </row>
    <row r="992" spans="24:35" x14ac:dyDescent="0.25">
      <c r="X992" t="str">
        <v>Mauritius</v>
      </c>
      <c r="Y992">
        <v>71</v>
      </c>
      <c r="Z992" s="8">
        <v>69.486986629111684</v>
      </c>
      <c r="AA992" s="8">
        <v>1.5130133708883164</v>
      </c>
      <c r="AB992" s="8">
        <v>1.5165380006754867</v>
      </c>
      <c r="AC992" s="8">
        <v>2.3241288946274021E-3</v>
      </c>
      <c r="AD992" s="8">
        <v>0.42125970892859588</v>
      </c>
      <c r="AE992" s="8">
        <v>2.175790052674073E-5</v>
      </c>
      <c r="AF992" s="8">
        <v>0.22222871718700732</v>
      </c>
      <c r="AG992" s="8">
        <v>0.24386279073766257</v>
      </c>
      <c r="AH992" s="8">
        <v>0.64904522872338866</v>
      </c>
      <c r="AI992" s="8">
        <v>1.5165380006754867</v>
      </c>
    </row>
    <row r="993" spans="24:35" x14ac:dyDescent="0.25">
      <c r="X993" t="str">
        <v>Mexico</v>
      </c>
      <c r="Y993">
        <v>76.599999999999994</v>
      </c>
      <c r="Z993" s="8">
        <v>74.235426910011626</v>
      </c>
      <c r="AA993" s="8">
        <v>2.3645730899883688</v>
      </c>
      <c r="AB993" s="8">
        <v>2.3703464412103181</v>
      </c>
      <c r="AC993" s="8">
        <v>2.4356571349972616E-3</v>
      </c>
      <c r="AD993" s="8">
        <v>0.65839144019968798</v>
      </c>
      <c r="AE993" s="8">
        <v>5.5704462338371649E-5</v>
      </c>
      <c r="AF993" s="8">
        <v>0.22222871718700732</v>
      </c>
      <c r="AG993" s="8">
        <v>0.24655661623815697</v>
      </c>
      <c r="AH993" s="8">
        <v>0.81141323639665131</v>
      </c>
      <c r="AI993" s="8">
        <v>2.3703464412103181</v>
      </c>
    </row>
    <row r="994" spans="24:35" x14ac:dyDescent="0.25">
      <c r="X994" t="str">
        <v>Mexico</v>
      </c>
      <c r="Y994">
        <v>76.599999999999994</v>
      </c>
      <c r="Z994" s="8">
        <v>75.738644516816038</v>
      </c>
      <c r="AA994" s="8">
        <v>0.86135548318395649</v>
      </c>
      <c r="AB994" s="8">
        <v>0.8662138568616814</v>
      </c>
      <c r="AC994" s="8">
        <v>5.6087461996128683E-3</v>
      </c>
      <c r="AD994" s="8">
        <v>0.24021806622921071</v>
      </c>
      <c r="AE994" s="8">
        <v>1.7130349536239728E-5</v>
      </c>
      <c r="AF994" s="8">
        <v>0.22222871718700732</v>
      </c>
      <c r="AG994" s="8">
        <v>0.24768611881907873</v>
      </c>
      <c r="AH994" s="8">
        <v>0.49012046093711564</v>
      </c>
      <c r="AI994" s="8">
        <v>0.8662138568616814</v>
      </c>
    </row>
    <row r="995" spans="24:35" x14ac:dyDescent="0.25">
      <c r="X995" t="str">
        <v>Mexico</v>
      </c>
      <c r="Y995">
        <v>76.3</v>
      </c>
      <c r="Z995" s="8">
        <v>73.957864342981267</v>
      </c>
      <c r="AA995" s="8">
        <v>2.3421356570187299</v>
      </c>
      <c r="AB995" s="8">
        <v>2.3490495051929958</v>
      </c>
      <c r="AC995" s="8">
        <v>2.9432534984816482E-3</v>
      </c>
      <c r="AD995" s="8">
        <v>0.65230994453938074</v>
      </c>
      <c r="AE995" s="8">
        <v>6.6109243942475391E-5</v>
      </c>
      <c r="AF995" s="8">
        <v>0.22222871718700732</v>
      </c>
      <c r="AG995" s="8">
        <v>0.24917353612136273</v>
      </c>
      <c r="AH995" s="8">
        <v>0.80765707112572271</v>
      </c>
      <c r="AI995" s="8">
        <v>2.3490495051929958</v>
      </c>
    </row>
    <row r="996" spans="24:35" x14ac:dyDescent="0.25">
      <c r="X996" t="str">
        <v>Mexico</v>
      </c>
      <c r="Y996">
        <v>76.099999999999994</v>
      </c>
      <c r="Z996" s="8">
        <v>72.487775326578685</v>
      </c>
      <c r="AA996" s="8">
        <v>3.6122246734213093</v>
      </c>
      <c r="AB996" s="8">
        <v>3.6363130828208337</v>
      </c>
      <c r="AC996" s="8">
        <v>6.6244046788287601E-3</v>
      </c>
      <c r="AD996" s="8">
        <v>1.0079057049132947</v>
      </c>
      <c r="AE996" s="8">
        <v>3.5654928901430788E-4</v>
      </c>
      <c r="AF996" s="8">
        <v>0.22222871718700732</v>
      </c>
      <c r="AG996" s="8">
        <v>0.25076781945960636</v>
      </c>
      <c r="AH996" s="8">
        <v>1.0039450706653699</v>
      </c>
      <c r="AI996" s="8">
        <v>3.6363130828208337</v>
      </c>
    </row>
    <row r="997" spans="24:35" x14ac:dyDescent="0.25">
      <c r="X997" t="str">
        <v>Mexico</v>
      </c>
      <c r="Y997">
        <v>75.599999999999994</v>
      </c>
      <c r="Z997" s="8">
        <v>72.152740412511449</v>
      </c>
      <c r="AA997" s="8">
        <v>3.4472595874885457</v>
      </c>
      <c r="AB997" s="8">
        <v>3.477966105530899</v>
      </c>
      <c r="AC997" s="8">
        <v>8.8288721369428596E-3</v>
      </c>
      <c r="AD997" s="8">
        <v>0.9629451685138174</v>
      </c>
      <c r="AE997" s="8">
        <v>4.3471647588460167E-4</v>
      </c>
      <c r="AF997" s="8">
        <v>0.22222871718700732</v>
      </c>
      <c r="AG997" s="8">
        <v>0.25990259272073329</v>
      </c>
      <c r="AH997" s="8">
        <v>0.98129769617268403</v>
      </c>
      <c r="AI997" s="8">
        <v>3.477966105530899</v>
      </c>
    </row>
    <row r="998" spans="24:35" x14ac:dyDescent="0.25">
      <c r="X998" t="str">
        <v>Mexico</v>
      </c>
      <c r="Y998">
        <v>75.7</v>
      </c>
      <c r="Z998" s="8">
        <v>75.80711310784281</v>
      </c>
      <c r="AA998" s="8">
        <v>-0.1071131078428067</v>
      </c>
      <c r="AB998" s="8">
        <v>-0.10744345206844495</v>
      </c>
      <c r="AC998" s="8">
        <v>3.0745868573528474E-3</v>
      </c>
      <c r="AD998" s="8">
        <v>-2.983411631973493E-2</v>
      </c>
      <c r="AE998" s="8">
        <v>1.4447638145985557E-7</v>
      </c>
      <c r="AF998" s="8">
        <v>0.22222871718700732</v>
      </c>
      <c r="AG998" s="8">
        <v>0.2611706342620036</v>
      </c>
      <c r="AH998" s="8">
        <v>0.1727255520174561</v>
      </c>
      <c r="AI998" s="8">
        <v>-0.10744345206844495</v>
      </c>
    </row>
    <row r="999" spans="24:35" x14ac:dyDescent="0.25">
      <c r="X999" t="str">
        <v>Mexico</v>
      </c>
      <c r="Y999">
        <v>75.599999999999994</v>
      </c>
      <c r="Z999" s="8">
        <v>73.436977210678805</v>
      </c>
      <c r="AA999" s="8">
        <v>2.1630227893211895</v>
      </c>
      <c r="AB999" s="8">
        <v>2.175482627571371</v>
      </c>
      <c r="AC999" s="8">
        <v>5.7273903695066299E-3</v>
      </c>
      <c r="AD999" s="8">
        <v>0.60326794456211508</v>
      </c>
      <c r="AE999" s="8">
        <v>1.1033624673188833E-4</v>
      </c>
      <c r="AF999" s="8">
        <v>0.22222871718700732</v>
      </c>
      <c r="AG999" s="8">
        <v>0.26246976693272051</v>
      </c>
      <c r="AH999" s="8">
        <v>0.77670325386347849</v>
      </c>
      <c r="AI999" s="8">
        <v>2.175482627571371</v>
      </c>
    </row>
    <row r="1000" spans="24:35" x14ac:dyDescent="0.25">
      <c r="X1000" t="str">
        <v>Mexico</v>
      </c>
      <c r="Y1000">
        <v>76</v>
      </c>
      <c r="Z1000" s="8">
        <v>73.160190717989707</v>
      </c>
      <c r="AA1000" s="8">
        <v>2.8398092820102931</v>
      </c>
      <c r="AB1000" s="8">
        <v>2.8526245230399452</v>
      </c>
      <c r="AC1000" s="8">
        <v>4.4924387791475794E-3</v>
      </c>
      <c r="AD1000" s="8">
        <v>0.79153256036126707</v>
      </c>
      <c r="AE1000" s="8">
        <v>1.4880638720169743E-4</v>
      </c>
      <c r="AF1000" s="8">
        <v>0.22222871718700732</v>
      </c>
      <c r="AG1000" s="8">
        <v>0.26288917614907226</v>
      </c>
      <c r="AH1000" s="8">
        <v>0.8896811565731102</v>
      </c>
      <c r="AI1000" s="8">
        <v>2.8526245230399452</v>
      </c>
    </row>
    <row r="1001" spans="24:35" x14ac:dyDescent="0.25">
      <c r="X1001" t="str">
        <v>Mexico</v>
      </c>
      <c r="Y1001">
        <v>75.8</v>
      </c>
      <c r="Z1001" s="8">
        <v>73.502972977918191</v>
      </c>
      <c r="AA1001" s="8">
        <v>2.2970270220818065</v>
      </c>
      <c r="AB1001" s="8">
        <v>2.3032650219039064</v>
      </c>
      <c r="AC1001" s="8">
        <v>2.7083291600301521E-3</v>
      </c>
      <c r="AD1001" s="8">
        <v>0.6396713505127426</v>
      </c>
      <c r="AE1001" s="8">
        <v>5.848432110854676E-5</v>
      </c>
      <c r="AF1001" s="8">
        <v>0.22222871718700732</v>
      </c>
      <c r="AG1001" s="8">
        <v>0.26327111085423499</v>
      </c>
      <c r="AH1001" s="8">
        <v>0.79979456769394386</v>
      </c>
      <c r="AI1001" s="8">
        <v>2.3032650219039064</v>
      </c>
    </row>
    <row r="1002" spans="24:35" x14ac:dyDescent="0.25">
      <c r="X1002" t="str">
        <v>Mexico</v>
      </c>
      <c r="Y1002">
        <v>75.3</v>
      </c>
      <c r="Z1002" s="8">
        <v>73.505902488547733</v>
      </c>
      <c r="AA1002" s="8">
        <v>1.7940975114522644</v>
      </c>
      <c r="AB1002" s="8">
        <v>1.7985430023217917</v>
      </c>
      <c r="AC1002" s="8">
        <v>2.4717178648431069E-3</v>
      </c>
      <c r="AD1002" s="8">
        <v>0.49955731958735411</v>
      </c>
      <c r="AE1002" s="8">
        <v>3.2545483753558778E-5</v>
      </c>
      <c r="AF1002" s="8">
        <v>0.22222871718700732</v>
      </c>
      <c r="AG1002" s="8">
        <v>0.26394486368527231</v>
      </c>
      <c r="AH1002" s="8">
        <v>0.70679368954975408</v>
      </c>
      <c r="AI1002" s="8">
        <v>1.7985430023217917</v>
      </c>
    </row>
    <row r="1003" spans="24:35" x14ac:dyDescent="0.25">
      <c r="X1003" t="str">
        <v>Mexico</v>
      </c>
      <c r="Y1003">
        <v>75.400000000000006</v>
      </c>
      <c r="Z1003" s="8">
        <v>73.288987167405594</v>
      </c>
      <c r="AA1003" s="8">
        <v>2.1110128325944117</v>
      </c>
      <c r="AB1003" s="8">
        <v>2.116227672847673</v>
      </c>
      <c r="AC1003" s="8">
        <v>2.4642151315619251E-3</v>
      </c>
      <c r="AD1003" s="8">
        <v>0.58779856706097078</v>
      </c>
      <c r="AE1003" s="8">
        <v>4.4921430832511559E-5</v>
      </c>
      <c r="AF1003" s="8">
        <v>0.22222871718700732</v>
      </c>
      <c r="AG1003" s="8">
        <v>0.26412825135833917</v>
      </c>
      <c r="AH1003" s="8">
        <v>0.7666802247749519</v>
      </c>
      <c r="AI1003" s="8">
        <v>2.116227672847673</v>
      </c>
    </row>
    <row r="1004" spans="24:35" x14ac:dyDescent="0.25">
      <c r="X1004" t="str">
        <v>Mexico</v>
      </c>
      <c r="Y1004">
        <v>75</v>
      </c>
      <c r="Z1004" s="8">
        <v>72.912206960314521</v>
      </c>
      <c r="AA1004" s="8">
        <v>2.0877930396854794</v>
      </c>
      <c r="AB1004" s="8">
        <v>2.0934036284960049</v>
      </c>
      <c r="AC1004" s="8">
        <v>2.6801275846439192E-3</v>
      </c>
      <c r="AD1004" s="8">
        <v>0.58139608201669379</v>
      </c>
      <c r="AE1004" s="8">
        <v>4.7809213188676587E-5</v>
      </c>
      <c r="AF1004" s="8">
        <v>0.22222871718700732</v>
      </c>
      <c r="AG1004" s="8">
        <v>0.26612620121471331</v>
      </c>
      <c r="AH1004" s="8">
        <v>0.76249333244081141</v>
      </c>
      <c r="AI1004" s="8">
        <v>2.0934036284960049</v>
      </c>
    </row>
    <row r="1005" spans="24:35" x14ac:dyDescent="0.25">
      <c r="X1005" t="str">
        <v>Mexico</v>
      </c>
      <c r="Y1005">
        <v>75</v>
      </c>
      <c r="Z1005" s="8">
        <v>72.211938265438846</v>
      </c>
      <c r="AA1005" s="8">
        <v>2.788061734561154</v>
      </c>
      <c r="AB1005" s="8">
        <v>2.7968475586398709</v>
      </c>
      <c r="AC1005" s="8">
        <v>3.1413310502305305E-3</v>
      </c>
      <c r="AD1005" s="8">
        <v>0.77658229082408514</v>
      </c>
      <c r="AE1005" s="8">
        <v>1.0002336971330487E-4</v>
      </c>
      <c r="AF1005" s="8">
        <v>0.22222871718700732</v>
      </c>
      <c r="AG1005" s="8">
        <v>0.26660186681560738</v>
      </c>
      <c r="AH1005" s="8">
        <v>0.88123906564795751</v>
      </c>
      <c r="AI1005" s="8">
        <v>2.7968475586398709</v>
      </c>
    </row>
    <row r="1006" spans="24:35" x14ac:dyDescent="0.25">
      <c r="X1006" t="str">
        <v>Mexico</v>
      </c>
      <c r="Y1006">
        <v>75</v>
      </c>
      <c r="Z1006" s="8">
        <v>72.138497209141576</v>
      </c>
      <c r="AA1006" s="8">
        <v>2.8615027908584239</v>
      </c>
      <c r="AB1006" s="8">
        <v>2.870528364291244</v>
      </c>
      <c r="AC1006" s="8">
        <v>3.1442202575303092E-3</v>
      </c>
      <c r="AD1006" s="8">
        <v>0.79703960112791605</v>
      </c>
      <c r="AE1006" s="8">
        <v>1.0545977227224153E-4</v>
      </c>
      <c r="AF1006" s="8">
        <v>0.22222871718700732</v>
      </c>
      <c r="AG1006" s="8">
        <v>0.27076665953232137</v>
      </c>
      <c r="AH1006" s="8">
        <v>0.89277074387992583</v>
      </c>
      <c r="AI1006" s="8">
        <v>2.870528364291244</v>
      </c>
    </row>
    <row r="1007" spans="24:35" x14ac:dyDescent="0.25">
      <c r="X1007" t="str">
        <v>Mexico</v>
      </c>
      <c r="Y1007">
        <v>74.8</v>
      </c>
      <c r="Z1007" s="8">
        <v>71.777964475284151</v>
      </c>
      <c r="AA1007" s="8">
        <v>3.0220355247158466</v>
      </c>
      <c r="AB1007" s="8">
        <v>3.0318792167773676</v>
      </c>
      <c r="AC1007" s="8">
        <v>3.2467296213679313E-3</v>
      </c>
      <c r="AD1007" s="8">
        <v>0.84179748210931327</v>
      </c>
      <c r="AE1007" s="8">
        <v>1.2148428385227414E-4</v>
      </c>
      <c r="AF1007" s="8">
        <v>0.22222871718700732</v>
      </c>
      <c r="AG1007" s="8">
        <v>0.27174179034097418</v>
      </c>
      <c r="AH1007" s="8">
        <v>0.91749522184549459</v>
      </c>
      <c r="AI1007" s="8">
        <v>3.0318792167773676</v>
      </c>
    </row>
    <row r="1008" spans="24:35" x14ac:dyDescent="0.25">
      <c r="X1008" t="str">
        <v>Mongolia</v>
      </c>
      <c r="Y1008">
        <v>68.400000000000006</v>
      </c>
      <c r="Z1008" s="8">
        <v>73.396717121853129</v>
      </c>
      <c r="AA1008" s="8">
        <v>-4.9967171218531234</v>
      </c>
      <c r="AB1008" s="8">
        <v>-5.0275492997113487</v>
      </c>
      <c r="AC1008" s="8">
        <v>6.1326455535693492E-3</v>
      </c>
      <c r="AD1008" s="8">
        <v>-1.3938705505807882</v>
      </c>
      <c r="AE1008" s="8">
        <v>6.3097292357714688E-4</v>
      </c>
      <c r="AF1008" s="8">
        <v>0.27870266916975811</v>
      </c>
      <c r="AG1008" s="8">
        <v>0.27228958714967955</v>
      </c>
      <c r="AH1008" s="8">
        <v>1.1806229502177179</v>
      </c>
      <c r="AI1008" s="8">
        <v>-5.0275492997113487</v>
      </c>
    </row>
    <row r="1009" spans="24:35" x14ac:dyDescent="0.25">
      <c r="X1009" t="str">
        <v>Mongolia</v>
      </c>
      <c r="Y1009">
        <v>68.099999999999994</v>
      </c>
      <c r="Z1009" s="8">
        <v>71.573923425183395</v>
      </c>
      <c r="AA1009" s="8">
        <v>-3.4739234251834006</v>
      </c>
      <c r="AB1009" s="8">
        <v>-3.5135017407960962</v>
      </c>
      <c r="AC1009" s="8">
        <v>1.1264635264910406E-2</v>
      </c>
      <c r="AD1009" s="8">
        <v>-0.97158790302081488</v>
      </c>
      <c r="AE1009" s="8">
        <v>5.660407048026021E-4</v>
      </c>
      <c r="AF1009" s="8">
        <v>0.27870266916975811</v>
      </c>
      <c r="AG1009" s="8">
        <v>0.27265135751289077</v>
      </c>
      <c r="AH1009" s="8">
        <v>0.98569158615705699</v>
      </c>
      <c r="AI1009" s="8">
        <v>-3.5135017407960962</v>
      </c>
    </row>
    <row r="1010" spans="24:35" x14ac:dyDescent="0.25">
      <c r="X1010" t="str">
        <v>Mongolia</v>
      </c>
      <c r="Y1010">
        <v>67.8</v>
      </c>
      <c r="Z1010" s="8">
        <v>72.844755391414694</v>
      </c>
      <c r="AA1010" s="8">
        <v>-5.0447553914146965</v>
      </c>
      <c r="AB1010" s="8">
        <v>-5.0770872523741852</v>
      </c>
      <c r="AC1010" s="8">
        <v>6.3681909237170726E-3</v>
      </c>
      <c r="AD1010" s="8">
        <v>-1.4074379653898692</v>
      </c>
      <c r="AE1010" s="8">
        <v>6.6818313855255803E-4</v>
      </c>
      <c r="AF1010" s="8">
        <v>0.27870266916975811</v>
      </c>
      <c r="AG1010" s="8">
        <v>0.27308020860932158</v>
      </c>
      <c r="AH1010" s="8">
        <v>1.1863549070113333</v>
      </c>
      <c r="AI1010" s="8">
        <v>-5.0770872523741852</v>
      </c>
    </row>
    <row r="1011" spans="24:35" x14ac:dyDescent="0.25">
      <c r="X1011" t="str">
        <v>Mongolia</v>
      </c>
      <c r="Y1011">
        <v>67.3</v>
      </c>
      <c r="Z1011" s="8">
        <v>72.552710162835339</v>
      </c>
      <c r="AA1011" s="8">
        <v>-5.2527101628353421</v>
      </c>
      <c r="AB1011" s="8">
        <v>-5.2852484255298675</v>
      </c>
      <c r="AC1011" s="8">
        <v>6.1564301381469037E-3</v>
      </c>
      <c r="AD1011" s="8">
        <v>-1.4652992029737115</v>
      </c>
      <c r="AE1011" s="8">
        <v>7.0001919555928922E-4</v>
      </c>
      <c r="AF1011" s="8">
        <v>0.27870266916975811</v>
      </c>
      <c r="AG1011" s="8">
        <v>0.27633478946614154</v>
      </c>
      <c r="AH1011" s="8">
        <v>1.2104954369900416</v>
      </c>
      <c r="AI1011" s="8">
        <v>-5.2852484255298675</v>
      </c>
    </row>
    <row r="1012" spans="24:35" x14ac:dyDescent="0.25">
      <c r="X1012" t="str">
        <v>Mongolia</v>
      </c>
      <c r="Y1012">
        <v>66.3</v>
      </c>
      <c r="Z1012" s="8">
        <v>75.239928174807432</v>
      </c>
      <c r="AA1012" s="8">
        <v>-8.9399281748074344</v>
      </c>
      <c r="AB1012" s="8">
        <v>-8.9675969623226788</v>
      </c>
      <c r="AC1012" s="8">
        <v>3.0854182710813817E-3</v>
      </c>
      <c r="AD1012" s="8">
        <v>-2.4900435749168026</v>
      </c>
      <c r="AE1012" s="8">
        <v>1.00998841426884E-3</v>
      </c>
      <c r="AF1012" s="8">
        <v>0.27870266916975811</v>
      </c>
      <c r="AG1012" s="8">
        <v>0.27681685984087206</v>
      </c>
      <c r="AH1012" s="8">
        <v>1.5779871909862901</v>
      </c>
      <c r="AI1012" s="8">
        <v>-8.9675969623226788</v>
      </c>
    </row>
    <row r="1013" spans="24:35" x14ac:dyDescent="0.25">
      <c r="X1013" t="str">
        <v>Mongolia</v>
      </c>
      <c r="Y1013">
        <v>66.900000000000006</v>
      </c>
      <c r="Z1013" s="8">
        <v>71.304329770446586</v>
      </c>
      <c r="AA1013" s="8">
        <v>-4.40432977044658</v>
      </c>
      <c r="AB1013" s="8">
        <v>-4.4151661768448234</v>
      </c>
      <c r="AC1013" s="8">
        <v>2.4543598053171E-3</v>
      </c>
      <c r="AD1013" s="8">
        <v>-1.2263525353885127</v>
      </c>
      <c r="AE1013" s="8">
        <v>1.9475226653230712E-4</v>
      </c>
      <c r="AF1013" s="8">
        <v>0.27870266916975811</v>
      </c>
      <c r="AG1013" s="8">
        <v>0.27751259946075502</v>
      </c>
      <c r="AH1013" s="8">
        <v>1.1074080257016889</v>
      </c>
      <c r="AI1013" s="8">
        <v>-4.4151661768448234</v>
      </c>
    </row>
    <row r="1014" spans="24:35" x14ac:dyDescent="0.25">
      <c r="X1014" t="str">
        <v>Mongolia</v>
      </c>
      <c r="Y1014">
        <v>67.400000000000006</v>
      </c>
      <c r="Z1014" s="8">
        <v>71.132003609483505</v>
      </c>
      <c r="AA1014" s="8">
        <v>-3.732003609483499</v>
      </c>
      <c r="AB1014" s="8">
        <v>-3.7397068744560058</v>
      </c>
      <c r="AC1014" s="8">
        <v>2.0598579597571791E-3</v>
      </c>
      <c r="AD1014" s="8">
        <v>-1.038942950608672</v>
      </c>
      <c r="AE1014" s="8">
        <v>1.172634269470336E-4</v>
      </c>
      <c r="AF1014" s="8">
        <v>0.27870266916975811</v>
      </c>
      <c r="AG1014" s="8">
        <v>0.27783710153231433</v>
      </c>
      <c r="AH1014" s="8">
        <v>1.0192855098590738</v>
      </c>
      <c r="AI1014" s="8">
        <v>-3.7397068744560058</v>
      </c>
    </row>
    <row r="1015" spans="24:35" x14ac:dyDescent="0.25">
      <c r="X1015" t="str">
        <v>Mongolia</v>
      </c>
      <c r="Y1015">
        <v>65.900000000000006</v>
      </c>
      <c r="Z1015" s="8">
        <v>73.992212666727056</v>
      </c>
      <c r="AA1015" s="8">
        <v>-8.0922126667270504</v>
      </c>
      <c r="AB1015" s="8">
        <v>-8.1122211151149664</v>
      </c>
      <c r="AC1015" s="8">
        <v>2.4664574724962249E-3</v>
      </c>
      <c r="AD1015" s="8">
        <v>-2.2532294842288416</v>
      </c>
      <c r="AE1015" s="8">
        <v>6.6069858039211917E-4</v>
      </c>
      <c r="AF1015" s="8">
        <v>0.27870266916975811</v>
      </c>
      <c r="AG1015" s="8">
        <v>0.27954870516255803</v>
      </c>
      <c r="AH1015" s="8">
        <v>1.5010761087396074</v>
      </c>
      <c r="AI1015" s="8">
        <v>-8.1122211151149664</v>
      </c>
    </row>
    <row r="1016" spans="24:35" x14ac:dyDescent="0.25">
      <c r="X1016" t="str">
        <v>Mongolia</v>
      </c>
      <c r="Y1016">
        <v>65</v>
      </c>
      <c r="Z1016" s="8">
        <v>69.461158844506656</v>
      </c>
      <c r="AA1016" s="8">
        <v>-4.4611588445066559</v>
      </c>
      <c r="AB1016" s="8">
        <v>-4.47569916793557</v>
      </c>
      <c r="AC1016" s="8">
        <v>3.2487267091324025E-3</v>
      </c>
      <c r="AD1016" s="8">
        <v>-1.2426710454016898</v>
      </c>
      <c r="AE1016" s="8">
        <v>2.64901939129313E-4</v>
      </c>
      <c r="AF1016" s="8">
        <v>0.27870266916975811</v>
      </c>
      <c r="AG1016" s="8">
        <v>0.28086447703670564</v>
      </c>
      <c r="AH1016" s="8">
        <v>1.1147515621884949</v>
      </c>
      <c r="AI1016" s="8">
        <v>-4.47569916793557</v>
      </c>
    </row>
    <row r="1017" spans="24:35" x14ac:dyDescent="0.25">
      <c r="X1017" t="str">
        <v>Mongolia</v>
      </c>
      <c r="Y1017">
        <v>64.5</v>
      </c>
      <c r="Z1017" s="8">
        <v>68.570072967397849</v>
      </c>
      <c r="AA1017" s="8">
        <v>-4.0700729673978486</v>
      </c>
      <c r="AB1017" s="8">
        <v>-4.0822920831542593</v>
      </c>
      <c r="AC1017" s="8">
        <v>2.9931997778485839E-3</v>
      </c>
      <c r="AD1017" s="8">
        <v>-1.1335874437125468</v>
      </c>
      <c r="AE1017" s="8">
        <v>2.0304581209068642E-4</v>
      </c>
      <c r="AF1017" s="8">
        <v>0.29295400660571058</v>
      </c>
      <c r="AG1017" s="8">
        <v>0.28220548385565947</v>
      </c>
      <c r="AH1017" s="8">
        <v>1.0647006357246842</v>
      </c>
      <c r="AI1017" s="8">
        <v>-4.0822920831542593</v>
      </c>
    </row>
    <row r="1018" spans="24:35" x14ac:dyDescent="0.25">
      <c r="X1018" t="str">
        <v>Mongolia</v>
      </c>
      <c r="Y1018">
        <v>64</v>
      </c>
      <c r="Z1018" s="8">
        <v>67.739359184821637</v>
      </c>
      <c r="AA1018" s="8">
        <v>-3.7393591848216374</v>
      </c>
      <c r="AB1018" s="8">
        <v>-3.7526019616357353</v>
      </c>
      <c r="AC1018" s="8">
        <v>3.5289585598163209E-3</v>
      </c>
      <c r="AD1018" s="8">
        <v>-1.0417577358150856</v>
      </c>
      <c r="AE1018" s="8">
        <v>2.0228409816505164E-4</v>
      </c>
      <c r="AF1018" s="8">
        <v>0.29295400660571058</v>
      </c>
      <c r="AG1018" s="8">
        <v>0.28317950674949788</v>
      </c>
      <c r="AH1018" s="8">
        <v>1.0206653397735643</v>
      </c>
      <c r="AI1018" s="8">
        <v>-3.7526019616357353</v>
      </c>
    </row>
    <row r="1019" spans="24:35" x14ac:dyDescent="0.25">
      <c r="X1019" t="str">
        <v>Mongolia</v>
      </c>
      <c r="Y1019">
        <v>64</v>
      </c>
      <c r="Z1019" s="8">
        <v>65.99558936701267</v>
      </c>
      <c r="AA1019" s="8">
        <v>-1.9955893670126699</v>
      </c>
      <c r="AB1019" s="8">
        <v>-2.0090611761108255</v>
      </c>
      <c r="AC1019" s="8">
        <v>6.7055245795125847E-3</v>
      </c>
      <c r="AD1019" s="8">
        <v>-0.55684466485067363</v>
      </c>
      <c r="AE1019" s="8">
        <v>1.1017150036616906E-4</v>
      </c>
      <c r="AF1019" s="8">
        <v>0.29295400660571058</v>
      </c>
      <c r="AG1019" s="8">
        <v>0.28479893568098597</v>
      </c>
      <c r="AH1019" s="8">
        <v>0.74622025223835464</v>
      </c>
      <c r="AI1019" s="8">
        <v>-2.0090611761108255</v>
      </c>
    </row>
    <row r="1020" spans="24:35" x14ac:dyDescent="0.25">
      <c r="X1020" t="str">
        <v>Mongolia</v>
      </c>
      <c r="Y1020">
        <v>63.8</v>
      </c>
      <c r="Z1020" s="8">
        <v>66.761806874484165</v>
      </c>
      <c r="AA1020" s="8">
        <v>-2.9618068744841679</v>
      </c>
      <c r="AB1020" s="8">
        <v>-2.9716873721913952</v>
      </c>
      <c r="AC1020" s="8">
        <v>3.3248779126928982E-3</v>
      </c>
      <c r="AD1020" s="8">
        <v>-0.82505294640174553</v>
      </c>
      <c r="AE1020" s="8">
        <v>1.1951767141207259E-4</v>
      </c>
      <c r="AF1020" s="8">
        <v>0.29295400660571058</v>
      </c>
      <c r="AG1020" s="8">
        <v>0.28653771491862162</v>
      </c>
      <c r="AH1020" s="8">
        <v>0.90832425179654075</v>
      </c>
      <c r="AI1020" s="8">
        <v>-2.9716873721913952</v>
      </c>
    </row>
    <row r="1021" spans="24:35" x14ac:dyDescent="0.25">
      <c r="X1021" t="str">
        <v>Mongolia</v>
      </c>
      <c r="Y1021">
        <v>63.2</v>
      </c>
      <c r="Z1021" s="8">
        <v>65.705874791739873</v>
      </c>
      <c r="AA1021" s="8">
        <v>-2.5058747917398705</v>
      </c>
      <c r="AB1021" s="8">
        <v>-2.5168612853640422</v>
      </c>
      <c r="AC1021" s="8">
        <v>4.3651565893042584E-3</v>
      </c>
      <c r="AD1021" s="8">
        <v>-0.69841123275254702</v>
      </c>
      <c r="AE1021" s="8">
        <v>1.1255597933059241E-4</v>
      </c>
      <c r="AF1021" s="8">
        <v>0.29295400660571058</v>
      </c>
      <c r="AG1021" s="8">
        <v>0.28657156959014146</v>
      </c>
      <c r="AH1021" s="8">
        <v>0.83571001714263726</v>
      </c>
      <c r="AI1021" s="8">
        <v>-2.5168612853640422</v>
      </c>
    </row>
    <row r="1022" spans="24:35" x14ac:dyDescent="0.25">
      <c r="X1022" t="str">
        <v>Mongolia</v>
      </c>
      <c r="Y1022">
        <v>62.8</v>
      </c>
      <c r="Z1022" s="8">
        <v>65.084022034015902</v>
      </c>
      <c r="AA1022" s="8">
        <v>-2.284022034015905</v>
      </c>
      <c r="AB1022" s="8">
        <v>-2.2938224949254256</v>
      </c>
      <c r="AC1022" s="8">
        <v>4.272545469931447E-3</v>
      </c>
      <c r="AD1022" s="8">
        <v>-0.63654914642326477</v>
      </c>
      <c r="AE1022" s="8">
        <v>9.1507457918905136E-5</v>
      </c>
      <c r="AF1022" s="8">
        <v>0.29295400660571058</v>
      </c>
      <c r="AG1022" s="8">
        <v>0.2876525062451023</v>
      </c>
      <c r="AH1022" s="8">
        <v>0.79784030132806949</v>
      </c>
      <c r="AI1022" s="8">
        <v>-2.2938224949254256</v>
      </c>
    </row>
    <row r="1023" spans="24:35" x14ac:dyDescent="0.25">
      <c r="X1023" t="str">
        <v>Montenegro</v>
      </c>
      <c r="Y1023">
        <v>75.900000000000006</v>
      </c>
      <c r="Z1023" s="8">
        <v>78.467282354391969</v>
      </c>
      <c r="AA1023" s="8">
        <v>-2.5672823543919634</v>
      </c>
      <c r="AB1023" s="8">
        <v>-2.5818743708167133</v>
      </c>
      <c r="AC1023" s="8">
        <v>5.6517143474080385E-3</v>
      </c>
      <c r="AD1023" s="8">
        <v>-0.71598885620590902</v>
      </c>
      <c r="AE1023" s="8">
        <v>1.5335593878157893E-4</v>
      </c>
      <c r="AF1023" s="8">
        <v>0.29295400660571058</v>
      </c>
      <c r="AG1023" s="8">
        <v>0.29048839910378987</v>
      </c>
      <c r="AH1023" s="8">
        <v>0.84616124716622954</v>
      </c>
      <c r="AI1023" s="8">
        <v>-2.5818743708167133</v>
      </c>
    </row>
    <row r="1024" spans="24:35" x14ac:dyDescent="0.25">
      <c r="X1024" t="str">
        <v>Montenegro</v>
      </c>
      <c r="Y1024">
        <v>75.8</v>
      </c>
      <c r="Z1024" s="8">
        <v>77.058336006292862</v>
      </c>
      <c r="AA1024" s="8">
        <v>-1.2583360062928648</v>
      </c>
      <c r="AB1024" s="8">
        <v>-1.2846647323640799</v>
      </c>
      <c r="AC1024" s="8">
        <v>2.0494628215381949E-2</v>
      </c>
      <c r="AD1024" s="8">
        <v>-0.35358603535200156</v>
      </c>
      <c r="AE1024" s="8">
        <v>1.3767967442624666E-4</v>
      </c>
      <c r="AF1024" s="8">
        <v>0.29295400660571058</v>
      </c>
      <c r="AG1024" s="8">
        <v>0.29174801548511814</v>
      </c>
      <c r="AH1024" s="8">
        <v>0.59463100772832356</v>
      </c>
      <c r="AI1024" s="8">
        <v>-1.2846647323640799</v>
      </c>
    </row>
    <row r="1025" spans="24:35" x14ac:dyDescent="0.25">
      <c r="X1025" t="str">
        <v>Montenegro</v>
      </c>
      <c r="Y1025">
        <v>75.599999999999994</v>
      </c>
      <c r="Z1025" s="8">
        <v>77.19103210005207</v>
      </c>
      <c r="AA1025" s="8">
        <v>-1.5910321000520753</v>
      </c>
      <c r="AB1025" s="8">
        <v>-1.6250111233483349</v>
      </c>
      <c r="AC1025" s="8">
        <v>2.0910025050318207E-2</v>
      </c>
      <c r="AD1025" s="8">
        <v>-0.44716677939776289</v>
      </c>
      <c r="AE1025" s="8">
        <v>2.2475916600069693E-4</v>
      </c>
      <c r="AF1025" s="8">
        <v>0.29295400660571058</v>
      </c>
      <c r="AG1025" s="8">
        <v>0.29586745838430628</v>
      </c>
      <c r="AH1025" s="8">
        <v>0.66870530085962598</v>
      </c>
      <c r="AI1025" s="8">
        <v>-1.6250111233483349</v>
      </c>
    </row>
    <row r="1026" spans="24:35" x14ac:dyDescent="0.25">
      <c r="X1026" t="str">
        <v>Montenegro</v>
      </c>
      <c r="Y1026">
        <v>75.400000000000006</v>
      </c>
      <c r="Z1026" s="8">
        <v>76.405574430147553</v>
      </c>
      <c r="AA1026" s="8">
        <v>-1.0055744301475471</v>
      </c>
      <c r="AB1026" s="8">
        <v>-1.0074475640471041</v>
      </c>
      <c r="AC1026" s="8">
        <v>1.8592867424604982E-3</v>
      </c>
      <c r="AD1026" s="8">
        <v>-0.27991116905418378</v>
      </c>
      <c r="AE1026" s="8">
        <v>7.6814190368145787E-6</v>
      </c>
      <c r="AF1026" s="8">
        <v>0.29295400660571058</v>
      </c>
      <c r="AG1026" s="8">
        <v>0.29586773756144918</v>
      </c>
      <c r="AH1026" s="8">
        <v>0.5290663182004538</v>
      </c>
      <c r="AI1026" s="8">
        <v>-1.0074475640471041</v>
      </c>
    </row>
    <row r="1027" spans="24:35" x14ac:dyDescent="0.25">
      <c r="X1027" t="str">
        <v>Montenegro</v>
      </c>
      <c r="Y1027">
        <v>75.3</v>
      </c>
      <c r="Z1027" s="8">
        <v>76.618953921018829</v>
      </c>
      <c r="AA1027" s="8">
        <v>-1.3189539210188315</v>
      </c>
      <c r="AB1027" s="8">
        <v>-1.3341302063624658</v>
      </c>
      <c r="AC1027" s="8">
        <v>1.1375415436408394E-2</v>
      </c>
      <c r="AD1027" s="8">
        <v>-0.36890607921964497</v>
      </c>
      <c r="AE1027" s="8">
        <v>8.2416446119420585E-5</v>
      </c>
      <c r="AF1027" s="8">
        <v>0.29295400660571058</v>
      </c>
      <c r="AG1027" s="8">
        <v>0.29627185097569553</v>
      </c>
      <c r="AH1027" s="8">
        <v>0.60737639007426436</v>
      </c>
      <c r="AI1027" s="8">
        <v>-1.3341302063624658</v>
      </c>
    </row>
    <row r="1028" spans="24:35" x14ac:dyDescent="0.25">
      <c r="X1028" t="str">
        <v>Montenegro</v>
      </c>
      <c r="Y1028">
        <v>75</v>
      </c>
      <c r="Z1028" s="8">
        <v>75.644320277492852</v>
      </c>
      <c r="AA1028" s="8">
        <v>-0.64432027749285226</v>
      </c>
      <c r="AB1028" s="8">
        <v>-0.64545346905862333</v>
      </c>
      <c r="AC1028" s="8">
        <v>1.7556518325383987E-3</v>
      </c>
      <c r="AD1028" s="8">
        <v>-0.17934334309615141</v>
      </c>
      <c r="AE1028" s="8">
        <v>2.9772716042183505E-6</v>
      </c>
      <c r="AF1028" s="8">
        <v>0.29295400660571058</v>
      </c>
      <c r="AG1028" s="8">
        <v>0.29851624165759549</v>
      </c>
      <c r="AH1028" s="8">
        <v>0.42348948404435194</v>
      </c>
      <c r="AI1028" s="8">
        <v>-0.64545346905862333</v>
      </c>
    </row>
    <row r="1029" spans="24:35" x14ac:dyDescent="0.25">
      <c r="X1029" t="str">
        <v>Montenegro</v>
      </c>
      <c r="Y1029">
        <v>74.599999999999994</v>
      </c>
      <c r="Z1029" s="8">
        <v>75.195382329124811</v>
      </c>
      <c r="AA1029" s="8">
        <v>-0.59538232912481703</v>
      </c>
      <c r="AB1029" s="8">
        <v>-0.59630002826024397</v>
      </c>
      <c r="AC1029" s="8">
        <v>1.5389889182202191E-3</v>
      </c>
      <c r="AD1029" s="8">
        <v>-0.16570372716203502</v>
      </c>
      <c r="AE1029" s="8">
        <v>2.2274878051128832E-6</v>
      </c>
      <c r="AF1029" s="8">
        <v>0.29295400660571058</v>
      </c>
      <c r="AG1029" s="8">
        <v>0.30017707042677355</v>
      </c>
      <c r="AH1029" s="8">
        <v>0.40706722683364599</v>
      </c>
      <c r="AI1029" s="8">
        <v>-0.59630002826024397</v>
      </c>
    </row>
    <row r="1030" spans="24:35" x14ac:dyDescent="0.25">
      <c r="X1030" t="str">
        <v>Montenegro</v>
      </c>
      <c r="Y1030">
        <v>74.2</v>
      </c>
      <c r="Z1030" s="8">
        <v>74.942801037111423</v>
      </c>
      <c r="AA1030" s="8">
        <v>-0.74280103711141976</v>
      </c>
      <c r="AB1030" s="8">
        <v>-0.75086423183756612</v>
      </c>
      <c r="AC1030" s="8">
        <v>1.0738552169962199E-2</v>
      </c>
      <c r="AD1030" s="8">
        <v>-0.20769156118988907</v>
      </c>
      <c r="AE1030" s="8">
        <v>2.4644428279117709E-5</v>
      </c>
      <c r="AF1030" s="8">
        <v>0.29295400660571058</v>
      </c>
      <c r="AG1030" s="8">
        <v>0.30080044904152231</v>
      </c>
      <c r="AH1030" s="8">
        <v>0.45573189617349485</v>
      </c>
      <c r="AI1030" s="8">
        <v>-0.75086423183756612</v>
      </c>
    </row>
    <row r="1031" spans="24:35" x14ac:dyDescent="0.25">
      <c r="X1031" t="str">
        <v>Montenegro</v>
      </c>
      <c r="Y1031">
        <v>73.8</v>
      </c>
      <c r="Z1031" s="8">
        <v>74.53997438863324</v>
      </c>
      <c r="AA1031" s="8">
        <v>-0.73997438863324305</v>
      </c>
      <c r="AB1031" s="8">
        <v>-0.75165443563035894</v>
      </c>
      <c r="AC1031" s="8">
        <v>1.5539118035431582E-2</v>
      </c>
      <c r="AD1031" s="8">
        <v>-0.20740506040012352</v>
      </c>
      <c r="AE1031" s="8">
        <v>3.5736580775864315E-5</v>
      </c>
      <c r="AF1031" s="8">
        <v>0.3152427890443939</v>
      </c>
      <c r="AG1031" s="8">
        <v>0.30324674809400542</v>
      </c>
      <c r="AH1031" s="8">
        <v>0.45541745728520722</v>
      </c>
      <c r="AI1031" s="8">
        <v>-0.75165443563035894</v>
      </c>
    </row>
    <row r="1032" spans="24:35" x14ac:dyDescent="0.25">
      <c r="X1032" t="str">
        <v>Morocco</v>
      </c>
      <c r="Y1032">
        <v>74.099999999999994</v>
      </c>
      <c r="Z1032" s="8">
        <v>72.50322568249868</v>
      </c>
      <c r="AA1032" s="8">
        <v>1.596774317501314</v>
      </c>
      <c r="AB1032" s="8">
        <v>1.6024418209584836</v>
      </c>
      <c r="AC1032" s="8">
        <v>3.5367920276692145E-3</v>
      </c>
      <c r="AD1032" s="8">
        <v>0.4448512308662485</v>
      </c>
      <c r="AE1032" s="8">
        <v>3.696785457511224E-5</v>
      </c>
      <c r="AF1032" s="8">
        <v>0.3152427890443939</v>
      </c>
      <c r="AG1032" s="8">
        <v>0.30430030748888248</v>
      </c>
      <c r="AH1032" s="8">
        <v>0.66697168670510187</v>
      </c>
      <c r="AI1032" s="8">
        <v>1.6024418209584836</v>
      </c>
    </row>
    <row r="1033" spans="24:35" x14ac:dyDescent="0.25">
      <c r="X1033" t="str">
        <v>Morocco</v>
      </c>
      <c r="Y1033">
        <v>73.900000000000006</v>
      </c>
      <c r="Z1033" s="8">
        <v>72.365751963661268</v>
      </c>
      <c r="AA1033" s="8">
        <v>1.5342480363387381</v>
      </c>
      <c r="AB1033" s="8">
        <v>1.5396160901055769</v>
      </c>
      <c r="AC1033" s="8">
        <v>3.4866183858020382E-3</v>
      </c>
      <c r="AD1033" s="8">
        <v>0.42742104363541972</v>
      </c>
      <c r="AE1033" s="8">
        <v>3.3641819847985777E-5</v>
      </c>
      <c r="AF1033" s="8">
        <v>0.3152427890443939</v>
      </c>
      <c r="AG1033" s="8">
        <v>0.30991351478266127</v>
      </c>
      <c r="AH1033" s="8">
        <v>0.65377445930184497</v>
      </c>
      <c r="AI1033" s="8">
        <v>1.5396160901055769</v>
      </c>
    </row>
    <row r="1034" spans="24:35" x14ac:dyDescent="0.25">
      <c r="X1034" t="str">
        <v>Morocco</v>
      </c>
      <c r="Y1034">
        <v>73.599999999999994</v>
      </c>
      <c r="Z1034" s="8">
        <v>71.682362385144884</v>
      </c>
      <c r="AA1034" s="8">
        <v>1.91763761485511</v>
      </c>
      <c r="AB1034" s="8">
        <v>1.9241787258525642</v>
      </c>
      <c r="AC1034" s="8">
        <v>3.3994300579099877E-3</v>
      </c>
      <c r="AD1034" s="8">
        <v>0.53420489850132391</v>
      </c>
      <c r="AE1034" s="8">
        <v>5.1232684191306624E-5</v>
      </c>
      <c r="AF1034" s="8">
        <v>0.3152427890443939</v>
      </c>
      <c r="AG1034" s="8">
        <v>0.31145559066345074</v>
      </c>
      <c r="AH1034" s="8">
        <v>0.73089321963014808</v>
      </c>
      <c r="AI1034" s="8">
        <v>1.9241787258525642</v>
      </c>
    </row>
    <row r="1035" spans="24:35" x14ac:dyDescent="0.25">
      <c r="X1035" t="str">
        <v>Morocco</v>
      </c>
      <c r="Y1035">
        <v>73.3</v>
      </c>
      <c r="Z1035" s="8">
        <v>72.613225216470383</v>
      </c>
      <c r="AA1035" s="8">
        <v>0.6867747835296143</v>
      </c>
      <c r="AB1035" s="8">
        <v>0.68979618440150503</v>
      </c>
      <c r="AC1035" s="8">
        <v>4.380135669367514E-3</v>
      </c>
      <c r="AD1035" s="8">
        <v>0.19141212997836787</v>
      </c>
      <c r="AE1035" s="8">
        <v>8.4835831440105644E-6</v>
      </c>
      <c r="AF1035" s="8">
        <v>0.3152427890443939</v>
      </c>
      <c r="AG1035" s="8">
        <v>0.31505646546255067</v>
      </c>
      <c r="AH1035" s="8">
        <v>0.43750671992366913</v>
      </c>
      <c r="AI1035" s="8">
        <v>0.68979618440150503</v>
      </c>
    </row>
    <row r="1036" spans="24:35" x14ac:dyDescent="0.25">
      <c r="X1036" t="str">
        <v>Morocco</v>
      </c>
      <c r="Y1036">
        <v>72.8</v>
      </c>
      <c r="Z1036" s="8">
        <v>72.241423531813183</v>
      </c>
      <c r="AA1036" s="8">
        <v>0.55857646818681417</v>
      </c>
      <c r="AB1036" s="8">
        <v>0.56111423740237454</v>
      </c>
      <c r="AC1036" s="8">
        <v>4.5227318189407471E-3</v>
      </c>
      <c r="AD1036" s="8">
        <v>0.15569291640440952</v>
      </c>
      <c r="AE1036" s="8">
        <v>5.7963365777272963E-6</v>
      </c>
      <c r="AF1036" s="8">
        <v>0.3152427890443939</v>
      </c>
      <c r="AG1036" s="8">
        <v>0.31586300353962027</v>
      </c>
      <c r="AH1036" s="8">
        <v>0.39457941710688549</v>
      </c>
      <c r="AI1036" s="8">
        <v>0.56111423740237454</v>
      </c>
    </row>
    <row r="1037" spans="24:35" x14ac:dyDescent="0.25">
      <c r="X1037" t="str">
        <v>Morocco</v>
      </c>
      <c r="Y1037">
        <v>72.3</v>
      </c>
      <c r="Z1037" s="8">
        <v>70.154779196781519</v>
      </c>
      <c r="AA1037" s="8">
        <v>2.1452208032184785</v>
      </c>
      <c r="AB1037" s="8">
        <v>2.1526222092468923</v>
      </c>
      <c r="AC1037" s="8">
        <v>3.4383209448551263E-3</v>
      </c>
      <c r="AD1037" s="8">
        <v>0.59761542716390326</v>
      </c>
      <c r="AE1037" s="8">
        <v>6.485332227387257E-5</v>
      </c>
      <c r="AF1037" s="8">
        <v>0.3152427890443939</v>
      </c>
      <c r="AG1037" s="8">
        <v>0.31739916284108016</v>
      </c>
      <c r="AH1037" s="8">
        <v>0.77305590170692262</v>
      </c>
      <c r="AI1037" s="8">
        <v>2.1526222092468923</v>
      </c>
    </row>
    <row r="1038" spans="24:35" x14ac:dyDescent="0.25">
      <c r="X1038" t="str">
        <v>Morocco</v>
      </c>
      <c r="Y1038">
        <v>71.8</v>
      </c>
      <c r="Z1038" s="8">
        <v>69.75640353367578</v>
      </c>
      <c r="AA1038" s="8">
        <v>2.0435964663242174</v>
      </c>
      <c r="AB1038" s="8">
        <v>2.0507393878723761</v>
      </c>
      <c r="AC1038" s="8">
        <v>3.4830957021649489E-3</v>
      </c>
      <c r="AD1038" s="8">
        <v>0.56931771776715356</v>
      </c>
      <c r="AE1038" s="8">
        <v>5.9626118061306182E-5</v>
      </c>
      <c r="AF1038" s="8">
        <v>0.3152427890443939</v>
      </c>
      <c r="AG1038" s="8">
        <v>0.31787672696243763</v>
      </c>
      <c r="AH1038" s="8">
        <v>0.75453145578375558</v>
      </c>
      <c r="AI1038" s="8">
        <v>2.0507393878723761</v>
      </c>
    </row>
    <row r="1039" spans="24:35" x14ac:dyDescent="0.25">
      <c r="X1039" t="str">
        <v>Morocco</v>
      </c>
      <c r="Y1039">
        <v>71.400000000000006</v>
      </c>
      <c r="Z1039" s="8">
        <v>67.629802326309573</v>
      </c>
      <c r="AA1039" s="8">
        <v>3.7701976736904328</v>
      </c>
      <c r="AB1039" s="8">
        <v>3.7864251972184859</v>
      </c>
      <c r="AC1039" s="8">
        <v>4.285710844089588E-3</v>
      </c>
      <c r="AD1039" s="8">
        <v>1.050748171923666</v>
      </c>
      <c r="AE1039" s="8">
        <v>2.5011043502937169E-4</v>
      </c>
      <c r="AF1039" s="8">
        <v>0.3152427890443939</v>
      </c>
      <c r="AG1039" s="8">
        <v>0.32295385437503926</v>
      </c>
      <c r="AH1039" s="8">
        <v>1.0250600821042959</v>
      </c>
      <c r="AI1039" s="8">
        <v>3.7864251972184859</v>
      </c>
    </row>
    <row r="1040" spans="24:35" x14ac:dyDescent="0.25">
      <c r="X1040" t="str">
        <v>Morocco</v>
      </c>
      <c r="Y1040">
        <v>71</v>
      </c>
      <c r="Z1040" s="8">
        <v>69.093129611226459</v>
      </c>
      <c r="AA1040" s="8">
        <v>1.906870388773541</v>
      </c>
      <c r="AB1040" s="8">
        <v>1.9129528121901536</v>
      </c>
      <c r="AC1040" s="8">
        <v>3.1795992968842481E-3</v>
      </c>
      <c r="AD1040" s="8">
        <v>0.5311468469932854</v>
      </c>
      <c r="AE1040" s="8">
        <v>4.7362115138275411E-5</v>
      </c>
      <c r="AF1040" s="8">
        <v>0.3152427890443939</v>
      </c>
      <c r="AG1040" s="8">
        <v>0.3231912688570156</v>
      </c>
      <c r="AH1040" s="8">
        <v>0.72879822104152081</v>
      </c>
      <c r="AI1040" s="8">
        <v>1.9129528121901536</v>
      </c>
    </row>
    <row r="1041" spans="24:35" x14ac:dyDescent="0.25">
      <c r="X1041" t="str">
        <v>Morocco</v>
      </c>
      <c r="Y1041">
        <v>77</v>
      </c>
      <c r="Z1041" s="8">
        <v>68.686061722169114</v>
      </c>
      <c r="AA1041" s="8">
        <v>8.3139382778308857</v>
      </c>
      <c r="AB1041" s="8">
        <v>8.3417431954736436</v>
      </c>
      <c r="AC1041" s="8">
        <v>3.3332262803109393E-3</v>
      </c>
      <c r="AD1041" s="8">
        <v>2.3159740966498559</v>
      </c>
      <c r="AE1041" s="8">
        <v>9.4412307322681778E-4</v>
      </c>
      <c r="AF1041" s="8">
        <v>0.3152427890443939</v>
      </c>
      <c r="AG1041" s="8">
        <v>0.32391423455207319</v>
      </c>
      <c r="AH1041" s="8">
        <v>1.521832479824851</v>
      </c>
      <c r="AI1041" s="8">
        <v>8.3417431954736436</v>
      </c>
    </row>
    <row r="1042" spans="24:35" x14ac:dyDescent="0.25">
      <c r="X1042" t="str">
        <v>Morocco</v>
      </c>
      <c r="Y1042">
        <v>72</v>
      </c>
      <c r="Z1042" s="8">
        <v>68.284484417198968</v>
      </c>
      <c r="AA1042" s="8">
        <v>3.7155155828010322</v>
      </c>
      <c r="AB1042" s="8">
        <v>3.7286065565847686</v>
      </c>
      <c r="AC1042" s="8">
        <v>3.5109560596082732E-3</v>
      </c>
      <c r="AD1042" s="8">
        <v>1.0351057349289861</v>
      </c>
      <c r="AE1042" s="8">
        <v>1.9868665335870297E-4</v>
      </c>
      <c r="AF1042" s="8">
        <v>0.33286538375086522</v>
      </c>
      <c r="AG1042" s="8">
        <v>0.32580295423837996</v>
      </c>
      <c r="AH1042" s="8">
        <v>1.0174014620242031</v>
      </c>
      <c r="AI1042" s="8">
        <v>3.7286065565847686</v>
      </c>
    </row>
    <row r="1043" spans="24:35" x14ac:dyDescent="0.25">
      <c r="X1043" t="str">
        <v>Morocco</v>
      </c>
      <c r="Y1043">
        <v>69.900000000000006</v>
      </c>
      <c r="Z1043" s="8">
        <v>68.130979547505632</v>
      </c>
      <c r="AA1043" s="8">
        <v>1.7690204524943738</v>
      </c>
      <c r="AB1043" s="8">
        <v>1.7925031606725215</v>
      </c>
      <c r="AC1043" s="8">
        <v>1.3100511448658984E-2</v>
      </c>
      <c r="AD1043" s="8">
        <v>0.49522012317682129</v>
      </c>
      <c r="AE1043" s="8">
        <v>1.7133981507311971E-4</v>
      </c>
      <c r="AF1043" s="8">
        <v>0.33286538375086522</v>
      </c>
      <c r="AG1043" s="8">
        <v>0.32636121625227843</v>
      </c>
      <c r="AH1043" s="8">
        <v>0.703718781315961</v>
      </c>
      <c r="AI1043" s="8">
        <v>1.7925031606725215</v>
      </c>
    </row>
    <row r="1044" spans="24:35" x14ac:dyDescent="0.25">
      <c r="X1044" t="str">
        <v>Morocco</v>
      </c>
      <c r="Y1044">
        <v>69.5</v>
      </c>
      <c r="Z1044" s="8">
        <v>69.431668158883951</v>
      </c>
      <c r="AA1044" s="8">
        <v>6.8331841116048508E-2</v>
      </c>
      <c r="AB1044" s="8">
        <v>6.8715640569438213E-2</v>
      </c>
      <c r="AC1044" s="8">
        <v>5.5853289034228657E-3</v>
      </c>
      <c r="AD1044" s="8">
        <v>1.9056417219724751E-2</v>
      </c>
      <c r="AE1044" s="8">
        <v>1.0735199850203233E-7</v>
      </c>
      <c r="AF1044" s="8">
        <v>0.33286538375086522</v>
      </c>
      <c r="AG1044" s="8">
        <v>0.33139269506843533</v>
      </c>
      <c r="AH1044" s="8">
        <v>0.1380449825952568</v>
      </c>
      <c r="AI1044" s="8">
        <v>6.8715640569438213E-2</v>
      </c>
    </row>
    <row r="1045" spans="24:35" x14ac:dyDescent="0.25">
      <c r="X1045" t="str">
        <v>Morocco</v>
      </c>
      <c r="Y1045">
        <v>69</v>
      </c>
      <c r="Z1045" s="8">
        <v>66.72635825439167</v>
      </c>
      <c r="AA1045" s="8">
        <v>2.2736417456083302</v>
      </c>
      <c r="AB1045" s="8">
        <v>2.2832829954136113</v>
      </c>
      <c r="AC1045" s="8">
        <v>4.2225382594480165E-3</v>
      </c>
      <c r="AD1045" s="8">
        <v>0.63364028439445497</v>
      </c>
      <c r="AE1045" s="8">
        <v>8.9607272950218686E-5</v>
      </c>
      <c r="AF1045" s="8">
        <v>0.33286538375086522</v>
      </c>
      <c r="AG1045" s="8">
        <v>0.33144321073999938</v>
      </c>
      <c r="AH1045" s="8">
        <v>0.79601525387046135</v>
      </c>
      <c r="AI1045" s="8">
        <v>2.2832829954136113</v>
      </c>
    </row>
    <row r="1046" spans="24:35" x14ac:dyDescent="0.25">
      <c r="X1046" t="str">
        <v>Morocco</v>
      </c>
      <c r="Y1046">
        <v>68.599999999999994</v>
      </c>
      <c r="Z1046" s="8">
        <v>68.611331304888211</v>
      </c>
      <c r="AA1046" s="8">
        <v>-1.1331304888216209E-2</v>
      </c>
      <c r="AB1046" s="8">
        <v>-1.1445779131886451E-2</v>
      </c>
      <c r="AC1046" s="8">
        <v>1.0001437416464851E-2</v>
      </c>
      <c r="AD1046" s="8">
        <v>-3.1671201173950293E-3</v>
      </c>
      <c r="AE1046" s="8">
        <v>5.3333898065421291E-9</v>
      </c>
      <c r="AF1046" s="8">
        <v>0.33286538375086522</v>
      </c>
      <c r="AG1046" s="8">
        <v>0.33731143528824886</v>
      </c>
      <c r="AH1046" s="8">
        <v>5.6277172258341383E-2</v>
      </c>
      <c r="AI1046" s="8">
        <v>-1.1445779131886451E-2</v>
      </c>
    </row>
    <row r="1047" spans="24:35" x14ac:dyDescent="0.25">
      <c r="X1047" t="str">
        <v>Mozambique</v>
      </c>
      <c r="Y1047">
        <v>56.7</v>
      </c>
      <c r="Z1047" s="8">
        <v>59.372606572596908</v>
      </c>
      <c r="AA1047" s="8">
        <v>-2.672606572596905</v>
      </c>
      <c r="AB1047" s="8">
        <v>-2.6862083224948661</v>
      </c>
      <c r="AC1047" s="8">
        <v>5.0635499056633426E-3</v>
      </c>
      <c r="AD1047" s="8">
        <v>-0.74514236004582435</v>
      </c>
      <c r="AE1047" s="8">
        <v>1.4872523297273499E-4</v>
      </c>
      <c r="AF1047" s="8">
        <v>0.33286538375086522</v>
      </c>
      <c r="AG1047" s="8">
        <v>0.33769492824245823</v>
      </c>
      <c r="AH1047" s="8">
        <v>0.863216288102712</v>
      </c>
      <c r="AI1047" s="8">
        <v>-2.6862083224948661</v>
      </c>
    </row>
    <row r="1048" spans="24:35" x14ac:dyDescent="0.25">
      <c r="X1048" t="str">
        <v>Mozambique</v>
      </c>
      <c r="Y1048">
        <v>55.3</v>
      </c>
      <c r="Z1048" s="8">
        <v>64.129240771341486</v>
      </c>
      <c r="AA1048" s="8">
        <v>-8.8292407713414889</v>
      </c>
      <c r="AB1048" s="8">
        <v>-8.8811517116512473</v>
      </c>
      <c r="AC1048" s="8">
        <v>5.8450685220990395E-3</v>
      </c>
      <c r="AD1048" s="8">
        <v>-2.4626246159272069</v>
      </c>
      <c r="AE1048" s="8">
        <v>1.8766287577651147E-3</v>
      </c>
      <c r="AF1048" s="8">
        <v>0.33286538375086522</v>
      </c>
      <c r="AG1048" s="8">
        <v>0.33987930202439948</v>
      </c>
      <c r="AH1048" s="8">
        <v>1.5692751880811748</v>
      </c>
      <c r="AI1048" s="8">
        <v>-8.8811517116512473</v>
      </c>
    </row>
    <row r="1049" spans="24:35" x14ac:dyDescent="0.25">
      <c r="X1049" t="str">
        <v>Mozambique</v>
      </c>
      <c r="Y1049">
        <v>54.8</v>
      </c>
      <c r="Z1049" s="8">
        <v>63.259427212529594</v>
      </c>
      <c r="AA1049" s="8">
        <v>-8.4594272125295973</v>
      </c>
      <c r="AB1049" s="8">
        <v>-8.5150349145340734</v>
      </c>
      <c r="AC1049" s="8">
        <v>6.5305312970073788E-3</v>
      </c>
      <c r="AD1049" s="8">
        <v>-2.3602912005470853</v>
      </c>
      <c r="AE1049" s="8">
        <v>1.9273987093097343E-3</v>
      </c>
      <c r="AF1049" s="8">
        <v>0.33286538375086522</v>
      </c>
      <c r="AG1049" s="8">
        <v>0.34102321891779036</v>
      </c>
      <c r="AH1049" s="8">
        <v>1.5363239243555005</v>
      </c>
      <c r="AI1049" s="8">
        <v>-8.5150349145340734</v>
      </c>
    </row>
    <row r="1050" spans="24:35" x14ac:dyDescent="0.25">
      <c r="X1050" t="str">
        <v>Mozambique</v>
      </c>
      <c r="Y1050">
        <v>54.3</v>
      </c>
      <c r="Z1050" s="8">
        <v>61.672854182947177</v>
      </c>
      <c r="AA1050" s="8">
        <v>-7.3728541829471794</v>
      </c>
      <c r="AB1050" s="8">
        <v>-7.4488585694660676</v>
      </c>
      <c r="AC1050" s="8">
        <v>1.0203494375694096E-2</v>
      </c>
      <c r="AD1050" s="8">
        <v>-2.0609363458554926</v>
      </c>
      <c r="AE1050" s="8">
        <v>2.3045098510504928E-3</v>
      </c>
      <c r="AF1050" s="8">
        <v>0.33286538375086522</v>
      </c>
      <c r="AG1050" s="8">
        <v>0.34423603341596648</v>
      </c>
      <c r="AH1050" s="8">
        <v>1.4355961639177963</v>
      </c>
      <c r="AI1050" s="8">
        <v>-7.4488585694660676</v>
      </c>
    </row>
    <row r="1051" spans="24:35" x14ac:dyDescent="0.25">
      <c r="X1051" t="str">
        <v>Mozambique</v>
      </c>
      <c r="Y1051">
        <v>54</v>
      </c>
      <c r="Z1051" s="8">
        <v>60.767067524266963</v>
      </c>
      <c r="AA1051" s="8">
        <v>-6.7670675242669631</v>
      </c>
      <c r="AB1051" s="8">
        <v>-6.8412477710058965</v>
      </c>
      <c r="AC1051" s="8">
        <v>1.0843087287865602E-2</v>
      </c>
      <c r="AD1051" s="8">
        <v>-1.8922120621598761</v>
      </c>
      <c r="AE1051" s="8">
        <v>2.0657310421426521E-3</v>
      </c>
      <c r="AF1051" s="8">
        <v>0.33286538375086522</v>
      </c>
      <c r="AG1051" s="8">
        <v>0.34615492348758792</v>
      </c>
      <c r="AH1051" s="8">
        <v>1.3755769924507593</v>
      </c>
      <c r="AI1051" s="8">
        <v>-6.8412477710058965</v>
      </c>
    </row>
    <row r="1052" spans="24:35" x14ac:dyDescent="0.25">
      <c r="X1052" t="str">
        <v>Mozambique</v>
      </c>
      <c r="Y1052">
        <v>53.8</v>
      </c>
      <c r="Z1052" s="8">
        <v>61.009443841357609</v>
      </c>
      <c r="AA1052" s="8">
        <v>-7.2094438413576114</v>
      </c>
      <c r="AB1052" s="8">
        <v>-7.3060923185046116</v>
      </c>
      <c r="AC1052" s="8">
        <v>1.3228477404017015E-2</v>
      </c>
      <c r="AD1052" s="8">
        <v>-2.0183447585116223</v>
      </c>
      <c r="AE1052" s="8">
        <v>2.8742884754961013E-3</v>
      </c>
      <c r="AF1052" s="8">
        <v>0.33286538375086522</v>
      </c>
      <c r="AG1052" s="8">
        <v>0.34691696907426578</v>
      </c>
      <c r="AH1052" s="8">
        <v>1.4206846090922582</v>
      </c>
      <c r="AI1052" s="8">
        <v>-7.3060923185046116</v>
      </c>
    </row>
    <row r="1053" spans="24:35" x14ac:dyDescent="0.25">
      <c r="X1053" t="str">
        <v>Mozambique</v>
      </c>
      <c r="Y1053">
        <v>53.2</v>
      </c>
      <c r="Z1053" s="8">
        <v>59.775015580036317</v>
      </c>
      <c r="AA1053" s="8">
        <v>-6.5750155800363146</v>
      </c>
      <c r="AB1053" s="8">
        <v>-6.6450252159996168</v>
      </c>
      <c r="AC1053" s="8">
        <v>1.0535646395251671E-2</v>
      </c>
      <c r="AD1053" s="8">
        <v>-1.8382247177222772</v>
      </c>
      <c r="AE1053" s="8">
        <v>1.8936714663104358E-3</v>
      </c>
      <c r="AF1053" s="8">
        <v>0.33286538375086522</v>
      </c>
      <c r="AG1053" s="8">
        <v>0.34848147787151851</v>
      </c>
      <c r="AH1053" s="8">
        <v>1.3558114609790983</v>
      </c>
      <c r="AI1053" s="8">
        <v>-6.6450252159996168</v>
      </c>
    </row>
    <row r="1054" spans="24:35" x14ac:dyDescent="0.25">
      <c r="X1054" t="str">
        <v>Mozambique</v>
      </c>
      <c r="Y1054">
        <v>52.1</v>
      </c>
      <c r="Z1054" s="8">
        <v>52.029054474579631</v>
      </c>
      <c r="AA1054" s="8">
        <v>7.0945525420370359E-2</v>
      </c>
      <c r="AB1054" s="8">
        <v>7.1403148691163279E-2</v>
      </c>
      <c r="AC1054" s="8">
        <v>6.4090068740842174E-3</v>
      </c>
      <c r="AD1054" s="8">
        <v>1.9793522003019218E-2</v>
      </c>
      <c r="AE1054" s="8">
        <v>1.3300735186345233E-7</v>
      </c>
      <c r="AF1054" s="8">
        <v>0.35220887014201224</v>
      </c>
      <c r="AG1054" s="8">
        <v>0.34988342458575222</v>
      </c>
      <c r="AH1054" s="8">
        <v>0.14068945235169272</v>
      </c>
      <c r="AI1054" s="8">
        <v>7.1403148691163279E-2</v>
      </c>
    </row>
    <row r="1055" spans="24:35" x14ac:dyDescent="0.25">
      <c r="X1055" t="str">
        <v>Mozambique</v>
      </c>
      <c r="Y1055">
        <v>51.2</v>
      </c>
      <c r="Z1055" s="8">
        <v>50.710718772867892</v>
      </c>
      <c r="AA1055" s="8">
        <v>0.48928122713211053</v>
      </c>
      <c r="AB1055" s="8">
        <v>0.49294765578943894</v>
      </c>
      <c r="AC1055" s="8">
        <v>7.437764667846374E-3</v>
      </c>
      <c r="AD1055" s="8">
        <v>0.1365782586028966</v>
      </c>
      <c r="AE1055" s="8">
        <v>7.3568893983976088E-6</v>
      </c>
      <c r="AF1055" s="8">
        <v>0.35220887014201224</v>
      </c>
      <c r="AG1055" s="8">
        <v>0.35004800367003036</v>
      </c>
      <c r="AH1055" s="8">
        <v>0.36956495857006871</v>
      </c>
      <c r="AI1055" s="8">
        <v>0.49294765578943894</v>
      </c>
    </row>
    <row r="1056" spans="24:35" x14ac:dyDescent="0.25">
      <c r="X1056" t="str">
        <v>Mozambique</v>
      </c>
      <c r="Y1056">
        <v>58</v>
      </c>
      <c r="Z1056" s="8">
        <v>48.910928157462052</v>
      </c>
      <c r="AA1056" s="8">
        <v>9.0890718425379475</v>
      </c>
      <c r="AB1056" s="8">
        <v>9.2684907584522076</v>
      </c>
      <c r="AC1056" s="8">
        <v>1.9357943012527922E-2</v>
      </c>
      <c r="AD1056" s="8">
        <v>2.5525024669765601</v>
      </c>
      <c r="AE1056" s="8">
        <v>6.7690454804454408E-3</v>
      </c>
      <c r="AF1056" s="8">
        <v>0.35220887014201224</v>
      </c>
      <c r="AG1056" s="8">
        <v>0.35064007299981703</v>
      </c>
      <c r="AH1056" s="8">
        <v>1.5976553029288139</v>
      </c>
      <c r="AI1056" s="8">
        <v>9.2684907584522076</v>
      </c>
    </row>
    <row r="1057" spans="24:35" x14ac:dyDescent="0.25">
      <c r="X1057" t="str">
        <v>Mozambique</v>
      </c>
      <c r="Y1057">
        <v>54</v>
      </c>
      <c r="Z1057" s="8">
        <v>49.721185147316426</v>
      </c>
      <c r="AA1057" s="8">
        <v>4.2788148526835741</v>
      </c>
      <c r="AB1057" s="8">
        <v>4.3128994931978806</v>
      </c>
      <c r="AC1057" s="8">
        <v>7.9029526581974839E-3</v>
      </c>
      <c r="AD1057" s="8">
        <v>1.1946709624053899</v>
      </c>
      <c r="AE1057" s="8">
        <v>5.9838161019732923E-4</v>
      </c>
      <c r="AF1057" s="8">
        <v>0.35220887014201224</v>
      </c>
      <c r="AG1057" s="8">
        <v>0.3511902525181439</v>
      </c>
      <c r="AH1057" s="8">
        <v>1.0930100467998407</v>
      </c>
      <c r="AI1057" s="8">
        <v>4.3128994931978806</v>
      </c>
    </row>
    <row r="1058" spans="24:35" x14ac:dyDescent="0.25">
      <c r="X1058" t="str">
        <v>Mozambique</v>
      </c>
      <c r="Y1058">
        <v>51</v>
      </c>
      <c r="Z1058" s="8">
        <v>49.507367838202462</v>
      </c>
      <c r="AA1058" s="8">
        <v>1.4926321617975375</v>
      </c>
      <c r="AB1058" s="8">
        <v>1.5119841787945698</v>
      </c>
      <c r="AC1058" s="8">
        <v>1.2799086966942107E-2</v>
      </c>
      <c r="AD1058" s="8">
        <v>0.41778410493552159</v>
      </c>
      <c r="AE1058" s="8">
        <v>1.1910326476332704E-4</v>
      </c>
      <c r="AF1058" s="8">
        <v>0.35220887014201224</v>
      </c>
      <c r="AG1058" s="8">
        <v>0.35185709421384259</v>
      </c>
      <c r="AH1058" s="8">
        <v>0.64636220877733996</v>
      </c>
      <c r="AI1058" s="8">
        <v>1.5119841787945698</v>
      </c>
    </row>
    <row r="1059" spans="24:35" x14ac:dyDescent="0.25">
      <c r="X1059" t="str">
        <v>Mozambique</v>
      </c>
      <c r="Y1059">
        <v>49.8</v>
      </c>
      <c r="Z1059" s="8">
        <v>49.549191002064461</v>
      </c>
      <c r="AA1059" s="8">
        <v>0.25080899793553613</v>
      </c>
      <c r="AB1059" s="8">
        <v>0.25277907668969535</v>
      </c>
      <c r="AC1059" s="8">
        <v>7.7936781000969256E-3</v>
      </c>
      <c r="AD1059" s="8">
        <v>7.0023531517939372E-2</v>
      </c>
      <c r="AE1059" s="8">
        <v>2.0270986913474991E-6</v>
      </c>
      <c r="AF1059" s="8">
        <v>0.35220887014201224</v>
      </c>
      <c r="AG1059" s="8">
        <v>0.35214064313835503</v>
      </c>
      <c r="AH1059" s="8">
        <v>0.26461959775863042</v>
      </c>
      <c r="AI1059" s="8">
        <v>0.25277907668969535</v>
      </c>
    </row>
    <row r="1060" spans="24:35" x14ac:dyDescent="0.25">
      <c r="X1060" t="str">
        <v>Mozambique</v>
      </c>
      <c r="Y1060">
        <v>49.5</v>
      </c>
      <c r="Z1060" s="8">
        <v>55.830876413375044</v>
      </c>
      <c r="AA1060" s="8">
        <v>-6.3308764133750444</v>
      </c>
      <c r="AB1060" s="8">
        <v>-6.4395705729095276</v>
      </c>
      <c r="AC1060" s="8">
        <v>1.6879100602103222E-2</v>
      </c>
      <c r="AD1060" s="8">
        <v>-1.7756700237436112</v>
      </c>
      <c r="AE1060" s="8">
        <v>2.8491367755042146E-3</v>
      </c>
      <c r="AF1060" s="8">
        <v>0.35220887014201224</v>
      </c>
      <c r="AG1060" s="8">
        <v>0.35273204189002294</v>
      </c>
      <c r="AH1060" s="8">
        <v>1.3325426911523739</v>
      </c>
      <c r="AI1060" s="8">
        <v>-6.4395705729095276</v>
      </c>
    </row>
    <row r="1061" spans="24:35" x14ac:dyDescent="0.25">
      <c r="X1061" t="str">
        <v>Myanmar</v>
      </c>
      <c r="Y1061">
        <v>66.400000000000006</v>
      </c>
      <c r="Z1061" s="8">
        <v>67.873030889055471</v>
      </c>
      <c r="AA1061" s="8">
        <v>-1.4730308890554653</v>
      </c>
      <c r="AB1061" s="8">
        <v>-1.4842492202447299</v>
      </c>
      <c r="AC1061" s="8">
        <v>7.5582530455464694E-3</v>
      </c>
      <c r="AD1061" s="8">
        <v>-0.41120769536895035</v>
      </c>
      <c r="AE1061" s="8">
        <v>6.7777456853112332E-5</v>
      </c>
      <c r="AF1061" s="8">
        <v>0.35220887014201224</v>
      </c>
      <c r="AG1061" s="8">
        <v>0.35602780165138875</v>
      </c>
      <c r="AH1061" s="8">
        <v>0.64125478194626384</v>
      </c>
      <c r="AI1061" s="8">
        <v>-1.4842492202447299</v>
      </c>
    </row>
    <row r="1062" spans="24:35" x14ac:dyDescent="0.25">
      <c r="X1062" t="str">
        <v>Myanmar</v>
      </c>
      <c r="Y1062">
        <v>66.2</v>
      </c>
      <c r="Z1062" s="8">
        <v>67.420740997347849</v>
      </c>
      <c r="AA1062" s="8">
        <v>-1.2207409973478462</v>
      </c>
      <c r="AB1062" s="8">
        <v>-1.229875386144766</v>
      </c>
      <c r="AC1062" s="8">
        <v>7.4270848086104568E-3</v>
      </c>
      <c r="AD1062" s="8">
        <v>-0.3407565494126148</v>
      </c>
      <c r="AE1062" s="8">
        <v>4.572890325400432E-5</v>
      </c>
      <c r="AF1062" s="8">
        <v>0.35220887014201224</v>
      </c>
      <c r="AG1062" s="8">
        <v>0.35756859416674475</v>
      </c>
      <c r="AH1062" s="8">
        <v>0.58374356477190803</v>
      </c>
      <c r="AI1062" s="8">
        <v>-1.229875386144766</v>
      </c>
    </row>
    <row r="1063" spans="24:35" x14ac:dyDescent="0.25">
      <c r="X1063" t="str">
        <v>Myanmar</v>
      </c>
      <c r="Y1063">
        <v>65.900000000000006</v>
      </c>
      <c r="Z1063" s="8">
        <v>67.550804918617644</v>
      </c>
      <c r="AA1063" s="8">
        <v>-1.6508049186176379</v>
      </c>
      <c r="AB1063" s="8">
        <v>-1.6636037710453822</v>
      </c>
      <c r="AC1063" s="8">
        <v>7.693449997231986E-3</v>
      </c>
      <c r="AD1063" s="8">
        <v>-0.46086605024638216</v>
      </c>
      <c r="AE1063" s="8">
        <v>8.6670461756243439E-5</v>
      </c>
      <c r="AF1063" s="8">
        <v>0.35220887014201224</v>
      </c>
      <c r="AG1063" s="8">
        <v>0.36014255471417717</v>
      </c>
      <c r="AH1063" s="8">
        <v>0.67887115879700044</v>
      </c>
      <c r="AI1063" s="8">
        <v>-1.6636037710453822</v>
      </c>
    </row>
    <row r="1064" spans="24:35" x14ac:dyDescent="0.25">
      <c r="X1064" t="str">
        <v>Myanmar</v>
      </c>
      <c r="Y1064">
        <v>65.599999999999994</v>
      </c>
      <c r="Z1064" s="8">
        <v>66.555884949618275</v>
      </c>
      <c r="AA1064" s="8">
        <v>-0.95588494961828019</v>
      </c>
      <c r="AB1064" s="8">
        <v>-0.97957151290089484</v>
      </c>
      <c r="AC1064" s="8">
        <v>2.4180535030535372E-2</v>
      </c>
      <c r="AD1064" s="8">
        <v>-0.26910562581431735</v>
      </c>
      <c r="AE1064" s="8">
        <v>9.4447046691831214E-5</v>
      </c>
      <c r="AF1064" s="8">
        <v>0.35220887014201224</v>
      </c>
      <c r="AG1064" s="8">
        <v>0.36051075921224929</v>
      </c>
      <c r="AH1064" s="8">
        <v>0.51875391643275071</v>
      </c>
      <c r="AI1064" s="8">
        <v>-0.97957151290089484</v>
      </c>
    </row>
    <row r="1065" spans="24:35" x14ac:dyDescent="0.25">
      <c r="X1065" t="str">
        <v>Myanmar</v>
      </c>
      <c r="Y1065">
        <v>65.400000000000006</v>
      </c>
      <c r="Z1065" s="8">
        <v>65.078532835823509</v>
      </c>
      <c r="AA1065" s="8">
        <v>0.32146716417649657</v>
      </c>
      <c r="AB1065" s="8">
        <v>0.32930667203801478</v>
      </c>
      <c r="AC1065" s="8">
        <v>2.3806100899811718E-2</v>
      </c>
      <c r="AD1065" s="8">
        <v>9.0483723991918383E-2</v>
      </c>
      <c r="AE1065" s="8">
        <v>1.0508470576128255E-5</v>
      </c>
      <c r="AF1065" s="8">
        <v>0.35220887014201224</v>
      </c>
      <c r="AG1065" s="8">
        <v>0.36525705451797941</v>
      </c>
      <c r="AH1065" s="8">
        <v>0.30080512627267242</v>
      </c>
      <c r="AI1065" s="8">
        <v>0.32930667203801478</v>
      </c>
    </row>
    <row r="1066" spans="24:35" x14ac:dyDescent="0.25">
      <c r="X1066" t="str">
        <v>Myanmar</v>
      </c>
      <c r="Y1066">
        <v>65.2</v>
      </c>
      <c r="Z1066" s="8">
        <v>61.609482314119774</v>
      </c>
      <c r="AA1066" s="8">
        <v>3.5905176858802292</v>
      </c>
      <c r="AB1066" s="8">
        <v>3.6657747899869055</v>
      </c>
      <c r="AC1066" s="8">
        <v>2.0529658371878642E-2</v>
      </c>
      <c r="AD1066" s="8">
        <v>1.0089352997307846</v>
      </c>
      <c r="AE1066" s="8">
        <v>1.1229578759300942E-3</v>
      </c>
      <c r="AF1066" s="8">
        <v>0.3716850598056044</v>
      </c>
      <c r="AG1066" s="8">
        <v>0.36657034056038812</v>
      </c>
      <c r="AH1066" s="8">
        <v>1.0044577142571929</v>
      </c>
      <c r="AI1066" s="8">
        <v>3.6657747899869055</v>
      </c>
    </row>
    <row r="1067" spans="24:35" x14ac:dyDescent="0.25">
      <c r="X1067" t="str">
        <v>Myanmar</v>
      </c>
      <c r="Y1067">
        <v>59.2</v>
      </c>
      <c r="Z1067" s="8">
        <v>60.16302319447324</v>
      </c>
      <c r="AA1067" s="8">
        <v>-0.96302319447323725</v>
      </c>
      <c r="AB1067" s="8">
        <v>-0.97005646552041935</v>
      </c>
      <c r="AC1067" s="8">
        <v>7.2503728361924787E-3</v>
      </c>
      <c r="AD1067" s="8">
        <v>-0.26879350642066624</v>
      </c>
      <c r="AE1067" s="8">
        <v>2.7771833427049869E-5</v>
      </c>
      <c r="AF1067" s="8">
        <v>0.3716850598056044</v>
      </c>
      <c r="AG1067" s="8">
        <v>0.36747826789152899</v>
      </c>
      <c r="AH1067" s="8">
        <v>0.51845299345327944</v>
      </c>
      <c r="AI1067" s="8">
        <v>-0.97005646552041935</v>
      </c>
    </row>
    <row r="1068" spans="24:35" x14ac:dyDescent="0.25">
      <c r="X1068" t="str">
        <v>Myanmar</v>
      </c>
      <c r="Y1068">
        <v>64.5</v>
      </c>
      <c r="Z1068" s="8">
        <v>62.442711797285853</v>
      </c>
      <c r="AA1068" s="8">
        <v>2.0572882027141475</v>
      </c>
      <c r="AB1068" s="8">
        <v>2.0690394138969666</v>
      </c>
      <c r="AC1068" s="8">
        <v>5.6795492168445474E-3</v>
      </c>
      <c r="AD1068" s="8">
        <v>0.57376472124240396</v>
      </c>
      <c r="AE1068" s="8">
        <v>9.8969545872294585E-5</v>
      </c>
      <c r="AF1068" s="8">
        <v>0.3716850598056044</v>
      </c>
      <c r="AG1068" s="8">
        <v>0.36751625858734538</v>
      </c>
      <c r="AH1068" s="8">
        <v>0.75747258778282134</v>
      </c>
      <c r="AI1068" s="8">
        <v>2.0690394138969666</v>
      </c>
    </row>
    <row r="1069" spans="24:35" x14ac:dyDescent="0.25">
      <c r="X1069" t="str">
        <v>Myanmar</v>
      </c>
      <c r="Y1069">
        <v>64.2</v>
      </c>
      <c r="Z1069" s="8">
        <v>65.456151989904228</v>
      </c>
      <c r="AA1069" s="8">
        <v>-1.2561519899042253</v>
      </c>
      <c r="AB1069" s="8">
        <v>-1.2665521510787312</v>
      </c>
      <c r="AC1069" s="8">
        <v>8.2113959268459505E-3</v>
      </c>
      <c r="AD1069" s="8">
        <v>-0.35077975911865855</v>
      </c>
      <c r="AE1069" s="8">
        <v>5.3618335665316052E-5</v>
      </c>
      <c r="AF1069" s="8">
        <v>0.3716850598056044</v>
      </c>
      <c r="AG1069" s="8">
        <v>0.36864268006310502</v>
      </c>
      <c r="AH1069" s="8">
        <v>0.59226662840198796</v>
      </c>
      <c r="AI1069" s="8">
        <v>-1.2665521510787312</v>
      </c>
    </row>
    <row r="1070" spans="24:35" x14ac:dyDescent="0.25">
      <c r="X1070" t="str">
        <v>Myanmar</v>
      </c>
      <c r="Y1070">
        <v>63.9</v>
      </c>
      <c r="Z1070" s="8">
        <v>61.867344904838212</v>
      </c>
      <c r="AA1070" s="8">
        <v>2.0326550951617861</v>
      </c>
      <c r="AB1070" s="8">
        <v>2.0446845230401078</v>
      </c>
      <c r="AC1070" s="8">
        <v>5.8832684175825038E-3</v>
      </c>
      <c r="AD1070" s="8">
        <v>0.56695278513002578</v>
      </c>
      <c r="AE1070" s="8">
        <v>1.0012014386156098E-4</v>
      </c>
      <c r="AF1070" s="8">
        <v>0.3716850598056044</v>
      </c>
      <c r="AG1070" s="8">
        <v>0.36991543792011716</v>
      </c>
      <c r="AH1070" s="8">
        <v>0.75296267180387222</v>
      </c>
      <c r="AI1070" s="8">
        <v>2.0446845230401078</v>
      </c>
    </row>
    <row r="1071" spans="24:35" x14ac:dyDescent="0.25">
      <c r="X1071" t="str">
        <v>Myanmar</v>
      </c>
      <c r="Y1071">
        <v>63.5</v>
      </c>
      <c r="Z1071" s="8">
        <v>61.89734679035918</v>
      </c>
      <c r="AA1071" s="8">
        <v>1.6026532096408204</v>
      </c>
      <c r="AB1071" s="8">
        <v>1.61595679243671</v>
      </c>
      <c r="AC1071" s="8">
        <v>8.2326352153445637E-3</v>
      </c>
      <c r="AD1071" s="8">
        <v>0.44754482817858271</v>
      </c>
      <c r="AE1071" s="8">
        <v>8.750815831175428E-5</v>
      </c>
      <c r="AF1071" s="8">
        <v>0.3716850598056044</v>
      </c>
      <c r="AG1071" s="8">
        <v>0.37291877658151662</v>
      </c>
      <c r="AH1071" s="8">
        <v>0.66898791332772423</v>
      </c>
      <c r="AI1071" s="8">
        <v>1.61595679243671</v>
      </c>
    </row>
    <row r="1072" spans="24:35" x14ac:dyDescent="0.25">
      <c r="X1072" t="str">
        <v>Myanmar</v>
      </c>
      <c r="Y1072">
        <v>63.2</v>
      </c>
      <c r="Z1072" s="8">
        <v>61.755757669932478</v>
      </c>
      <c r="AA1072" s="8">
        <v>1.4442423300675244</v>
      </c>
      <c r="AB1072" s="8">
        <v>1.4626720591101185</v>
      </c>
      <c r="AC1072" s="8">
        <v>1.2600041771363774E-2</v>
      </c>
      <c r="AD1072" s="8">
        <v>0.40419916250715332</v>
      </c>
      <c r="AE1072" s="8">
        <v>1.0972765503263512E-4</v>
      </c>
      <c r="AF1072" s="8">
        <v>0.3716850598056044</v>
      </c>
      <c r="AG1072" s="8">
        <v>0.37639254625048979</v>
      </c>
      <c r="AH1072" s="8">
        <v>0.63576659436239125</v>
      </c>
      <c r="AI1072" s="8">
        <v>1.4626720591101185</v>
      </c>
    </row>
    <row r="1073" spans="24:35" x14ac:dyDescent="0.25">
      <c r="X1073" t="str">
        <v>Namibia</v>
      </c>
      <c r="Y1073">
        <v>65.900000000000006</v>
      </c>
      <c r="Z1073" s="8">
        <v>67.88143473235526</v>
      </c>
      <c r="AA1073" s="8">
        <v>-1.9814347323552539</v>
      </c>
      <c r="AB1073" s="8">
        <v>-1.9901332809879508</v>
      </c>
      <c r="AC1073" s="8">
        <v>4.3708372277352437E-3</v>
      </c>
      <c r="AD1073" s="8">
        <v>-0.55224635582269033</v>
      </c>
      <c r="AE1073" s="8">
        <v>7.0465922358687593E-5</v>
      </c>
      <c r="AF1073" s="8">
        <v>0.3716850598056044</v>
      </c>
      <c r="AG1073" s="8">
        <v>0.37984753945162381</v>
      </c>
      <c r="AH1073" s="8">
        <v>0.74313279824180167</v>
      </c>
      <c r="AI1073" s="8">
        <v>-1.9901332809879508</v>
      </c>
    </row>
    <row r="1074" spans="24:35" x14ac:dyDescent="0.25">
      <c r="X1074" t="str">
        <v>Namibia</v>
      </c>
      <c r="Y1074">
        <v>66.099999999999994</v>
      </c>
      <c r="Z1074" s="8">
        <v>67.789582392118291</v>
      </c>
      <c r="AA1074" s="8">
        <v>-1.6895823921182966</v>
      </c>
      <c r="AB1074" s="8">
        <v>-1.6963878881407315</v>
      </c>
      <c r="AC1074" s="8">
        <v>4.0117570220887036E-3</v>
      </c>
      <c r="AD1074" s="8">
        <v>-0.47081919531884908</v>
      </c>
      <c r="AE1074" s="8">
        <v>4.699321199091472E-5</v>
      </c>
      <c r="AF1074" s="8">
        <v>0.3716850598056044</v>
      </c>
      <c r="AG1074" s="8">
        <v>0.38037507492633565</v>
      </c>
      <c r="AH1074" s="8">
        <v>0.68616265951948241</v>
      </c>
      <c r="AI1074" s="8">
        <v>-1.6963878881407315</v>
      </c>
    </row>
    <row r="1075" spans="24:35" x14ac:dyDescent="0.25">
      <c r="X1075" t="str">
        <v>Namibia</v>
      </c>
      <c r="Y1075">
        <v>65.8</v>
      </c>
      <c r="Z1075" s="8">
        <v>66.907292218904118</v>
      </c>
      <c r="AA1075" s="8">
        <v>-1.1072922189041208</v>
      </c>
      <c r="AB1075" s="8">
        <v>-1.1115476572635603</v>
      </c>
      <c r="AC1075" s="8">
        <v>3.8283903813135798E-3</v>
      </c>
      <c r="AD1075" s="8">
        <v>-0.30852975880176026</v>
      </c>
      <c r="AE1075" s="8">
        <v>1.9254071239337463E-5</v>
      </c>
      <c r="AF1075" s="8">
        <v>0.3716850598056044</v>
      </c>
      <c r="AG1075" s="8">
        <v>0.38077074650348031</v>
      </c>
      <c r="AH1075" s="8">
        <v>0.55545455151772793</v>
      </c>
      <c r="AI1075" s="8">
        <v>-1.1115476572635603</v>
      </c>
    </row>
    <row r="1076" spans="24:35" x14ac:dyDescent="0.25">
      <c r="X1076" t="str">
        <v>Namibia</v>
      </c>
      <c r="Y1076">
        <v>64.3</v>
      </c>
      <c r="Z1076" s="8">
        <v>64.967468021404216</v>
      </c>
      <c r="AA1076" s="8">
        <v>-0.66746802140421835</v>
      </c>
      <c r="AB1076" s="8">
        <v>-0.67085690972460699</v>
      </c>
      <c r="AC1076" s="8">
        <v>5.0515814494327075E-3</v>
      </c>
      <c r="AD1076" s="8">
        <v>-0.18609387195089369</v>
      </c>
      <c r="AE1076" s="8">
        <v>9.2541670951734029E-6</v>
      </c>
      <c r="AF1076" s="8">
        <v>0.3716850598056044</v>
      </c>
      <c r="AG1076" s="8">
        <v>0.38102003461703726</v>
      </c>
      <c r="AH1076" s="8">
        <v>0.43138598951622625</v>
      </c>
      <c r="AI1076" s="8">
        <v>-0.67085690972460699</v>
      </c>
    </row>
    <row r="1077" spans="24:35" x14ac:dyDescent="0.25">
      <c r="X1077" t="str">
        <v>Namibia</v>
      </c>
      <c r="Y1077">
        <v>63</v>
      </c>
      <c r="Z1077" s="8">
        <v>64.356847435333464</v>
      </c>
      <c r="AA1077" s="8">
        <v>-1.3568474353334636</v>
      </c>
      <c r="AB1077" s="8">
        <v>-1.3613704877762178</v>
      </c>
      <c r="AC1077" s="8">
        <v>3.3224258079390329E-3</v>
      </c>
      <c r="AD1077" s="8">
        <v>-0.37796846474950124</v>
      </c>
      <c r="AE1077" s="8">
        <v>2.5064447591584855E-5</v>
      </c>
      <c r="AF1077" s="8">
        <v>0.3716850598056044</v>
      </c>
      <c r="AG1077" s="8">
        <v>0.38152071491344225</v>
      </c>
      <c r="AH1077" s="8">
        <v>0.61479139937827798</v>
      </c>
      <c r="AI1077" s="8">
        <v>-1.3613704877762178</v>
      </c>
    </row>
    <row r="1078" spans="24:35" x14ac:dyDescent="0.25">
      <c r="X1078" t="str">
        <v>Nepal</v>
      </c>
      <c r="Y1078">
        <v>69.599999999999994</v>
      </c>
      <c r="Z1078" s="8">
        <v>68.623607616642417</v>
      </c>
      <c r="AA1078" s="8">
        <v>0.97639238335757739</v>
      </c>
      <c r="AB1078" s="8">
        <v>0.9844352636192959</v>
      </c>
      <c r="AC1078" s="8">
        <v>8.1700448561226116E-3</v>
      </c>
      <c r="AD1078" s="8">
        <v>0.27265135751289077</v>
      </c>
      <c r="AE1078" s="8">
        <v>3.2229157146177716E-5</v>
      </c>
      <c r="AF1078" s="8">
        <v>0.3716850598056044</v>
      </c>
      <c r="AG1078" s="8">
        <v>0.38426767217230712</v>
      </c>
      <c r="AH1078" s="8">
        <v>0.52216027952429589</v>
      </c>
      <c r="AI1078" s="8">
        <v>0.9844352636192959</v>
      </c>
    </row>
    <row r="1079" spans="24:35" x14ac:dyDescent="0.25">
      <c r="X1079" t="str">
        <v>Nepal</v>
      </c>
      <c r="Y1079">
        <v>69.3</v>
      </c>
      <c r="Z1079" s="8">
        <v>68.358560420283183</v>
      </c>
      <c r="AA1079" s="8">
        <v>0.94143957971681402</v>
      </c>
      <c r="AB1079" s="8">
        <v>0.94918130202982443</v>
      </c>
      <c r="AC1079" s="8">
        <v>8.1562103008716285E-3</v>
      </c>
      <c r="AD1079" s="8">
        <v>0.26288917614907226</v>
      </c>
      <c r="AE1079" s="8">
        <v>2.9911414189218661E-5</v>
      </c>
      <c r="AF1079" s="8">
        <v>0.3716850598056044</v>
      </c>
      <c r="AG1079" s="8">
        <v>0.38831688340202136</v>
      </c>
      <c r="AH1079" s="8">
        <v>0.51272719466503069</v>
      </c>
      <c r="AI1079" s="8">
        <v>0.94918130202982443</v>
      </c>
    </row>
    <row r="1080" spans="24:35" x14ac:dyDescent="0.25">
      <c r="X1080" t="str">
        <v>Nepal</v>
      </c>
      <c r="Y1080">
        <v>68.900000000000006</v>
      </c>
      <c r="Z1080" s="8">
        <v>66.757751753130108</v>
      </c>
      <c r="AA1080" s="8">
        <v>2.1422482468698973</v>
      </c>
      <c r="AB1080" s="8">
        <v>2.1876032647175792</v>
      </c>
      <c r="AC1080" s="8">
        <v>2.0732743719660281E-2</v>
      </c>
      <c r="AD1080" s="8">
        <v>0.60203407265306441</v>
      </c>
      <c r="AE1080" s="8">
        <v>4.038723185511593E-4</v>
      </c>
      <c r="AF1080" s="8">
        <v>0.3716850598056044</v>
      </c>
      <c r="AG1080" s="8">
        <v>0.39042709557544736</v>
      </c>
      <c r="AH1080" s="8">
        <v>0.77590854657818042</v>
      </c>
      <c r="AI1080" s="8">
        <v>2.1876032647175792</v>
      </c>
    </row>
    <row r="1081" spans="24:35" x14ac:dyDescent="0.25">
      <c r="X1081" t="str">
        <v>Nepal</v>
      </c>
      <c r="Y1081">
        <v>68.400000000000006</v>
      </c>
      <c r="Z1081" s="8">
        <v>67.807830024652219</v>
      </c>
      <c r="AA1081" s="8">
        <v>0.5921699753477867</v>
      </c>
      <c r="AB1081" s="8">
        <v>0.59730802004292682</v>
      </c>
      <c r="AC1081" s="8">
        <v>8.6020018528646918E-3</v>
      </c>
      <c r="AD1081" s="8">
        <v>0.16539571606184181</v>
      </c>
      <c r="AE1081" s="8">
        <v>1.2492415095700717E-5</v>
      </c>
      <c r="AF1081" s="8">
        <v>0.3716850598056044</v>
      </c>
      <c r="AG1081" s="8">
        <v>0.39340722313104948</v>
      </c>
      <c r="AH1081" s="8">
        <v>0.40668872133591533</v>
      </c>
      <c r="AI1081" s="8">
        <v>0.59730802004292682</v>
      </c>
    </row>
    <row r="1082" spans="24:35" x14ac:dyDescent="0.25">
      <c r="X1082" t="str">
        <v>Nepal</v>
      </c>
      <c r="Y1082">
        <v>68</v>
      </c>
      <c r="Z1082" s="8">
        <v>66.469944196088846</v>
      </c>
      <c r="AA1082" s="8">
        <v>1.5300558039111536</v>
      </c>
      <c r="AB1082" s="8">
        <v>1.5421715277748242</v>
      </c>
      <c r="AC1082" s="8">
        <v>7.8562751584139376E-3</v>
      </c>
      <c r="AD1082" s="8">
        <v>0.42719077669795857</v>
      </c>
      <c r="AE1082" s="8">
        <v>7.6055780908968433E-5</v>
      </c>
      <c r="AF1082" s="8">
        <v>0.39787592189543292</v>
      </c>
      <c r="AG1082" s="8">
        <v>0.39691287706540446</v>
      </c>
      <c r="AH1082" s="8">
        <v>0.65359832978516597</v>
      </c>
      <c r="AI1082" s="8">
        <v>1.5421715277748242</v>
      </c>
    </row>
    <row r="1083" spans="24:35" x14ac:dyDescent="0.25">
      <c r="X1083" t="str">
        <v>Nepal</v>
      </c>
      <c r="Y1083">
        <v>67.5</v>
      </c>
      <c r="Z1083" s="8">
        <v>65.850909581928008</v>
      </c>
      <c r="AA1083" s="8">
        <v>1.6490904180719923</v>
      </c>
      <c r="AB1083" s="8">
        <v>1.6621889649632142</v>
      </c>
      <c r="AC1083" s="8">
        <v>7.8802995130652243E-3</v>
      </c>
      <c r="AD1083" s="8">
        <v>0.46043075304652287</v>
      </c>
      <c r="AE1083" s="8">
        <v>8.8624479289455303E-5</v>
      </c>
      <c r="AF1083" s="8">
        <v>0.39787592189543292</v>
      </c>
      <c r="AG1083" s="8">
        <v>0.39854470768015715</v>
      </c>
      <c r="AH1083" s="8">
        <v>0.67855047936503798</v>
      </c>
      <c r="AI1083" s="8">
        <v>1.6621889649632142</v>
      </c>
    </row>
    <row r="1084" spans="24:35" x14ac:dyDescent="0.25">
      <c r="X1084" t="str">
        <v>Nepal</v>
      </c>
      <c r="Y1084">
        <v>67</v>
      </c>
      <c r="Z1084" s="8">
        <v>65.100455372914752</v>
      </c>
      <c r="AA1084" s="8">
        <v>1.8995446270852483</v>
      </c>
      <c r="AB1084" s="8">
        <v>1.9146948010563347</v>
      </c>
      <c r="AC1084" s="8">
        <v>7.912579050576584E-3</v>
      </c>
      <c r="AD1084" s="8">
        <v>0.53036691133589142</v>
      </c>
      <c r="AE1084" s="8">
        <v>1.1807755739521066E-4</v>
      </c>
      <c r="AF1084" s="8">
        <v>0.39787592189543292</v>
      </c>
      <c r="AG1084" s="8">
        <v>0.39864304385810989</v>
      </c>
      <c r="AH1084" s="8">
        <v>0.72826294106997602</v>
      </c>
      <c r="AI1084" s="8">
        <v>1.9146948010563347</v>
      </c>
    </row>
    <row r="1085" spans="24:35" x14ac:dyDescent="0.25">
      <c r="X1085" t="str">
        <v>Nepal</v>
      </c>
      <c r="Y1085">
        <v>66.599999999999994</v>
      </c>
      <c r="Z1085" s="8">
        <v>64.767243317204802</v>
      </c>
      <c r="AA1085" s="8">
        <v>1.8327566827951927</v>
      </c>
      <c r="AB1085" s="8">
        <v>1.8471914609266527</v>
      </c>
      <c r="AC1085" s="8">
        <v>7.8144461128132198E-3</v>
      </c>
      <c r="AD1085" s="8">
        <v>0.51169391660779118</v>
      </c>
      <c r="AE1085" s="8">
        <v>1.0853559910648839E-4</v>
      </c>
      <c r="AF1085" s="8">
        <v>0.39787592189543292</v>
      </c>
      <c r="AG1085" s="8">
        <v>0.40206472754861089</v>
      </c>
      <c r="AH1085" s="8">
        <v>0.71532783855222015</v>
      </c>
      <c r="AI1085" s="8">
        <v>1.8471914609266527</v>
      </c>
    </row>
    <row r="1086" spans="24:35" x14ac:dyDescent="0.25">
      <c r="X1086" t="str">
        <v>Nepal</v>
      </c>
      <c r="Y1086">
        <v>66</v>
      </c>
      <c r="Z1086" s="8">
        <v>67.420339641697026</v>
      </c>
      <c r="AA1086" s="8">
        <v>-1.4203396416970264</v>
      </c>
      <c r="AB1086" s="8">
        <v>-1.4360565406072188</v>
      </c>
      <c r="AC1086" s="8">
        <v>1.0944484750960196E-2</v>
      </c>
      <c r="AD1086" s="8">
        <v>-0.39717670232623309</v>
      </c>
      <c r="AE1086" s="8">
        <v>9.1873144655865214E-5</v>
      </c>
      <c r="AF1086" s="8">
        <v>0.39787592189543292</v>
      </c>
      <c r="AG1086" s="8">
        <v>0.40210168722621592</v>
      </c>
      <c r="AH1086" s="8">
        <v>0.63021956675926294</v>
      </c>
      <c r="AI1086" s="8">
        <v>-1.4360565406072188</v>
      </c>
    </row>
    <row r="1087" spans="24:35" x14ac:dyDescent="0.25">
      <c r="X1087" t="str">
        <v>Nepal</v>
      </c>
      <c r="Y1087">
        <v>65.400000000000006</v>
      </c>
      <c r="Z1087" s="8">
        <v>66.824567285332535</v>
      </c>
      <c r="AA1087" s="8">
        <v>-1.4245672853325289</v>
      </c>
      <c r="AB1087" s="8">
        <v>-1.4426548036821223</v>
      </c>
      <c r="AC1087" s="8">
        <v>1.2537662026583365E-2</v>
      </c>
      <c r="AD1087" s="8">
        <v>-0.39868012725967222</v>
      </c>
      <c r="AE1087" s="8">
        <v>1.0621640384650501E-4</v>
      </c>
      <c r="AF1087" s="8">
        <v>0.39787592189543292</v>
      </c>
      <c r="AG1087" s="8">
        <v>0.40219241797859923</v>
      </c>
      <c r="AH1087" s="8">
        <v>0.63141121882626716</v>
      </c>
      <c r="AI1087" s="8">
        <v>-1.4426548036821223</v>
      </c>
    </row>
    <row r="1088" spans="24:35" x14ac:dyDescent="0.25">
      <c r="X1088" t="str">
        <v>Nepal</v>
      </c>
      <c r="Y1088">
        <v>64.7</v>
      </c>
      <c r="Z1088" s="8">
        <v>61.938485312853842</v>
      </c>
      <c r="AA1088" s="8">
        <v>2.7615146871461604</v>
      </c>
      <c r="AB1088" s="8">
        <v>2.8178050818521068</v>
      </c>
      <c r="AC1088" s="8">
        <v>1.9976681520123954E-2</v>
      </c>
      <c r="AD1088" s="8">
        <v>0.77576654105572973</v>
      </c>
      <c r="AE1088" s="8">
        <v>6.456474268718217E-4</v>
      </c>
      <c r="AF1088" s="8">
        <v>0.39787592189543292</v>
      </c>
      <c r="AG1088" s="8">
        <v>0.4025618011516055</v>
      </c>
      <c r="AH1088" s="8">
        <v>0.88077610154665853</v>
      </c>
      <c r="AI1088" s="8">
        <v>2.8178050818521068</v>
      </c>
    </row>
    <row r="1089" spans="24:35" x14ac:dyDescent="0.25">
      <c r="X1089" t="str">
        <v>Nepal</v>
      </c>
      <c r="Y1089">
        <v>64.3</v>
      </c>
      <c r="Z1089" s="8">
        <v>66.817333473021137</v>
      </c>
      <c r="AA1089" s="8">
        <v>-2.5173334730211394</v>
      </c>
      <c r="AB1089" s="8">
        <v>-2.5718990726162771</v>
      </c>
      <c r="AC1089" s="8">
        <v>2.1216073436206309E-2</v>
      </c>
      <c r="AD1089" s="8">
        <v>-0.70761858054909088</v>
      </c>
      <c r="AE1089" s="8">
        <v>5.7124582137945117E-4</v>
      </c>
      <c r="AF1089" s="8">
        <v>0.39787592189543292</v>
      </c>
      <c r="AG1089" s="8">
        <v>0.40419916250715332</v>
      </c>
      <c r="AH1089" s="8">
        <v>0.84120067792952402</v>
      </c>
      <c r="AI1089" s="8">
        <v>-2.5718990726162771</v>
      </c>
    </row>
    <row r="1090" spans="24:35" x14ac:dyDescent="0.25">
      <c r="X1090" t="str">
        <v>Netherlands</v>
      </c>
      <c r="Y1090">
        <v>81.7</v>
      </c>
      <c r="Z1090" s="8">
        <v>82.310245953505202</v>
      </c>
      <c r="AA1090" s="8">
        <v>-0.61024595350519917</v>
      </c>
      <c r="AB1090" s="8">
        <v>-0.68797682152310846</v>
      </c>
      <c r="AC1090" s="8">
        <v>0.11298471923199584</v>
      </c>
      <c r="AD1090" s="8">
        <v>-0.1801943831006729</v>
      </c>
      <c r="AE1090" s="8">
        <v>2.1767948777987994E-4</v>
      </c>
      <c r="AF1090" s="8">
        <v>0.39787592189543292</v>
      </c>
      <c r="AG1090" s="8">
        <v>0.40848555695654248</v>
      </c>
      <c r="AH1090" s="8">
        <v>0.4244930895794099</v>
      </c>
      <c r="AI1090" s="8">
        <v>-0.68797682152310846</v>
      </c>
    </row>
    <row r="1091" spans="24:35" x14ac:dyDescent="0.25">
      <c r="X1091" t="str">
        <v>Netherlands</v>
      </c>
      <c r="Y1091">
        <v>81.400000000000006</v>
      </c>
      <c r="Z1091" s="8">
        <v>83.659196097726166</v>
      </c>
      <c r="AA1091" s="8">
        <v>-2.2591960977261607</v>
      </c>
      <c r="AB1091" s="8">
        <v>-2.5327913410275764</v>
      </c>
      <c r="AC1091" s="8">
        <v>0.10802123288624939</v>
      </c>
      <c r="AD1091" s="8">
        <v>-0.66524031843716691</v>
      </c>
      <c r="AE1091" s="8">
        <v>2.8207080494572307E-3</v>
      </c>
      <c r="AF1091" s="8">
        <v>0.39787592189543292</v>
      </c>
      <c r="AG1091" s="8">
        <v>0.41018783407199161</v>
      </c>
      <c r="AH1091" s="8">
        <v>0.81562265689298197</v>
      </c>
      <c r="AI1091" s="8">
        <v>-2.5327913410275764</v>
      </c>
    </row>
    <row r="1092" spans="24:35" x14ac:dyDescent="0.25">
      <c r="X1092" t="str">
        <v>Netherlands</v>
      </c>
      <c r="Y1092">
        <v>81.099999999999994</v>
      </c>
      <c r="Z1092" s="8">
        <v>80.972625860378344</v>
      </c>
      <c r="AA1092" s="8">
        <v>0.12737413962165078</v>
      </c>
      <c r="AB1092" s="8">
        <v>0.14530569132746554</v>
      </c>
      <c r="AC1092" s="8">
        <v>0.12340570793888336</v>
      </c>
      <c r="AD1092" s="8">
        <v>3.7834137341650337E-2</v>
      </c>
      <c r="AE1092" s="8">
        <v>1.0605976988066136E-5</v>
      </c>
      <c r="AF1092" s="8">
        <v>0.4143837514429769</v>
      </c>
      <c r="AG1092" s="8">
        <v>0.41338574016060597</v>
      </c>
      <c r="AH1092" s="8">
        <v>0.19450999290949125</v>
      </c>
      <c r="AI1092" s="8">
        <v>0.14530569132746554</v>
      </c>
    </row>
    <row r="1093" spans="24:35" x14ac:dyDescent="0.25">
      <c r="X1093" t="str">
        <v>Netherlands</v>
      </c>
      <c r="Y1093">
        <v>81.099999999999994</v>
      </c>
      <c r="Z1093" s="8">
        <v>80.453690423557191</v>
      </c>
      <c r="AA1093" s="8">
        <v>0.64630957644280329</v>
      </c>
      <c r="AB1093" s="8">
        <v>0.65864085514747361</v>
      </c>
      <c r="AC1093" s="8">
        <v>1.8722310661869423E-2</v>
      </c>
      <c r="AD1093" s="8">
        <v>0.18144563310260065</v>
      </c>
      <c r="AE1093" s="8">
        <v>3.3060313110441192E-5</v>
      </c>
      <c r="AF1093" s="8">
        <v>0.4143837514429769</v>
      </c>
      <c r="AG1093" s="8">
        <v>0.41778410493552159</v>
      </c>
      <c r="AH1093" s="8">
        <v>0.42596435661050402</v>
      </c>
      <c r="AI1093" s="8">
        <v>0.65864085514747361</v>
      </c>
    </row>
    <row r="1094" spans="24:35" x14ac:dyDescent="0.25">
      <c r="X1094" t="str">
        <v>Nicaragua</v>
      </c>
      <c r="Y1094">
        <v>74.5</v>
      </c>
      <c r="Z1094" s="8">
        <v>71.23160659128429</v>
      </c>
      <c r="AA1094" s="8">
        <v>3.2683934087157098</v>
      </c>
      <c r="AB1094" s="8">
        <v>3.2806300912833168</v>
      </c>
      <c r="AC1094" s="8">
        <v>3.7299793719871867E-3</v>
      </c>
      <c r="AD1094" s="8">
        <v>0.91064202130283523</v>
      </c>
      <c r="AE1094" s="8">
        <v>1.6340718210907333E-4</v>
      </c>
      <c r="AF1094" s="8">
        <v>0.4143837514429769</v>
      </c>
      <c r="AG1094" s="8">
        <v>0.4204277165757847</v>
      </c>
      <c r="AH1094" s="8">
        <v>0.95427565268261727</v>
      </c>
      <c r="AI1094" s="8">
        <v>3.2806300912833168</v>
      </c>
    </row>
    <row r="1095" spans="24:35" x14ac:dyDescent="0.25">
      <c r="X1095" t="str">
        <v>Nicaragua</v>
      </c>
      <c r="Y1095">
        <v>73.900000000000006</v>
      </c>
      <c r="Z1095" s="8">
        <v>70.781304962787942</v>
      </c>
      <c r="AA1095" s="8">
        <v>3.1186950372120634</v>
      </c>
      <c r="AB1095" s="8">
        <v>3.1279817895833899</v>
      </c>
      <c r="AC1095" s="8">
        <v>2.9689278889835522E-3</v>
      </c>
      <c r="AD1095" s="8">
        <v>0.86860125871961114</v>
      </c>
      <c r="AE1095" s="8">
        <v>1.1824376890408301E-4</v>
      </c>
      <c r="AF1095" s="8">
        <v>0.4143837514429769</v>
      </c>
      <c r="AG1095" s="8">
        <v>0.42125970892859588</v>
      </c>
      <c r="AH1095" s="8">
        <v>0.9319877996624264</v>
      </c>
      <c r="AI1095" s="8">
        <v>3.1279817895833899</v>
      </c>
    </row>
    <row r="1096" spans="24:35" x14ac:dyDescent="0.25">
      <c r="X1096" t="str">
        <v>Nicaragua</v>
      </c>
      <c r="Y1096">
        <v>73.900000000000006</v>
      </c>
      <c r="Z1096" s="8">
        <v>70.694613286162124</v>
      </c>
      <c r="AA1096" s="8">
        <v>3.205386713837882</v>
      </c>
      <c r="AB1096" s="8">
        <v>3.2146599761030719</v>
      </c>
      <c r="AC1096" s="8">
        <v>2.8846790435457397E-3</v>
      </c>
      <c r="AD1096" s="8">
        <v>0.89270841694194558</v>
      </c>
      <c r="AE1096" s="8">
        <v>1.2134384949215408E-4</v>
      </c>
      <c r="AF1096" s="8">
        <v>0.4143837514429769</v>
      </c>
      <c r="AG1096" s="8">
        <v>0.42257588898206638</v>
      </c>
      <c r="AH1096" s="8">
        <v>0.94483248088851479</v>
      </c>
      <c r="AI1096" s="8">
        <v>3.2146599761030719</v>
      </c>
    </row>
    <row r="1097" spans="24:35" x14ac:dyDescent="0.25">
      <c r="X1097" t="str">
        <v>Nicaragua</v>
      </c>
      <c r="Y1097">
        <v>74.5</v>
      </c>
      <c r="Z1097" s="8">
        <v>69.215344591593862</v>
      </c>
      <c r="AA1097" s="8">
        <v>5.2846554084061381</v>
      </c>
      <c r="AB1097" s="8">
        <v>5.3153804985627877</v>
      </c>
      <c r="AC1097" s="8">
        <v>5.7804121765050991E-3</v>
      </c>
      <c r="AD1097" s="8">
        <v>1.4739318653425919</v>
      </c>
      <c r="AE1097" s="8">
        <v>6.6477963575584651E-4</v>
      </c>
      <c r="AF1097" s="8">
        <v>0.4143837514429769</v>
      </c>
      <c r="AG1097" s="8">
        <v>0.42352563950801819</v>
      </c>
      <c r="AH1097" s="8">
        <v>1.2140559564297653</v>
      </c>
      <c r="AI1097" s="8">
        <v>5.3153804985627877</v>
      </c>
    </row>
    <row r="1098" spans="24:35" x14ac:dyDescent="0.25">
      <c r="X1098" t="str">
        <v>Nicaragua</v>
      </c>
      <c r="Y1098">
        <v>73.2</v>
      </c>
      <c r="Z1098" s="8">
        <v>68.92849362682523</v>
      </c>
      <c r="AA1098" s="8">
        <v>4.2715063731747733</v>
      </c>
      <c r="AB1098" s="8">
        <v>4.2968961836621933</v>
      </c>
      <c r="AC1098" s="8">
        <v>5.9088722189652573E-3</v>
      </c>
      <c r="AD1098" s="8">
        <v>1.1914336218293742</v>
      </c>
      <c r="AE1098" s="8">
        <v>4.4408336255601089E-4</v>
      </c>
      <c r="AF1098" s="8">
        <v>0.4143837514429769</v>
      </c>
      <c r="AG1098" s="8">
        <v>0.42715126284343774</v>
      </c>
      <c r="AH1098" s="8">
        <v>1.0915281131649217</v>
      </c>
      <c r="AI1098" s="8">
        <v>4.2968961836621933</v>
      </c>
    </row>
    <row r="1099" spans="24:35" x14ac:dyDescent="0.25">
      <c r="X1099" t="str">
        <v>Nicaragua</v>
      </c>
      <c r="Y1099">
        <v>73.2</v>
      </c>
      <c r="Z1099" s="8">
        <v>70.131284242868077</v>
      </c>
      <c r="AA1099" s="8">
        <v>3.0687157571319261</v>
      </c>
      <c r="AB1099" s="8">
        <v>3.0758318881646081</v>
      </c>
      <c r="AC1099" s="8">
        <v>2.3135630591722685E-3</v>
      </c>
      <c r="AD1099" s="8">
        <v>0.85440055341570265</v>
      </c>
      <c r="AE1099" s="8">
        <v>8.909569379003699E-5</v>
      </c>
      <c r="AF1099" s="8">
        <v>0.4143837514429769</v>
      </c>
      <c r="AG1099" s="8">
        <v>0.42719077669795857</v>
      </c>
      <c r="AH1099" s="8">
        <v>0.92433790002125449</v>
      </c>
      <c r="AI1099" s="8">
        <v>3.0758318881646081</v>
      </c>
    </row>
    <row r="1100" spans="24:35" x14ac:dyDescent="0.25">
      <c r="X1100" t="str">
        <v>Nicaragua</v>
      </c>
      <c r="Y1100">
        <v>72.5</v>
      </c>
      <c r="Z1100" s="8">
        <v>69.739209931682481</v>
      </c>
      <c r="AA1100" s="8">
        <v>2.7607900683175188</v>
      </c>
      <c r="AB1100" s="8">
        <v>2.7671378936662787</v>
      </c>
      <c r="AC1100" s="8">
        <v>2.2940039827034193E-3</v>
      </c>
      <c r="AD1100" s="8">
        <v>0.76865947438229965</v>
      </c>
      <c r="AE1100" s="8">
        <v>7.149998547182433E-5</v>
      </c>
      <c r="AF1100" s="8">
        <v>0.4143837514429769</v>
      </c>
      <c r="AG1100" s="8">
        <v>0.42742104363541972</v>
      </c>
      <c r="AH1100" s="8">
        <v>0.87673227064041603</v>
      </c>
      <c r="AI1100" s="8">
        <v>2.7671378936662787</v>
      </c>
    </row>
    <row r="1101" spans="24:35" x14ac:dyDescent="0.25">
      <c r="X1101" t="str">
        <v>Nicaragua</v>
      </c>
      <c r="Y1101">
        <v>72.5</v>
      </c>
      <c r="Z1101" s="8">
        <v>69.331746409162619</v>
      </c>
      <c r="AA1101" s="8">
        <v>3.1682535908373808</v>
      </c>
      <c r="AB1101" s="8">
        <v>3.1747994420539873</v>
      </c>
      <c r="AC1101" s="8">
        <v>2.0618156630302482E-3</v>
      </c>
      <c r="AD1101" s="8">
        <v>0.88200288827535933</v>
      </c>
      <c r="AE1101" s="8">
        <v>8.4592645633614462E-5</v>
      </c>
      <c r="AF1101" s="8">
        <v>0.4143837514429769</v>
      </c>
      <c r="AG1101" s="8">
        <v>0.43073201596817906</v>
      </c>
      <c r="AH1101" s="8">
        <v>0.93915008825818647</v>
      </c>
      <c r="AI1101" s="8">
        <v>3.1747994420539873</v>
      </c>
    </row>
    <row r="1102" spans="24:35" x14ac:dyDescent="0.25">
      <c r="X1102" t="str">
        <v>Nicaragua</v>
      </c>
      <c r="Y1102">
        <v>73</v>
      </c>
      <c r="Z1102" s="8">
        <v>71.630241647678645</v>
      </c>
      <c r="AA1102" s="8">
        <v>1.3697583523213552</v>
      </c>
      <c r="AB1102" s="8">
        <v>1.3740056090174975</v>
      </c>
      <c r="AC1102" s="8">
        <v>3.0911494598478387E-3</v>
      </c>
      <c r="AD1102" s="8">
        <v>0.38152071491344225</v>
      </c>
      <c r="AE1102" s="8">
        <v>2.3754571346001624E-5</v>
      </c>
      <c r="AF1102" s="8">
        <v>0.4143837514429769</v>
      </c>
      <c r="AG1102" s="8">
        <v>0.4314232074188622</v>
      </c>
      <c r="AH1102" s="8">
        <v>0.617673631389136</v>
      </c>
      <c r="AI1102" s="8">
        <v>1.3740056090174975</v>
      </c>
    </row>
    <row r="1103" spans="24:35" x14ac:dyDescent="0.25">
      <c r="X1103" t="str">
        <v>Nicaragua</v>
      </c>
      <c r="Y1103">
        <v>71.2</v>
      </c>
      <c r="Z1103" s="8">
        <v>68.610510846876423</v>
      </c>
      <c r="AA1103" s="8">
        <v>2.58948915312358</v>
      </c>
      <c r="AB1103" s="8">
        <v>2.5939931051696199</v>
      </c>
      <c r="AC1103" s="8">
        <v>1.7363007006703192E-3</v>
      </c>
      <c r="AD1103" s="8">
        <v>0.72076443441361404</v>
      </c>
      <c r="AE1103" s="8">
        <v>4.7556814645517341E-5</v>
      </c>
      <c r="AF1103" s="8">
        <v>0.4143837514429769</v>
      </c>
      <c r="AG1103" s="8">
        <v>0.43192468036578485</v>
      </c>
      <c r="AH1103" s="8">
        <v>0.84897846522371467</v>
      </c>
      <c r="AI1103" s="8">
        <v>2.5939931051696199</v>
      </c>
    </row>
    <row r="1104" spans="24:35" x14ac:dyDescent="0.25">
      <c r="X1104" t="str">
        <v>Nicaragua</v>
      </c>
      <c r="Y1104">
        <v>71</v>
      </c>
      <c r="Z1104" s="8">
        <v>67.861975406631771</v>
      </c>
      <c r="AA1104" s="8">
        <v>3.1380245933682289</v>
      </c>
      <c r="AB1104" s="8">
        <v>3.1766373947618609</v>
      </c>
      <c r="AC1104" s="8">
        <v>1.215524360989481E-2</v>
      </c>
      <c r="AD1104" s="8">
        <v>0.87803915928077025</v>
      </c>
      <c r="AE1104" s="8">
        <v>4.9928571172530546E-4</v>
      </c>
      <c r="AF1104" s="8">
        <v>0.43434378704136062</v>
      </c>
      <c r="AG1104" s="8">
        <v>0.435041415803609</v>
      </c>
      <c r="AH1104" s="8">
        <v>0.93703743750224311</v>
      </c>
      <c r="AI1104" s="8">
        <v>3.1766373947618609</v>
      </c>
    </row>
    <row r="1105" spans="24:35" x14ac:dyDescent="0.25">
      <c r="X1105" t="str">
        <v>Nicaragua</v>
      </c>
      <c r="Y1105">
        <v>76</v>
      </c>
      <c r="Z1105" s="8">
        <v>68.317793542398803</v>
      </c>
      <c r="AA1105" s="8">
        <v>7.6822064576011968</v>
      </c>
      <c r="AB1105" s="8">
        <v>7.6951543790147019</v>
      </c>
      <c r="AC1105" s="8">
        <v>1.6826071025702609E-3</v>
      </c>
      <c r="AD1105" s="8">
        <v>2.1382257117648678</v>
      </c>
      <c r="AE1105" s="8">
        <v>4.0557163579931827E-4</v>
      </c>
      <c r="AF1105" s="8">
        <v>0.43434378704136062</v>
      </c>
      <c r="AG1105" s="8">
        <v>0.43509537875664051</v>
      </c>
      <c r="AH1105" s="8">
        <v>1.462267318845931</v>
      </c>
      <c r="AI1105" s="8">
        <v>7.6951543790147019</v>
      </c>
    </row>
    <row r="1106" spans="24:35" x14ac:dyDescent="0.25">
      <c r="X1106" t="str">
        <v>Nicaragua</v>
      </c>
      <c r="Y1106">
        <v>75</v>
      </c>
      <c r="Z1106" s="8">
        <v>67.899472909974989</v>
      </c>
      <c r="AA1106" s="8">
        <v>7.100527090025011</v>
      </c>
      <c r="AB1106" s="8">
        <v>7.1129225768984536</v>
      </c>
      <c r="AC1106" s="8">
        <v>1.7426714180330135E-3</v>
      </c>
      <c r="AD1106" s="8">
        <v>1.9763835335598512</v>
      </c>
      <c r="AE1106" s="8">
        <v>3.5889041022161975E-4</v>
      </c>
      <c r="AF1106" s="8">
        <v>0.43434378704136062</v>
      </c>
      <c r="AG1106" s="8">
        <v>0.4411682769341625</v>
      </c>
      <c r="AH1106" s="8">
        <v>1.4058390852298321</v>
      </c>
      <c r="AI1106" s="8">
        <v>7.1129225768984536</v>
      </c>
    </row>
    <row r="1107" spans="24:35" x14ac:dyDescent="0.25">
      <c r="X1107" t="str">
        <v>Nicaragua</v>
      </c>
      <c r="Y1107">
        <v>73</v>
      </c>
      <c r="Z1107" s="8">
        <v>67.636895155379406</v>
      </c>
      <c r="AA1107" s="8">
        <v>5.3631048446205938</v>
      </c>
      <c r="AB1107" s="8">
        <v>5.3738831199046047</v>
      </c>
      <c r="AC1107" s="8">
        <v>2.0056772809384071E-3</v>
      </c>
      <c r="AD1107" s="8">
        <v>1.4929805281638646</v>
      </c>
      <c r="AE1107" s="8">
        <v>2.3576952612207745E-4</v>
      </c>
      <c r="AF1107" s="8">
        <v>0.43434378704136062</v>
      </c>
      <c r="AG1107" s="8">
        <v>0.44297373896843378</v>
      </c>
      <c r="AH1107" s="8">
        <v>1.221875823545038</v>
      </c>
      <c r="AI1107" s="8">
        <v>5.3738831199046047</v>
      </c>
    </row>
    <row r="1108" spans="24:35" x14ac:dyDescent="0.25">
      <c r="X1108" t="str">
        <v>Nicaragua</v>
      </c>
      <c r="Y1108">
        <v>73</v>
      </c>
      <c r="Z1108" s="8">
        <v>67.223181491707251</v>
      </c>
      <c r="AA1108" s="8">
        <v>5.7768185082927488</v>
      </c>
      <c r="AB1108" s="8">
        <v>5.7887607926685396</v>
      </c>
      <c r="AC1108" s="8">
        <v>2.0630122410510315E-3</v>
      </c>
      <c r="AD1108" s="8">
        <v>1.6081962879415868</v>
      </c>
      <c r="AE1108" s="8">
        <v>2.8139941802324595E-4</v>
      </c>
      <c r="AF1108" s="8">
        <v>0.43434378704136062</v>
      </c>
      <c r="AG1108" s="8">
        <v>0.44309363064661328</v>
      </c>
      <c r="AH1108" s="8">
        <v>1.2681467927419077</v>
      </c>
      <c r="AI1108" s="8">
        <v>5.7887607926685396</v>
      </c>
    </row>
    <row r="1109" spans="24:35" x14ac:dyDescent="0.25">
      <c r="X1109" t="str">
        <v>Niger</v>
      </c>
      <c r="Y1109">
        <v>61.4</v>
      </c>
      <c r="Z1109" s="8">
        <v>57.353007471375285</v>
      </c>
      <c r="AA1109" s="8">
        <v>4.0469925286247133</v>
      </c>
      <c r="AB1109" s="8">
        <v>4.0756143507811764</v>
      </c>
      <c r="AC1109" s="8">
        <v>7.0227012894331026E-3</v>
      </c>
      <c r="AD1109" s="8">
        <v>1.1294438227259591</v>
      </c>
      <c r="AE1109" s="8">
        <v>4.7483261762176906E-4</v>
      </c>
      <c r="AF1109" s="8">
        <v>0.43434378704136062</v>
      </c>
      <c r="AG1109" s="8">
        <v>0.44428948393916678</v>
      </c>
      <c r="AH1109" s="8">
        <v>1.0627529452915947</v>
      </c>
      <c r="AI1109" s="8">
        <v>4.0756143507811764</v>
      </c>
    </row>
    <row r="1110" spans="24:35" x14ac:dyDescent="0.25">
      <c r="X1110" t="str">
        <v>Niger</v>
      </c>
      <c r="Y1110">
        <v>69</v>
      </c>
      <c r="Z1110" s="8">
        <v>57.106356205665826</v>
      </c>
      <c r="AA1110" s="8">
        <v>11.893643794334174</v>
      </c>
      <c r="AB1110" s="8">
        <v>12.195640736393337</v>
      </c>
      <c r="AC1110" s="8">
        <v>2.4762695834255378E-2</v>
      </c>
      <c r="AD1110" s="8">
        <v>3.3493587450403712</v>
      </c>
      <c r="AE1110" s="8">
        <v>1.4991923252977697E-2</v>
      </c>
      <c r="AF1110" s="8">
        <v>0.43434378704136062</v>
      </c>
      <c r="AG1110" s="8">
        <v>0.4448512308662485</v>
      </c>
      <c r="AH1110" s="8">
        <v>1.8301253358828655</v>
      </c>
      <c r="AI1110" s="8">
        <v>12.195640736393337</v>
      </c>
    </row>
    <row r="1111" spans="24:35" x14ac:dyDescent="0.25">
      <c r="X1111" t="str">
        <v>Niger</v>
      </c>
      <c r="Y1111">
        <v>63</v>
      </c>
      <c r="Z1111" s="8">
        <v>57.245712542162401</v>
      </c>
      <c r="AA1111" s="8">
        <v>5.7542874578375987</v>
      </c>
      <c r="AB1111" s="8">
        <v>5.8154466952367336</v>
      </c>
      <c r="AC1111" s="8">
        <v>1.0516687815095731E-2</v>
      </c>
      <c r="AD1111" s="8">
        <v>1.6087524012823657</v>
      </c>
      <c r="AE1111" s="8">
        <v>1.4477558331132581E-3</v>
      </c>
      <c r="AF1111" s="8">
        <v>0.43434378704136062</v>
      </c>
      <c r="AG1111" s="8">
        <v>0.44754482817858271</v>
      </c>
      <c r="AH1111" s="8">
        <v>1.2683660360015818</v>
      </c>
      <c r="AI1111" s="8">
        <v>5.8154466952367336</v>
      </c>
    </row>
    <row r="1112" spans="24:35" x14ac:dyDescent="0.25">
      <c r="X1112" t="str">
        <v>Niger</v>
      </c>
      <c r="Y1112">
        <v>59.4</v>
      </c>
      <c r="Z1112" s="8">
        <v>56.162425709347758</v>
      </c>
      <c r="AA1112" s="8">
        <v>3.2375742906522404</v>
      </c>
      <c r="AB1112" s="8">
        <v>3.3017774871508188</v>
      </c>
      <c r="AC1112" s="8">
        <v>1.9445040360360783E-2</v>
      </c>
      <c r="AD1112" s="8">
        <v>0.90925492924220941</v>
      </c>
      <c r="AE1112" s="8">
        <v>8.6288840956132964E-4</v>
      </c>
      <c r="AF1112" s="8">
        <v>0.43434378704136062</v>
      </c>
      <c r="AG1112" s="8">
        <v>0.44870848560791371</v>
      </c>
      <c r="AH1112" s="8">
        <v>0.95354859825926508</v>
      </c>
      <c r="AI1112" s="8">
        <v>3.3017774871508188</v>
      </c>
    </row>
    <row r="1113" spans="24:35" x14ac:dyDescent="0.25">
      <c r="X1113" t="str">
        <v>Niger</v>
      </c>
      <c r="Y1113">
        <v>58.2</v>
      </c>
      <c r="Z1113" s="8">
        <v>55.264205351635603</v>
      </c>
      <c r="AA1113" s="8">
        <v>2.9357946483644</v>
      </c>
      <c r="AB1113" s="8">
        <v>3.0003425861844799</v>
      </c>
      <c r="AC1113" s="8">
        <v>2.1513522528160751E-2</v>
      </c>
      <c r="AD1113" s="8">
        <v>0.82537279901294769</v>
      </c>
      <c r="AE1113" s="8">
        <v>7.8832155369427405E-4</v>
      </c>
      <c r="AF1113" s="8">
        <v>0.43434378704136062</v>
      </c>
      <c r="AG1113" s="8">
        <v>0.45251907507011513</v>
      </c>
      <c r="AH1113" s="8">
        <v>0.90850030215347077</v>
      </c>
      <c r="AI1113" s="8">
        <v>3.0003425861844799</v>
      </c>
    </row>
    <row r="1114" spans="24:35" x14ac:dyDescent="0.25">
      <c r="X1114" t="str">
        <v>Niger</v>
      </c>
      <c r="Y1114">
        <v>57.1</v>
      </c>
      <c r="Z1114" s="8">
        <v>54.964489819786067</v>
      </c>
      <c r="AA1114" s="8">
        <v>2.1355101802139345</v>
      </c>
      <c r="AB1114" s="8">
        <v>2.1919649824822716</v>
      </c>
      <c r="AC1114" s="8">
        <v>2.5755339487406083E-2</v>
      </c>
      <c r="AD1114" s="8">
        <v>0.60168546560317571</v>
      </c>
      <c r="AE1114" s="8">
        <v>5.0371476950676999E-4</v>
      </c>
      <c r="AF1114" s="8">
        <v>0.43434378704136062</v>
      </c>
      <c r="AG1114" s="8">
        <v>0.45712190246063811</v>
      </c>
      <c r="AH1114" s="8">
        <v>0.77568386962935854</v>
      </c>
      <c r="AI1114" s="8">
        <v>2.1919649824822716</v>
      </c>
    </row>
    <row r="1115" spans="24:35" x14ac:dyDescent="0.25">
      <c r="X1115" t="str">
        <v>Nigeria</v>
      </c>
      <c r="Y1115">
        <v>53.6</v>
      </c>
      <c r="Z1115" s="8">
        <v>53.285416551256745</v>
      </c>
      <c r="AA1115" s="8">
        <v>0.31458344874325661</v>
      </c>
      <c r="AB1115" s="8">
        <v>0.34063242432527252</v>
      </c>
      <c r="AC1115" s="8">
        <v>7.6472389948238073E-2</v>
      </c>
      <c r="AD1115" s="8">
        <v>9.1035927049421386E-2</v>
      </c>
      <c r="AE1115" s="8">
        <v>3.6118259728694507E-5</v>
      </c>
      <c r="AF1115" s="8">
        <v>0.43434378704136062</v>
      </c>
      <c r="AG1115" s="8">
        <v>0.4585514498530851</v>
      </c>
      <c r="AH1115" s="8">
        <v>0.30172160520821406</v>
      </c>
      <c r="AI1115" s="8">
        <v>0.34063242432527252</v>
      </c>
    </row>
    <row r="1116" spans="24:35" x14ac:dyDescent="0.25">
      <c r="X1116" t="str">
        <v>Nigeria</v>
      </c>
      <c r="Y1116">
        <v>53.2</v>
      </c>
      <c r="Z1116" s="8">
        <v>52.208197123501193</v>
      </c>
      <c r="AA1116" s="8">
        <v>0.99180287649880938</v>
      </c>
      <c r="AB1116" s="8">
        <v>1.0706242046747629</v>
      </c>
      <c r="AC1116" s="8">
        <v>7.3621843996977479E-2</v>
      </c>
      <c r="AD1116" s="8">
        <v>0.28657156959014146</v>
      </c>
      <c r="AE1116" s="8">
        <v>3.435033595575157E-4</v>
      </c>
      <c r="AF1116" s="8">
        <v>0.43434378704136062</v>
      </c>
      <c r="AG1116" s="8">
        <v>0.45903534051016326</v>
      </c>
      <c r="AH1116" s="8">
        <v>0.53532379882659942</v>
      </c>
      <c r="AI1116" s="8">
        <v>1.0706242046747629</v>
      </c>
    </row>
    <row r="1117" spans="24:35" x14ac:dyDescent="0.25">
      <c r="X1117" t="str">
        <v>Nigeria</v>
      </c>
      <c r="Y1117">
        <v>52.7</v>
      </c>
      <c r="Z1117" s="8">
        <v>51.455012242984061</v>
      </c>
      <c r="AA1117" s="8">
        <v>1.2449877570159416</v>
      </c>
      <c r="AB1117" s="8">
        <v>1.3278526045913439</v>
      </c>
      <c r="AC1117" s="8">
        <v>6.2405154976447455E-2</v>
      </c>
      <c r="AD1117" s="8">
        <v>0.35756859416674475</v>
      </c>
      <c r="AE1117" s="8">
        <v>4.4788899150631376E-4</v>
      </c>
      <c r="AF1117" s="8">
        <v>0.43434378704136062</v>
      </c>
      <c r="AG1117" s="8">
        <v>0.45965676691300561</v>
      </c>
      <c r="AH1117" s="8">
        <v>0.59797039572770216</v>
      </c>
      <c r="AI1117" s="8">
        <v>1.3278526045913439</v>
      </c>
    </row>
    <row r="1118" spans="24:35" x14ac:dyDescent="0.25">
      <c r="X1118" t="str">
        <v>Nigeria</v>
      </c>
      <c r="Y1118">
        <v>52.3</v>
      </c>
      <c r="Z1118" s="8">
        <v>50.912266756618003</v>
      </c>
      <c r="AA1118" s="8">
        <v>1.3877332433819944</v>
      </c>
      <c r="AB1118" s="8">
        <v>1.5071552223025795</v>
      </c>
      <c r="AC1118" s="8">
        <v>7.9236681898057063E-2</v>
      </c>
      <c r="AD1118" s="8">
        <v>0.40219241797859923</v>
      </c>
      <c r="AE1118" s="8">
        <v>7.3264304101432567E-4</v>
      </c>
      <c r="AF1118" s="8">
        <v>0.43434378704136062</v>
      </c>
      <c r="AG1118" s="8">
        <v>0.46043075304652287</v>
      </c>
      <c r="AH1118" s="8">
        <v>0.63418642210204978</v>
      </c>
      <c r="AI1118" s="8">
        <v>1.5071552223025795</v>
      </c>
    </row>
    <row r="1119" spans="24:35" x14ac:dyDescent="0.25">
      <c r="X1119" t="str">
        <v>Nigeria</v>
      </c>
      <c r="Y1119">
        <v>52</v>
      </c>
      <c r="Z1119" s="8">
        <v>49.970635618972693</v>
      </c>
      <c r="AA1119" s="8">
        <v>2.0293643810273068</v>
      </c>
      <c r="AB1119" s="8">
        <v>2.1676963744239695</v>
      </c>
      <c r="AC1119" s="8">
        <v>6.3815207253563044E-2</v>
      </c>
      <c r="AD1119" s="8">
        <v>0.58328543789561094</v>
      </c>
      <c r="AE1119" s="8">
        <v>1.2205941076483132E-3</v>
      </c>
      <c r="AF1119" s="8">
        <v>0.43434378704136062</v>
      </c>
      <c r="AG1119" s="8">
        <v>0.46361835352270747</v>
      </c>
      <c r="AH1119" s="8">
        <v>0.76373126025822125</v>
      </c>
      <c r="AI1119" s="8">
        <v>2.1676963744239695</v>
      </c>
    </row>
    <row r="1120" spans="24:35" x14ac:dyDescent="0.25">
      <c r="X1120" t="str">
        <v>Nigeria</v>
      </c>
      <c r="Y1120">
        <v>51.6</v>
      </c>
      <c r="Z1120" s="8">
        <v>49.414905384595535</v>
      </c>
      <c r="AA1120" s="8">
        <v>2.1850946154044664</v>
      </c>
      <c r="AB1120" s="8">
        <v>2.3603047578814405</v>
      </c>
      <c r="AC1120" s="8">
        <v>7.4231999868626747E-2</v>
      </c>
      <c r="AD1120" s="8">
        <v>0.63156936530513053</v>
      </c>
      <c r="AE1120" s="8">
        <v>1.6833619533562253E-3</v>
      </c>
      <c r="AF1120" s="8">
        <v>0.43434378704136062</v>
      </c>
      <c r="AG1120" s="8">
        <v>0.46592995086752675</v>
      </c>
      <c r="AH1120" s="8">
        <v>0.79471338563354432</v>
      </c>
      <c r="AI1120" s="8">
        <v>2.3603047578814405</v>
      </c>
    </row>
    <row r="1121" spans="24:35" x14ac:dyDescent="0.25">
      <c r="X1121" t="str">
        <v>Nigeria</v>
      </c>
      <c r="Y1121">
        <v>59</v>
      </c>
      <c r="Z1121" s="8">
        <v>48.194618990146601</v>
      </c>
      <c r="AA1121" s="8">
        <v>10.805381009853399</v>
      </c>
      <c r="AB1121" s="8">
        <v>11.760623951531239</v>
      </c>
      <c r="AC1121" s="8">
        <v>8.1223831797926568E-2</v>
      </c>
      <c r="AD1121" s="8">
        <v>3.1349969030296054</v>
      </c>
      <c r="AE1121" s="8">
        <v>4.5729282100075111E-2</v>
      </c>
      <c r="AF1121" s="8">
        <v>0.43434378704136062</v>
      </c>
      <c r="AG1121" s="8">
        <v>0.4675098715314287</v>
      </c>
      <c r="AH1121" s="8">
        <v>1.7705922464050285</v>
      </c>
      <c r="AI1121" s="8">
        <v>11.760623951531239</v>
      </c>
    </row>
    <row r="1122" spans="24:35" x14ac:dyDescent="0.25">
      <c r="X1122" t="str">
        <v>Nigeria</v>
      </c>
      <c r="Y1122">
        <v>55</v>
      </c>
      <c r="Z1122" s="8">
        <v>47.091595135927761</v>
      </c>
      <c r="AA1122" s="8">
        <v>7.9084048640722386</v>
      </c>
      <c r="AB1122" s="8">
        <v>8.6331882745094823</v>
      </c>
      <c r="AC1122" s="8">
        <v>8.3953156978778448E-2</v>
      </c>
      <c r="AD1122" s="8">
        <v>2.297904338772621</v>
      </c>
      <c r="AE1122" s="8">
        <v>2.5470040704079776E-2</v>
      </c>
      <c r="AF1122" s="8">
        <v>0.43434378704136062</v>
      </c>
      <c r="AG1122" s="8">
        <v>0.47042015510302115</v>
      </c>
      <c r="AH1122" s="8">
        <v>1.5158840123085344</v>
      </c>
      <c r="AI1122" s="8">
        <v>8.6331882745094823</v>
      </c>
    </row>
    <row r="1123" spans="24:35" x14ac:dyDescent="0.25">
      <c r="X1123" t="str">
        <v>Nigeria</v>
      </c>
      <c r="Y1123">
        <v>49.8</v>
      </c>
      <c r="Z1123" s="8">
        <v>46.184126372170802</v>
      </c>
      <c r="AA1123" s="8">
        <v>3.6158736278291954</v>
      </c>
      <c r="AB1123" s="8">
        <v>3.9880982315155711</v>
      </c>
      <c r="AC1123" s="8">
        <v>9.3333860421216761E-2</v>
      </c>
      <c r="AD1123" s="8">
        <v>1.0560669152577069</v>
      </c>
      <c r="AE1123" s="8">
        <v>6.0425618682435457E-3</v>
      </c>
      <c r="AF1123" s="8">
        <v>0.4663087141536239</v>
      </c>
      <c r="AG1123" s="8">
        <v>0.47052469272819525</v>
      </c>
      <c r="AH1123" s="8">
        <v>1.0276511641883674</v>
      </c>
      <c r="AI1123" s="8">
        <v>3.9880982315155711</v>
      </c>
    </row>
    <row r="1124" spans="24:35" x14ac:dyDescent="0.25">
      <c r="X1124" t="str">
        <v>Nigeria</v>
      </c>
      <c r="Y1124">
        <v>49.2</v>
      </c>
      <c r="Z1124" s="8">
        <v>51.772531015986331</v>
      </c>
      <c r="AA1124" s="8">
        <v>-2.5725310159863284</v>
      </c>
      <c r="AB1124" s="8">
        <v>-3.2377895846679992</v>
      </c>
      <c r="AC1124" s="8">
        <v>0.20546689378206948</v>
      </c>
      <c r="AD1124" s="8">
        <v>-0.80261359627555817</v>
      </c>
      <c r="AE1124" s="8">
        <v>8.7677726783891262E-3</v>
      </c>
      <c r="AF1124" s="8">
        <v>0.4663087141536239</v>
      </c>
      <c r="AG1124" s="8">
        <v>0.47107243681103661</v>
      </c>
      <c r="AH1124" s="8">
        <v>0.89588704437309408</v>
      </c>
      <c r="AI1124" s="8">
        <v>-3.2377895846679992</v>
      </c>
    </row>
    <row r="1125" spans="24:35" x14ac:dyDescent="0.25">
      <c r="X1125" t="str">
        <v>Pakistan</v>
      </c>
      <c r="Y1125">
        <v>66.2</v>
      </c>
      <c r="Z1125" s="8">
        <v>66.11813412966255</v>
      </c>
      <c r="AA1125" s="8">
        <v>8.1865870337452407E-2</v>
      </c>
      <c r="AB1125" s="8">
        <v>8.3570344779000882E-2</v>
      </c>
      <c r="AC1125" s="8">
        <v>2.039568516865535E-2</v>
      </c>
      <c r="AD1125" s="8">
        <v>2.3002732570924778E-2</v>
      </c>
      <c r="AE1125" s="8">
        <v>5.7981957050416056E-7</v>
      </c>
      <c r="AF1125" s="8">
        <v>0.4663087141536239</v>
      </c>
      <c r="AG1125" s="8">
        <v>0.47169388317161631</v>
      </c>
      <c r="AH1125" s="8">
        <v>0.15166651763301212</v>
      </c>
      <c r="AI1125" s="8">
        <v>8.3570344779000882E-2</v>
      </c>
    </row>
    <row r="1126" spans="24:35" x14ac:dyDescent="0.25">
      <c r="X1126" t="str">
        <v>Pakistan</v>
      </c>
      <c r="Y1126">
        <v>66</v>
      </c>
      <c r="Z1126" s="8">
        <v>66.79903914726448</v>
      </c>
      <c r="AA1126" s="8">
        <v>-0.79903914726448022</v>
      </c>
      <c r="AB1126" s="8">
        <v>-0.8685385836266647</v>
      </c>
      <c r="AC1126" s="8">
        <v>8.0018824347426187E-2</v>
      </c>
      <c r="AD1126" s="8">
        <v>-0.23167569708722335</v>
      </c>
      <c r="AE1126" s="8">
        <v>2.4570872663175815E-4</v>
      </c>
      <c r="AF1126" s="8">
        <v>0.4663087141536239</v>
      </c>
      <c r="AG1126" s="8">
        <v>0.47180261597749429</v>
      </c>
      <c r="AH1126" s="8">
        <v>0.48132701678507861</v>
      </c>
      <c r="AI1126" s="8">
        <v>-0.8685385836266647</v>
      </c>
    </row>
    <row r="1127" spans="24:35" x14ac:dyDescent="0.25">
      <c r="X1127" t="str">
        <v>Pakistan</v>
      </c>
      <c r="Y1127">
        <v>65.7</v>
      </c>
      <c r="Z1127" s="8">
        <v>66.51865584477207</v>
      </c>
      <c r="AA1127" s="8">
        <v>-0.8186558447720671</v>
      </c>
      <c r="AB1127" s="8">
        <v>-0.88997582596500713</v>
      </c>
      <c r="AC1127" s="8">
        <v>8.0136986996930323E-2</v>
      </c>
      <c r="AD1127" s="8">
        <v>-0.23737866348438633</v>
      </c>
      <c r="AE1127" s="8">
        <v>2.5836852913318055E-4</v>
      </c>
      <c r="AF1127" s="8">
        <v>0.4663087141536239</v>
      </c>
      <c r="AG1127" s="8">
        <v>0.47202899152377215</v>
      </c>
      <c r="AH1127" s="8">
        <v>0.4872152126980297</v>
      </c>
      <c r="AI1127" s="8">
        <v>-0.88997582596500713</v>
      </c>
    </row>
    <row r="1128" spans="24:35" x14ac:dyDescent="0.25">
      <c r="X1128" t="str">
        <v>Pakistan</v>
      </c>
      <c r="Y1128">
        <v>65.5</v>
      </c>
      <c r="Z1128" s="8">
        <v>66.555558746843417</v>
      </c>
      <c r="AA1128" s="8">
        <v>-1.0555587468434169</v>
      </c>
      <c r="AB1128" s="8">
        <v>-1.0823684522577686</v>
      </c>
      <c r="AC1128" s="8">
        <v>2.4769481555405488E-2</v>
      </c>
      <c r="AD1128" s="8">
        <v>-0.29725602016442992</v>
      </c>
      <c r="AE1128" s="8">
        <v>1.1811834410315458E-4</v>
      </c>
      <c r="AF1128" s="8">
        <v>0.4663087141536239</v>
      </c>
      <c r="AG1128" s="8">
        <v>0.47219207003402131</v>
      </c>
      <c r="AH1128" s="8">
        <v>0.54521190390932395</v>
      </c>
      <c r="AI1128" s="8">
        <v>-1.0823684522577686</v>
      </c>
    </row>
    <row r="1129" spans="24:35" x14ac:dyDescent="0.25">
      <c r="X1129" t="str">
        <v>Pakistan</v>
      </c>
      <c r="Y1129">
        <v>65.099999999999994</v>
      </c>
      <c r="Z1129" s="8">
        <v>66.562099929190481</v>
      </c>
      <c r="AA1129" s="8">
        <v>-1.4620999291904866</v>
      </c>
      <c r="AB1129" s="8">
        <v>-1.5100740539905704</v>
      </c>
      <c r="AC1129" s="8">
        <v>3.1769385530004884E-2</v>
      </c>
      <c r="AD1129" s="8">
        <v>-0.41322781095874722</v>
      </c>
      <c r="AE1129" s="8">
        <v>2.9488690597957175E-4</v>
      </c>
      <c r="AF1129" s="8">
        <v>0.4663087141536239</v>
      </c>
      <c r="AG1129" s="8">
        <v>0.47695757486836632</v>
      </c>
      <c r="AH1129" s="8">
        <v>0.64282797929053093</v>
      </c>
      <c r="AI1129" s="8">
        <v>-1.5100740539905704</v>
      </c>
    </row>
    <row r="1130" spans="24:35" x14ac:dyDescent="0.25">
      <c r="X1130" t="str">
        <v>Pakistan</v>
      </c>
      <c r="Y1130">
        <v>64.8</v>
      </c>
      <c r="Z1130" s="8">
        <v>65.496861294022338</v>
      </c>
      <c r="AA1130" s="8">
        <v>-0.69686129402234087</v>
      </c>
      <c r="AB1130" s="8">
        <v>-0.72724240870037549</v>
      </c>
      <c r="AC1130" s="8">
        <v>4.1775774232318763E-2</v>
      </c>
      <c r="AD1130" s="8">
        <v>-0.19797696471475082</v>
      </c>
      <c r="AE1130" s="8">
        <v>8.9935899610574685E-5</v>
      </c>
      <c r="AF1130" s="8">
        <v>0.4663087141536239</v>
      </c>
      <c r="AG1130" s="8">
        <v>0.47722117882404963</v>
      </c>
      <c r="AH1130" s="8">
        <v>0.44494602449595033</v>
      </c>
      <c r="AI1130" s="8">
        <v>-0.72724240870037549</v>
      </c>
    </row>
    <row r="1131" spans="24:35" x14ac:dyDescent="0.25">
      <c r="X1131" t="str">
        <v>Pakistan</v>
      </c>
      <c r="Y1131">
        <v>64.599999999999994</v>
      </c>
      <c r="Z1131" s="8">
        <v>63.66500983605102</v>
      </c>
      <c r="AA1131" s="8">
        <v>0.93499016394897438</v>
      </c>
      <c r="AB1131" s="8">
        <v>1.0312634510132335</v>
      </c>
      <c r="AC1131" s="8">
        <v>9.3354697065690689E-2</v>
      </c>
      <c r="AD1131" s="8">
        <v>0.27308020860932158</v>
      </c>
      <c r="AE1131" s="8">
        <v>4.0413420435462768E-4</v>
      </c>
      <c r="AF1131" s="8">
        <v>0.4663087141536239</v>
      </c>
      <c r="AG1131" s="8">
        <v>0.47773846518780005</v>
      </c>
      <c r="AH1131" s="8">
        <v>0.52257076899624</v>
      </c>
      <c r="AI1131" s="8">
        <v>1.0312634510132335</v>
      </c>
    </row>
    <row r="1132" spans="24:35" x14ac:dyDescent="0.25">
      <c r="X1132" t="str">
        <v>Pakistan</v>
      </c>
      <c r="Y1132">
        <v>64.400000000000006</v>
      </c>
      <c r="Z1132" s="8">
        <v>63.553457568758205</v>
      </c>
      <c r="AA1132" s="8">
        <v>0.84654243124180084</v>
      </c>
      <c r="AB1132" s="8">
        <v>0.92849764718422789</v>
      </c>
      <c r="AC1132" s="8">
        <v>8.826647670133074E-2</v>
      </c>
      <c r="AD1132" s="8">
        <v>0.24655661623815697</v>
      </c>
      <c r="AE1132" s="8">
        <v>3.0974734257551415E-4</v>
      </c>
      <c r="AF1132" s="8">
        <v>0.48161589062349974</v>
      </c>
      <c r="AG1132" s="8">
        <v>0.4778969108560519</v>
      </c>
      <c r="AH1132" s="8">
        <v>0.49654467698099131</v>
      </c>
      <c r="AI1132" s="8">
        <v>0.92849764718422789</v>
      </c>
    </row>
    <row r="1133" spans="24:35" x14ac:dyDescent="0.25">
      <c r="X1133" t="str">
        <v>Pakistan</v>
      </c>
      <c r="Y1133">
        <v>64.2</v>
      </c>
      <c r="Z1133" s="8">
        <v>63.648790197466354</v>
      </c>
      <c r="AA1133" s="8">
        <v>0.55120980253364849</v>
      </c>
      <c r="AB1133" s="8">
        <v>0.56462869098574853</v>
      </c>
      <c r="AC1133" s="8">
        <v>2.3765863595547793E-2</v>
      </c>
      <c r="AD1133" s="8">
        <v>0.15514644519054183</v>
      </c>
      <c r="AE1133" s="8">
        <v>3.084108639241278E-5</v>
      </c>
      <c r="AF1133" s="8">
        <v>0.48161589062349974</v>
      </c>
      <c r="AG1133" s="8">
        <v>0.47824882678174502</v>
      </c>
      <c r="AH1133" s="8">
        <v>0.39388633536915424</v>
      </c>
      <c r="AI1133" s="8">
        <v>0.56462869098574853</v>
      </c>
    </row>
    <row r="1134" spans="24:35" x14ac:dyDescent="0.25">
      <c r="X1134" t="str">
        <v>Pakistan</v>
      </c>
      <c r="Y1134">
        <v>62.9</v>
      </c>
      <c r="Z1134" s="8">
        <v>66.337620951945681</v>
      </c>
      <c r="AA1134" s="8">
        <v>-3.4376209519456822</v>
      </c>
      <c r="AB1134" s="8">
        <v>-3.5539234668683326</v>
      </c>
      <c r="AC1134" s="8">
        <v>3.2725103960985095E-2</v>
      </c>
      <c r="AD1134" s="8">
        <v>-0.97204175565278372</v>
      </c>
      <c r="AE1134" s="8">
        <v>1.6824701186077917E-3</v>
      </c>
      <c r="AF1134" s="8">
        <v>0.48161589062349974</v>
      </c>
      <c r="AG1134" s="8">
        <v>0.47887180803831231</v>
      </c>
      <c r="AH1134" s="8">
        <v>0.9859217796827412</v>
      </c>
      <c r="AI1134" s="8">
        <v>-3.5539234668683326</v>
      </c>
    </row>
    <row r="1135" spans="24:35" x14ac:dyDescent="0.25">
      <c r="X1135" t="str">
        <v>Pakistan</v>
      </c>
      <c r="Y1135">
        <v>63.7</v>
      </c>
      <c r="Z1135" s="8">
        <v>61.923023267137459</v>
      </c>
      <c r="AA1135" s="8">
        <v>1.7769767328625434</v>
      </c>
      <c r="AB1135" s="8">
        <v>1.8243096671870056</v>
      </c>
      <c r="AC1135" s="8">
        <v>2.594566875120884E-2</v>
      </c>
      <c r="AD1135" s="8">
        <v>0.50071666066094966</v>
      </c>
      <c r="AE1135" s="8">
        <v>3.5148935012576412E-4</v>
      </c>
      <c r="AF1135" s="8">
        <v>0.48161589062349974</v>
      </c>
      <c r="AG1135" s="8">
        <v>0.47888656735601681</v>
      </c>
      <c r="AH1135" s="8">
        <v>0.7076133553438273</v>
      </c>
      <c r="AI1135" s="8">
        <v>1.8243096671870056</v>
      </c>
    </row>
    <row r="1136" spans="24:35" x14ac:dyDescent="0.25">
      <c r="X1136" t="str">
        <v>Pakistan</v>
      </c>
      <c r="Y1136">
        <v>63.5</v>
      </c>
      <c r="Z1136" s="8">
        <v>61.674175664464883</v>
      </c>
      <c r="AA1136" s="8">
        <v>1.8258243355351169</v>
      </c>
      <c r="AB1136" s="8">
        <v>1.8725479659627113</v>
      </c>
      <c r="AC1136" s="8">
        <v>2.4951900446284668E-2</v>
      </c>
      <c r="AD1136" s="8">
        <v>0.5142186963182741</v>
      </c>
      <c r="AE1136" s="8">
        <v>3.5613914671031816E-4</v>
      </c>
      <c r="AF1136" s="8">
        <v>0.48161589062349974</v>
      </c>
      <c r="AG1136" s="8">
        <v>0.47929008939774898</v>
      </c>
      <c r="AH1136" s="8">
        <v>0.71709043803294026</v>
      </c>
      <c r="AI1136" s="8">
        <v>1.8725479659627113</v>
      </c>
    </row>
    <row r="1137" spans="24:35" x14ac:dyDescent="0.25">
      <c r="X1137" t="str">
        <v>Panama</v>
      </c>
      <c r="Y1137">
        <v>77.599999999999994</v>
      </c>
      <c r="Z1137" s="8">
        <v>73.435040256527685</v>
      </c>
      <c r="AA1137" s="8">
        <v>4.1649597434723091</v>
      </c>
      <c r="AB1137" s="8">
        <v>4.2300644134610472</v>
      </c>
      <c r="AC1137" s="8">
        <v>1.5390940568554973E-2</v>
      </c>
      <c r="AD1137" s="8">
        <v>1.1672954323985461</v>
      </c>
      <c r="AE1137" s="8">
        <v>1.1210095310920218E-3</v>
      </c>
      <c r="AF1137" s="8">
        <v>0.48161589062349974</v>
      </c>
      <c r="AG1137" s="8">
        <v>0.48108245140303146</v>
      </c>
      <c r="AH1137" s="8">
        <v>1.0804144725051337</v>
      </c>
      <c r="AI1137" s="8">
        <v>4.2300644134610472</v>
      </c>
    </row>
    <row r="1138" spans="24:35" x14ac:dyDescent="0.25">
      <c r="X1138" t="str">
        <v>Panama</v>
      </c>
      <c r="Y1138">
        <v>77.5</v>
      </c>
      <c r="Z1138" s="8">
        <v>73.804324834261578</v>
      </c>
      <c r="AA1138" s="8">
        <v>3.6956751657384217</v>
      </c>
      <c r="AB1138" s="8">
        <v>3.7602890979952033</v>
      </c>
      <c r="AC1138" s="8">
        <v>1.7183235270721752E-2</v>
      </c>
      <c r="AD1138" s="8">
        <v>1.03671505503467</v>
      </c>
      <c r="AE1138" s="8">
        <v>9.8900295722379101E-4</v>
      </c>
      <c r="AF1138" s="8">
        <v>0.48161589062349974</v>
      </c>
      <c r="AG1138" s="8">
        <v>0.48134222187075193</v>
      </c>
      <c r="AH1138" s="8">
        <v>1.0181920521368599</v>
      </c>
      <c r="AI1138" s="8">
        <v>3.7602890979952033</v>
      </c>
    </row>
    <row r="1139" spans="24:35" x14ac:dyDescent="0.25">
      <c r="X1139" t="str">
        <v>Panama</v>
      </c>
      <c r="Y1139">
        <v>77.2</v>
      </c>
      <c r="Z1139" s="8">
        <v>75.291508398513244</v>
      </c>
      <c r="AA1139" s="8">
        <v>1.9084916014867588</v>
      </c>
      <c r="AB1139" s="8">
        <v>1.9144971755969074</v>
      </c>
      <c r="AC1139" s="8">
        <v>3.1368936902589316E-3</v>
      </c>
      <c r="AD1139" s="8">
        <v>0.53158703871952151</v>
      </c>
      <c r="AE1139" s="8">
        <v>4.6801464508851937E-5</v>
      </c>
      <c r="AF1139" s="8">
        <v>0.48161589062349974</v>
      </c>
      <c r="AG1139" s="8">
        <v>0.48503346192229696</v>
      </c>
      <c r="AH1139" s="8">
        <v>0.72910015685056706</v>
      </c>
      <c r="AI1139" s="8">
        <v>1.9144971755969074</v>
      </c>
    </row>
    <row r="1140" spans="24:35" x14ac:dyDescent="0.25">
      <c r="X1140" t="str">
        <v>Panama</v>
      </c>
      <c r="Y1140">
        <v>77.3</v>
      </c>
      <c r="Z1140" s="8">
        <v>73.479003669867339</v>
      </c>
      <c r="AA1140" s="8">
        <v>3.8209963301326582</v>
      </c>
      <c r="AB1140" s="8">
        <v>3.8294927833016588</v>
      </c>
      <c r="AC1140" s="8">
        <v>2.2186889099384023E-3</v>
      </c>
      <c r="AD1140" s="8">
        <v>1.0638020668545507</v>
      </c>
      <c r="AE1140" s="8">
        <v>1.3244302943288443E-4</v>
      </c>
      <c r="AF1140" s="8">
        <v>0.48161589062349974</v>
      </c>
      <c r="AG1140" s="8">
        <v>0.48526585942310674</v>
      </c>
      <c r="AH1140" s="8">
        <v>1.0314078082187232</v>
      </c>
      <c r="AI1140" s="8">
        <v>3.8294927833016588</v>
      </c>
    </row>
    <row r="1141" spans="24:35" x14ac:dyDescent="0.25">
      <c r="X1141" t="str">
        <v>Panama</v>
      </c>
      <c r="Y1141">
        <v>76.5</v>
      </c>
      <c r="Z1141" s="8">
        <v>73.933958124040416</v>
      </c>
      <c r="AA1141" s="8">
        <v>2.5660418759595842</v>
      </c>
      <c r="AB1141" s="8">
        <v>2.5720235228590638</v>
      </c>
      <c r="AC1141" s="8">
        <v>2.3256579289875311E-3</v>
      </c>
      <c r="AD1141" s="8">
        <v>0.71444899490675129</v>
      </c>
      <c r="AE1141" s="8">
        <v>6.262473361571672E-5</v>
      </c>
      <c r="AF1141" s="8">
        <v>0.48161589062349974</v>
      </c>
      <c r="AG1141" s="8">
        <v>0.48555114955147932</v>
      </c>
      <c r="AH1141" s="8">
        <v>0.84525084732684608</v>
      </c>
      <c r="AI1141" s="8">
        <v>2.5720235228590638</v>
      </c>
    </row>
    <row r="1142" spans="24:35" x14ac:dyDescent="0.25">
      <c r="X1142" t="str">
        <v>Panama</v>
      </c>
      <c r="Y1142">
        <v>76.8</v>
      </c>
      <c r="Z1142" s="8">
        <v>73.536656616086759</v>
      </c>
      <c r="AA1142" s="8">
        <v>3.263343383913238</v>
      </c>
      <c r="AB1142" s="8">
        <v>3.2690907743264557</v>
      </c>
      <c r="AC1142" s="8">
        <v>1.7581005881985167E-3</v>
      </c>
      <c r="AD1142" s="8">
        <v>0.90833650658748943</v>
      </c>
      <c r="AE1142" s="8">
        <v>7.6479996927677018E-5</v>
      </c>
      <c r="AF1142" s="8">
        <v>0.48161589062349974</v>
      </c>
      <c r="AG1142" s="8">
        <v>0.48555993844692519</v>
      </c>
      <c r="AH1142" s="8">
        <v>0.95306689512724629</v>
      </c>
      <c r="AI1142" s="8">
        <v>3.2690907743264557</v>
      </c>
    </row>
    <row r="1143" spans="24:35" x14ac:dyDescent="0.25">
      <c r="X1143" t="str">
        <v>Panama</v>
      </c>
      <c r="Y1143">
        <v>76.5</v>
      </c>
      <c r="Z1143" s="8">
        <v>73.360700630741974</v>
      </c>
      <c r="AA1143" s="8">
        <v>3.1392993692580262</v>
      </c>
      <c r="AB1143" s="8">
        <v>3.1439184646568639</v>
      </c>
      <c r="AC1143" s="8">
        <v>1.4692160279486969E-3</v>
      </c>
      <c r="AD1143" s="8">
        <v>0.87368302012386334</v>
      </c>
      <c r="AE1143" s="8">
        <v>5.9112372305894412E-5</v>
      </c>
      <c r="AF1143" s="8">
        <v>0.48161589062349974</v>
      </c>
      <c r="AG1143" s="8">
        <v>0.48617493582075427</v>
      </c>
      <c r="AH1143" s="8">
        <v>0.93471012625512051</v>
      </c>
      <c r="AI1143" s="8">
        <v>3.1439184646568639</v>
      </c>
    </row>
    <row r="1144" spans="24:35" x14ac:dyDescent="0.25">
      <c r="X1144" t="str">
        <v>Panama</v>
      </c>
      <c r="Y1144">
        <v>76.400000000000006</v>
      </c>
      <c r="Z1144" s="8">
        <v>72.913287357021886</v>
      </c>
      <c r="AA1144" s="8">
        <v>3.4867126429781194</v>
      </c>
      <c r="AB1144" s="8">
        <v>3.4925062074829523</v>
      </c>
      <c r="AC1144" s="8">
        <v>1.6588558933466838E-3</v>
      </c>
      <c r="AD1144" s="8">
        <v>0.97046206439872162</v>
      </c>
      <c r="AE1144" s="8">
        <v>8.2363200829946542E-5</v>
      </c>
      <c r="AF1144" s="8">
        <v>0.48161589062349974</v>
      </c>
      <c r="AG1144" s="8">
        <v>0.49018351349548017</v>
      </c>
      <c r="AH1144" s="8">
        <v>0.98512032990834253</v>
      </c>
      <c r="AI1144" s="8">
        <v>3.4925062074829523</v>
      </c>
    </row>
    <row r="1145" spans="24:35" x14ac:dyDescent="0.25">
      <c r="X1145" t="str">
        <v>Panama</v>
      </c>
      <c r="Y1145">
        <v>76.2</v>
      </c>
      <c r="Z1145" s="8">
        <v>73.412628293426437</v>
      </c>
      <c r="AA1145" s="8">
        <v>2.7873717065735661</v>
      </c>
      <c r="AB1145" s="8">
        <v>2.791670608676819</v>
      </c>
      <c r="AC1145" s="8">
        <v>1.5399030565753594E-3</v>
      </c>
      <c r="AD1145" s="8">
        <v>0.77576721647057556</v>
      </c>
      <c r="AE1145" s="8">
        <v>4.8850826073574936E-5</v>
      </c>
      <c r="AF1145" s="8">
        <v>0.5039283835636299</v>
      </c>
      <c r="AG1145" s="8">
        <v>0.49181169434413569</v>
      </c>
      <c r="AH1145" s="8">
        <v>0.88077648496685901</v>
      </c>
      <c r="AI1145" s="8">
        <v>2.791670608676819</v>
      </c>
    </row>
    <row r="1146" spans="24:35" x14ac:dyDescent="0.25">
      <c r="X1146" t="str">
        <v>Panama</v>
      </c>
      <c r="Y1146">
        <v>75.8</v>
      </c>
      <c r="Z1146" s="8">
        <v>71.881436124820596</v>
      </c>
      <c r="AA1146" s="8">
        <v>3.9185638751794016</v>
      </c>
      <c r="AB1146" s="8">
        <v>3.9429025215300828</v>
      </c>
      <c r="AC1146" s="8">
        <v>6.1727740459676349E-3</v>
      </c>
      <c r="AD1146" s="8">
        <v>1.0931339363169847</v>
      </c>
      <c r="AE1146" s="8">
        <v>3.9062734625621283E-4</v>
      </c>
      <c r="AF1146" s="8">
        <v>0.5039283835636299</v>
      </c>
      <c r="AG1146" s="8">
        <v>0.49343734752100799</v>
      </c>
      <c r="AH1146" s="8">
        <v>1.0455304569054815</v>
      </c>
      <c r="AI1146" s="8">
        <v>3.9429025215300828</v>
      </c>
    </row>
    <row r="1147" spans="24:35" x14ac:dyDescent="0.25">
      <c r="X1147" t="str">
        <v>Panama</v>
      </c>
      <c r="Y1147">
        <v>75.8</v>
      </c>
      <c r="Z1147" s="8">
        <v>73.263286626215432</v>
      </c>
      <c r="AA1147" s="8">
        <v>2.5367133737845649</v>
      </c>
      <c r="AB1147" s="8">
        <v>2.5423460562052997</v>
      </c>
      <c r="AC1147" s="8">
        <v>2.2155451288728514E-3</v>
      </c>
      <c r="AD1147" s="8">
        <v>0.70624424773821337</v>
      </c>
      <c r="AE1147" s="8">
        <v>5.8290813104478068E-5</v>
      </c>
      <c r="AF1147" s="8">
        <v>0.5039283835636299</v>
      </c>
      <c r="AG1147" s="8">
        <v>0.49522012317682129</v>
      </c>
      <c r="AH1147" s="8">
        <v>0.84038339330225542</v>
      </c>
      <c r="AI1147" s="8">
        <v>2.5423460562052997</v>
      </c>
    </row>
    <row r="1148" spans="24:35" x14ac:dyDescent="0.25">
      <c r="X1148" t="str">
        <v>Panama</v>
      </c>
      <c r="Y1148">
        <v>75.5</v>
      </c>
      <c r="Z1148" s="8">
        <v>72.94790090901833</v>
      </c>
      <c r="AA1148" s="8">
        <v>2.5520990909816703</v>
      </c>
      <c r="AB1148" s="8">
        <v>2.5574229238028052</v>
      </c>
      <c r="AC1148" s="8">
        <v>2.0817177994239314E-3</v>
      </c>
      <c r="AD1148" s="8">
        <v>0.71048012759443047</v>
      </c>
      <c r="AE1148" s="8">
        <v>5.5421355759523576E-5</v>
      </c>
      <c r="AF1148" s="8">
        <v>0.5039283835636299</v>
      </c>
      <c r="AG1148" s="8">
        <v>0.49538347401549532</v>
      </c>
      <c r="AH1148" s="8">
        <v>0.84289983247977363</v>
      </c>
      <c r="AI1148" s="8">
        <v>2.5574229238028052</v>
      </c>
    </row>
    <row r="1149" spans="24:35" x14ac:dyDescent="0.25">
      <c r="X1149" t="str">
        <v>Panama</v>
      </c>
      <c r="Y1149">
        <v>75.7</v>
      </c>
      <c r="Z1149" s="8">
        <v>72.793500639575342</v>
      </c>
      <c r="AA1149" s="8">
        <v>2.9064993604246609</v>
      </c>
      <c r="AB1149" s="8">
        <v>2.913626279068195</v>
      </c>
      <c r="AC1149" s="8">
        <v>2.4460647869408779E-3</v>
      </c>
      <c r="AD1149" s="8">
        <v>0.8092895459478302</v>
      </c>
      <c r="AE1149" s="8">
        <v>8.4525126482573677E-5</v>
      </c>
      <c r="AF1149" s="8">
        <v>0.5039283835636299</v>
      </c>
      <c r="AG1149" s="8">
        <v>0.4958538042146266</v>
      </c>
      <c r="AH1149" s="8">
        <v>0.89960521671888394</v>
      </c>
      <c r="AI1149" s="8">
        <v>2.913626279068195</v>
      </c>
    </row>
    <row r="1150" spans="24:35" x14ac:dyDescent="0.25">
      <c r="X1150" t="str">
        <v>Panama</v>
      </c>
      <c r="Y1150">
        <v>75.5</v>
      </c>
      <c r="Z1150" s="8">
        <v>72.548974948616149</v>
      </c>
      <c r="AA1150" s="8">
        <v>2.9510250513838514</v>
      </c>
      <c r="AB1150" s="8">
        <v>2.9571233234486609</v>
      </c>
      <c r="AC1150" s="8">
        <v>2.0622312287259443E-3</v>
      </c>
      <c r="AD1150" s="8">
        <v>0.82152930187098028</v>
      </c>
      <c r="AE1150" s="8">
        <v>7.3405130497373832E-5</v>
      </c>
      <c r="AF1150" s="8">
        <v>0.5039283835636299</v>
      </c>
      <c r="AG1150" s="8">
        <v>0.49955731958735411</v>
      </c>
      <c r="AH1150" s="8">
        <v>0.90638253616835551</v>
      </c>
      <c r="AI1150" s="8">
        <v>2.9571233234486609</v>
      </c>
    </row>
    <row r="1151" spans="24:35" x14ac:dyDescent="0.25">
      <c r="X1151" t="str">
        <v>Papua New Guinea</v>
      </c>
      <c r="Y1151">
        <v>62.7</v>
      </c>
      <c r="Z1151" s="8">
        <v>65.2314984356221</v>
      </c>
      <c r="AA1151" s="8">
        <v>-2.5314984356220975</v>
      </c>
      <c r="AB1151" s="8">
        <v>-2.5425320106930629</v>
      </c>
      <c r="AC1151" s="8">
        <v>4.3396012418180233E-3</v>
      </c>
      <c r="AD1151" s="8">
        <v>-0.70554373230474521</v>
      </c>
      <c r="AE1151" s="8">
        <v>1.1419126032183006E-4</v>
      </c>
      <c r="AF1151" s="8">
        <v>0.5039283835636299</v>
      </c>
      <c r="AG1151" s="8">
        <v>0.50047762816732655</v>
      </c>
      <c r="AH1151" s="8">
        <v>0.83996650665651262</v>
      </c>
      <c r="AI1151" s="8">
        <v>-2.5425320106930629</v>
      </c>
    </row>
    <row r="1152" spans="24:35" x14ac:dyDescent="0.25">
      <c r="X1152" t="str">
        <v>Papua New Guinea</v>
      </c>
      <c r="Y1152">
        <v>62.4</v>
      </c>
      <c r="Z1152" s="8">
        <v>64.64377907179977</v>
      </c>
      <c r="AA1152" s="8">
        <v>-2.2437790717997714</v>
      </c>
      <c r="AB1152" s="8">
        <v>-2.2743027563665184</v>
      </c>
      <c r="AC1152" s="8">
        <v>1.3421117518897262E-2</v>
      </c>
      <c r="AD1152" s="8">
        <v>-0.62822624705487418</v>
      </c>
      <c r="AE1152" s="8">
        <v>2.8257609369247233E-4</v>
      </c>
      <c r="AF1152" s="8">
        <v>0.5039283835636299</v>
      </c>
      <c r="AG1152" s="8">
        <v>0.50071666066094966</v>
      </c>
      <c r="AH1152" s="8">
        <v>0.79260724640573033</v>
      </c>
      <c r="AI1152" s="8">
        <v>-2.2743027563665184</v>
      </c>
    </row>
    <row r="1153" spans="24:35" x14ac:dyDescent="0.25">
      <c r="X1153" t="str">
        <v>Papua New Guinea</v>
      </c>
      <c r="Y1153">
        <v>62.2</v>
      </c>
      <c r="Z1153" s="8">
        <v>64.859033001849639</v>
      </c>
      <c r="AA1153" s="8">
        <v>-2.659033001849636</v>
      </c>
      <c r="AB1153" s="8">
        <v>-2.6704889461341987</v>
      </c>
      <c r="AC1153" s="8">
        <v>4.2898302579183088E-3</v>
      </c>
      <c r="AD1153" s="8">
        <v>-0.74106985552256055</v>
      </c>
      <c r="AE1153" s="8">
        <v>1.2452938979978727E-4</v>
      </c>
      <c r="AF1153" s="8">
        <v>0.5039283835636299</v>
      </c>
      <c r="AG1153" s="8">
        <v>0.50095291445386003</v>
      </c>
      <c r="AH1153" s="8">
        <v>0.86085414300133367</v>
      </c>
      <c r="AI1153" s="8">
        <v>-2.6704889461341987</v>
      </c>
    </row>
    <row r="1154" spans="24:35" x14ac:dyDescent="0.25">
      <c r="X1154" t="str">
        <v>Papua New Guinea</v>
      </c>
      <c r="Y1154">
        <v>62</v>
      </c>
      <c r="Z1154" s="8">
        <v>64.613183902083122</v>
      </c>
      <c r="AA1154" s="8">
        <v>-2.6131839020831222</v>
      </c>
      <c r="AB1154" s="8">
        <v>-2.6230943388814465</v>
      </c>
      <c r="AC1154" s="8">
        <v>3.7781473016141312E-3</v>
      </c>
      <c r="AD1154" s="8">
        <v>-0.72810469907103637</v>
      </c>
      <c r="AE1154" s="8">
        <v>1.0581735189351181E-4</v>
      </c>
      <c r="AF1154" s="8">
        <v>0.5039283835636299</v>
      </c>
      <c r="AG1154" s="8">
        <v>0.50133190692219964</v>
      </c>
      <c r="AH1154" s="8">
        <v>0.8532905127042234</v>
      </c>
      <c r="AI1154" s="8">
        <v>-2.6230943388814465</v>
      </c>
    </row>
    <row r="1155" spans="24:35" x14ac:dyDescent="0.25">
      <c r="X1155" t="str">
        <v>Papua New Guinea</v>
      </c>
      <c r="Y1155">
        <v>61.8</v>
      </c>
      <c r="Z1155" s="8">
        <v>64.073394972366813</v>
      </c>
      <c r="AA1155" s="8">
        <v>-2.2733949723668161</v>
      </c>
      <c r="AB1155" s="8">
        <v>-2.2833158314983097</v>
      </c>
      <c r="AC1155" s="8">
        <v>4.3449351135027049E-3</v>
      </c>
      <c r="AD1155" s="8">
        <v>-0.63361045284813888</v>
      </c>
      <c r="AE1155" s="8">
        <v>9.2207331472923823E-5</v>
      </c>
      <c r="AF1155" s="8">
        <v>0.5039283835636299</v>
      </c>
      <c r="AG1155" s="8">
        <v>0.50263325470209952</v>
      </c>
      <c r="AH1155" s="8">
        <v>0.79599651560050111</v>
      </c>
      <c r="AI1155" s="8">
        <v>-2.2833158314983097</v>
      </c>
    </row>
    <row r="1156" spans="24:35" x14ac:dyDescent="0.25">
      <c r="X1156" t="str">
        <v>Papua New Guinea</v>
      </c>
      <c r="Y1156">
        <v>61.6</v>
      </c>
      <c r="Z1156" s="8">
        <v>63.771525324537592</v>
      </c>
      <c r="AA1156" s="8">
        <v>-2.1715253245375905</v>
      </c>
      <c r="AB1156" s="8">
        <v>-2.1809378166714746</v>
      </c>
      <c r="AC1156" s="8">
        <v>4.3158003231147189E-3</v>
      </c>
      <c r="AD1156" s="8">
        <v>-0.60520984283617851</v>
      </c>
      <c r="AE1156" s="8">
        <v>8.3559934700765535E-5</v>
      </c>
      <c r="AF1156" s="8">
        <v>0.5039283835636299</v>
      </c>
      <c r="AG1156" s="8">
        <v>0.50560572364822465</v>
      </c>
      <c r="AH1156" s="8">
        <v>0.77795233969452038</v>
      </c>
      <c r="AI1156" s="8">
        <v>-2.1809378166714746</v>
      </c>
    </row>
    <row r="1157" spans="24:35" x14ac:dyDescent="0.25">
      <c r="X1157" t="str">
        <v>Papua New Guinea</v>
      </c>
      <c r="Y1157">
        <v>61.4</v>
      </c>
      <c r="Z1157" s="8">
        <v>67.612164920672669</v>
      </c>
      <c r="AA1157" s="8">
        <v>-6.2121649206726701</v>
      </c>
      <c r="AB1157" s="8">
        <v>-6.2479608820580941</v>
      </c>
      <c r="AC1157" s="8">
        <v>5.7292230315041338E-3</v>
      </c>
      <c r="AD1157" s="8">
        <v>-1.7325769452384523</v>
      </c>
      <c r="AE1157" s="8">
        <v>9.1037959564220592E-4</v>
      </c>
      <c r="AF1157" s="8">
        <v>0.5039283835636299</v>
      </c>
      <c r="AG1157" s="8">
        <v>0.50957994362288872</v>
      </c>
      <c r="AH1157" s="8">
        <v>1.3162738868633885</v>
      </c>
      <c r="AI1157" s="8">
        <v>-6.2479608820580941</v>
      </c>
    </row>
    <row r="1158" spans="24:35" x14ac:dyDescent="0.25">
      <c r="X1158" t="str">
        <v>Papua New Guinea</v>
      </c>
      <c r="Y1158">
        <v>61.1</v>
      </c>
      <c r="Z1158" s="8">
        <v>62.762765369396412</v>
      </c>
      <c r="AA1158" s="8">
        <v>-1.6627653693964106</v>
      </c>
      <c r="AB1158" s="8">
        <v>-1.6706149222679076</v>
      </c>
      <c r="AC1158" s="8">
        <v>4.6986009563717325E-3</v>
      </c>
      <c r="AD1158" s="8">
        <v>-0.46350620806653192</v>
      </c>
      <c r="AE1158" s="8">
        <v>5.3379125915462137E-5</v>
      </c>
      <c r="AF1158" s="8">
        <v>0.5039283835636299</v>
      </c>
      <c r="AG1158" s="8">
        <v>0.51169391660779118</v>
      </c>
      <c r="AH1158" s="8">
        <v>0.68081290239428627</v>
      </c>
      <c r="AI1158" s="8">
        <v>-1.6706149222679076</v>
      </c>
    </row>
    <row r="1159" spans="24:35" x14ac:dyDescent="0.25">
      <c r="X1159" t="str">
        <v>Papua New Guinea</v>
      </c>
      <c r="Y1159">
        <v>68</v>
      </c>
      <c r="Z1159" s="8">
        <v>62.261925475504171</v>
      </c>
      <c r="AA1159" s="8">
        <v>5.7380745244958291</v>
      </c>
      <c r="AB1159" s="8">
        <v>5.7655766954262244</v>
      </c>
      <c r="AC1159" s="8">
        <v>4.7700641901463614E-3</v>
      </c>
      <c r="AD1159" s="8">
        <v>1.5995814563921886</v>
      </c>
      <c r="AE1159" s="8">
        <v>6.4544599920466586E-4</v>
      </c>
      <c r="AF1159" s="8">
        <v>0.52824151828033117</v>
      </c>
      <c r="AG1159" s="8">
        <v>0.51402822182283725</v>
      </c>
      <c r="AH1159" s="8">
        <v>1.2647456093587313</v>
      </c>
      <c r="AI1159" s="8">
        <v>5.7655766954262244</v>
      </c>
    </row>
    <row r="1160" spans="24:35" x14ac:dyDescent="0.25">
      <c r="X1160" t="str">
        <v>Papua New Guinea</v>
      </c>
      <c r="Y1160">
        <v>64</v>
      </c>
      <c r="Z1160" s="8">
        <v>66.209483722653857</v>
      </c>
      <c r="AA1160" s="8">
        <v>-2.2094837226538573</v>
      </c>
      <c r="AB1160" s="8">
        <v>-2.2238029812892011</v>
      </c>
      <c r="AC1160" s="8">
        <v>6.439085996297402E-3</v>
      </c>
      <c r="AD1160" s="8">
        <v>-0.61644658222307103</v>
      </c>
      <c r="AE1160" s="8">
        <v>1.2961850979464285E-4</v>
      </c>
      <c r="AF1160" s="8">
        <v>0.52824151828033117</v>
      </c>
      <c r="AG1160" s="8">
        <v>0.51418684261097791</v>
      </c>
      <c r="AH1160" s="8">
        <v>0.78514112248886248</v>
      </c>
      <c r="AI1160" s="8">
        <v>-2.2238029812892011</v>
      </c>
    </row>
    <row r="1161" spans="24:35" x14ac:dyDescent="0.25">
      <c r="X1161" t="str">
        <v>Papua New Guinea</v>
      </c>
      <c r="Y1161">
        <v>59.9</v>
      </c>
      <c r="Z1161" s="8">
        <v>60.356363795249116</v>
      </c>
      <c r="AA1161" s="8">
        <v>-0.45636379524911774</v>
      </c>
      <c r="AB1161" s="8">
        <v>-0.46274021894198075</v>
      </c>
      <c r="AC1161" s="8">
        <v>1.377970496587092E-2</v>
      </c>
      <c r="AD1161" s="8">
        <v>-0.12779860322647116</v>
      </c>
      <c r="AE1161" s="8">
        <v>1.2010597058453884E-5</v>
      </c>
      <c r="AF1161" s="8">
        <v>0.52824151828033117</v>
      </c>
      <c r="AG1161" s="8">
        <v>0.5142186963182741</v>
      </c>
      <c r="AH1161" s="8">
        <v>0.35748930505187304</v>
      </c>
      <c r="AI1161" s="8">
        <v>-0.46274021894198075</v>
      </c>
    </row>
    <row r="1162" spans="24:35" x14ac:dyDescent="0.25">
      <c r="X1162" t="str">
        <v>Papua New Guinea</v>
      </c>
      <c r="Y1162">
        <v>59.6</v>
      </c>
      <c r="Z1162" s="8">
        <v>60.731948556000688</v>
      </c>
      <c r="AA1162" s="8">
        <v>-1.1319485560006868</v>
      </c>
      <c r="AB1162" s="8">
        <v>-1.1391802970543679</v>
      </c>
      <c r="AC1162" s="8">
        <v>6.3481970960877643E-3</v>
      </c>
      <c r="AD1162" s="8">
        <v>-0.31579952259060518</v>
      </c>
      <c r="AE1162" s="8">
        <v>3.3534011930854065E-5</v>
      </c>
      <c r="AF1162" s="8">
        <v>0.52824151828033117</v>
      </c>
      <c r="AG1162" s="8">
        <v>0.51457766383929604</v>
      </c>
      <c r="AH1162" s="8">
        <v>0.56196042795788137</v>
      </c>
      <c r="AI1162" s="8">
        <v>-1.1391802970543679</v>
      </c>
    </row>
    <row r="1163" spans="24:35" x14ac:dyDescent="0.25">
      <c r="X1163" t="str">
        <v>Papua New Guinea</v>
      </c>
      <c r="Y1163">
        <v>59.3</v>
      </c>
      <c r="Z1163" s="8">
        <v>60.408551770010426</v>
      </c>
      <c r="AA1163" s="8">
        <v>-1.108551770010429</v>
      </c>
      <c r="AB1163" s="8">
        <v>-1.1247423515531321</v>
      </c>
      <c r="AC1163" s="8">
        <v>1.4394924775746058E-2</v>
      </c>
      <c r="AD1163" s="8">
        <v>-0.31053203253865014</v>
      </c>
      <c r="AE1163" s="8">
        <v>7.4125166081708661E-5</v>
      </c>
      <c r="AF1163" s="8">
        <v>0.52824151828033117</v>
      </c>
      <c r="AG1163" s="8">
        <v>0.51554984559592132</v>
      </c>
      <c r="AH1163" s="8">
        <v>0.55725401078740577</v>
      </c>
      <c r="AI1163" s="8">
        <v>-1.1247423515531321</v>
      </c>
    </row>
    <row r="1164" spans="24:35" x14ac:dyDescent="0.25">
      <c r="X1164" t="str">
        <v>Papua New Guinea</v>
      </c>
      <c r="Y1164">
        <v>59.1</v>
      </c>
      <c r="Z1164" s="8">
        <v>59.667705402802696</v>
      </c>
      <c r="AA1164" s="8">
        <v>-0.56770540280269444</v>
      </c>
      <c r="AB1164" s="8">
        <v>-0.57214636950229714</v>
      </c>
      <c r="AC1164" s="8">
        <v>7.761941587544988E-3</v>
      </c>
      <c r="AD1164" s="8">
        <v>-0.15849551549974875</v>
      </c>
      <c r="AE1164" s="8">
        <v>1.0342721862521942E-5</v>
      </c>
      <c r="AF1164" s="8">
        <v>0.52824151828033117</v>
      </c>
      <c r="AG1164" s="8">
        <v>0.51577410085509778</v>
      </c>
      <c r="AH1164" s="8">
        <v>0.39811495262015562</v>
      </c>
      <c r="AI1164" s="8">
        <v>-0.57214636950229714</v>
      </c>
    </row>
    <row r="1165" spans="24:35" x14ac:dyDescent="0.25">
      <c r="X1165" t="str">
        <v>Papua New Guinea</v>
      </c>
      <c r="Y1165">
        <v>58.9</v>
      </c>
      <c r="Z1165" s="8">
        <v>59.078626477975369</v>
      </c>
      <c r="AA1165" s="8">
        <v>-0.17862647797537079</v>
      </c>
      <c r="AB1165" s="8">
        <v>-0.18012526766957671</v>
      </c>
      <c r="AC1165" s="8">
        <v>8.3208186924408761E-3</v>
      </c>
      <c r="AD1165" s="8">
        <v>-4.9884098600324125E-2</v>
      </c>
      <c r="AE1165" s="8">
        <v>1.0989185893124791E-6</v>
      </c>
      <c r="AF1165" s="8">
        <v>0.52824151828033117</v>
      </c>
      <c r="AG1165" s="8">
        <v>0.51887520515296803</v>
      </c>
      <c r="AH1165" s="8">
        <v>0.22334748398028603</v>
      </c>
      <c r="AI1165" s="8">
        <v>-0.18012526766957671</v>
      </c>
    </row>
    <row r="1166" spans="24:35" x14ac:dyDescent="0.25">
      <c r="X1166" t="str">
        <v>Paraguay</v>
      </c>
      <c r="Y1166">
        <v>73.900000000000006</v>
      </c>
      <c r="Z1166" s="8">
        <v>72.354853166863393</v>
      </c>
      <c r="AA1166" s="8">
        <v>1.5451468331366129</v>
      </c>
      <c r="AB1166" s="8">
        <v>1.5525327413904064</v>
      </c>
      <c r="AC1166" s="8">
        <v>4.7573284974194623E-3</v>
      </c>
      <c r="AD1166" s="8">
        <v>0.43073201596817906</v>
      </c>
      <c r="AE1166" s="8">
        <v>4.6676131963328203E-5</v>
      </c>
      <c r="AF1166" s="8">
        <v>0.54051528578164909</v>
      </c>
      <c r="AG1166" s="8">
        <v>0.5193865612747357</v>
      </c>
      <c r="AH1166" s="8">
        <v>0.65630177202882745</v>
      </c>
      <c r="AI1166" s="8">
        <v>1.5525327413904064</v>
      </c>
    </row>
    <row r="1167" spans="24:35" x14ac:dyDescent="0.25">
      <c r="X1167" t="str">
        <v>Paraguay</v>
      </c>
      <c r="Y1167">
        <v>73.8</v>
      </c>
      <c r="Z1167" s="8">
        <v>70.695116749322239</v>
      </c>
      <c r="AA1167" s="8">
        <v>3.1048832506777586</v>
      </c>
      <c r="AB1167" s="8">
        <v>3.1560449215269499</v>
      </c>
      <c r="AC1167" s="8">
        <v>1.6210691584338476E-2</v>
      </c>
      <c r="AD1167" s="8">
        <v>0.87055480533020912</v>
      </c>
      <c r="AE1167" s="8">
        <v>6.5726132504489207E-4</v>
      </c>
      <c r="AF1167" s="8">
        <v>0.54051528578164909</v>
      </c>
      <c r="AG1167" s="8">
        <v>0.52451058030154041</v>
      </c>
      <c r="AH1167" s="8">
        <v>0.93303526478381782</v>
      </c>
      <c r="AI1167" s="8">
        <v>3.1560449215269499</v>
      </c>
    </row>
    <row r="1168" spans="24:35" x14ac:dyDescent="0.25">
      <c r="X1168" t="str">
        <v>Paraguay</v>
      </c>
      <c r="Y1168">
        <v>73.599999999999994</v>
      </c>
      <c r="Z1168" s="8">
        <v>71.213912922793114</v>
      </c>
      <c r="AA1168" s="8">
        <v>2.3860870772068807</v>
      </c>
      <c r="AB1168" s="8">
        <v>2.3959777907832955</v>
      </c>
      <c r="AC1168" s="8">
        <v>4.1280489387096322E-3</v>
      </c>
      <c r="AD1168" s="8">
        <v>0.66494608006355427</v>
      </c>
      <c r="AE1168" s="8">
        <v>9.646296262105955E-5</v>
      </c>
      <c r="AF1168" s="8">
        <v>0.54051528578164909</v>
      </c>
      <c r="AG1168" s="8">
        <v>0.52508481199481016</v>
      </c>
      <c r="AH1168" s="8">
        <v>0.81544226041060341</v>
      </c>
      <c r="AI1168" s="8">
        <v>2.3959777907832955</v>
      </c>
    </row>
    <row r="1169" spans="24:35" x14ac:dyDescent="0.25">
      <c r="X1169" t="str">
        <v>Paraguay</v>
      </c>
      <c r="Y1169">
        <v>73.400000000000006</v>
      </c>
      <c r="Z1169" s="8">
        <v>74.053755492921695</v>
      </c>
      <c r="AA1169" s="8">
        <v>-0.65375549292168955</v>
      </c>
      <c r="AB1169" s="8">
        <v>-0.65612779452959746</v>
      </c>
      <c r="AC1169" s="8">
        <v>3.6156090744618929E-3</v>
      </c>
      <c r="AD1169" s="8">
        <v>-0.18213935108247467</v>
      </c>
      <c r="AE1169" s="8">
        <v>6.3359030223014911E-6</v>
      </c>
      <c r="AF1169" s="8">
        <v>0.54051528578164909</v>
      </c>
      <c r="AG1169" s="8">
        <v>0.52723050365505175</v>
      </c>
      <c r="AH1169" s="8">
        <v>0.42677787089125729</v>
      </c>
      <c r="AI1169" s="8">
        <v>-0.65612779452959746</v>
      </c>
    </row>
    <row r="1170" spans="24:35" x14ac:dyDescent="0.25">
      <c r="X1170" t="str">
        <v>Paraguay</v>
      </c>
      <c r="Y1170">
        <v>73.2</v>
      </c>
      <c r="Z1170" s="8">
        <v>71.637257642753113</v>
      </c>
      <c r="AA1170" s="8">
        <v>1.5627423572468899</v>
      </c>
      <c r="AB1170" s="8">
        <v>1.5663101923556639</v>
      </c>
      <c r="AC1170" s="8">
        <v>2.2778598557212665E-3</v>
      </c>
      <c r="AD1170" s="8">
        <v>0.43509537875664051</v>
      </c>
      <c r="AE1170" s="8">
        <v>2.2747450643288915E-5</v>
      </c>
      <c r="AF1170" s="8">
        <v>0.54051528578164909</v>
      </c>
      <c r="AG1170" s="8">
        <v>0.52894557400436326</v>
      </c>
      <c r="AH1170" s="8">
        <v>0.65961760039938333</v>
      </c>
      <c r="AI1170" s="8">
        <v>1.5663101923556639</v>
      </c>
    </row>
    <row r="1171" spans="24:35" x14ac:dyDescent="0.25">
      <c r="X1171" t="str">
        <v>Paraguay</v>
      </c>
      <c r="Y1171">
        <v>73</v>
      </c>
      <c r="Z1171" s="8">
        <v>71.100483517941655</v>
      </c>
      <c r="AA1171" s="8">
        <v>1.8995164820583454</v>
      </c>
      <c r="AB1171" s="8">
        <v>1.9044743382718927</v>
      </c>
      <c r="AC1171" s="8">
        <v>2.6032675336785361E-3</v>
      </c>
      <c r="AD1171" s="8">
        <v>0.52894557400436326</v>
      </c>
      <c r="AE1171" s="8">
        <v>3.8434322952557388E-5</v>
      </c>
      <c r="AF1171" s="8">
        <v>0.54051528578164909</v>
      </c>
      <c r="AG1171" s="8">
        <v>0.52909499610973687</v>
      </c>
      <c r="AH1171" s="8">
        <v>0.72728644563498035</v>
      </c>
      <c r="AI1171" s="8">
        <v>1.9044743382718927</v>
      </c>
    </row>
    <row r="1172" spans="24:35" x14ac:dyDescent="0.25">
      <c r="X1172" t="str">
        <v>Paraguay</v>
      </c>
      <c r="Y1172">
        <v>72.7</v>
      </c>
      <c r="Z1172" s="8">
        <v>70.591984652498397</v>
      </c>
      <c r="AA1172" s="8">
        <v>2.1080153475016061</v>
      </c>
      <c r="AB1172" s="8">
        <v>2.1119143335972468</v>
      </c>
      <c r="AC1172" s="8">
        <v>1.846185725251331E-3</v>
      </c>
      <c r="AD1172" s="8">
        <v>0.5867821916288235</v>
      </c>
      <c r="AE1172" s="8">
        <v>3.3518005414903023E-5</v>
      </c>
      <c r="AF1172" s="8">
        <v>0.54051528578164909</v>
      </c>
      <c r="AG1172" s="8">
        <v>0.52919856630938911</v>
      </c>
      <c r="AH1172" s="8">
        <v>0.7660170961726791</v>
      </c>
      <c r="AI1172" s="8">
        <v>2.1119143335972468</v>
      </c>
    </row>
    <row r="1173" spans="24:35" x14ac:dyDescent="0.25">
      <c r="X1173" t="str">
        <v>Paraguay</v>
      </c>
      <c r="Y1173">
        <v>72.5</v>
      </c>
      <c r="Z1173" s="8">
        <v>70.807326225621196</v>
      </c>
      <c r="AA1173" s="8">
        <v>1.6926737743788038</v>
      </c>
      <c r="AB1173" s="8">
        <v>1.6951117662310977</v>
      </c>
      <c r="AC1173" s="8">
        <v>1.4382484393430013E-3</v>
      </c>
      <c r="AD1173" s="8">
        <v>0.47107243681103661</v>
      </c>
      <c r="AE1173" s="8">
        <v>1.6822121713762932E-5</v>
      </c>
      <c r="AF1173" s="8">
        <v>0.54051528578164909</v>
      </c>
      <c r="AG1173" s="8">
        <v>0.53036691133589142</v>
      </c>
      <c r="AH1173" s="8">
        <v>0.68634716930357964</v>
      </c>
      <c r="AI1173" s="8">
        <v>1.6951117662310977</v>
      </c>
    </row>
    <row r="1174" spans="24:35" x14ac:dyDescent="0.25">
      <c r="X1174" t="str">
        <v>Paraguay</v>
      </c>
      <c r="Y1174">
        <v>72.3</v>
      </c>
      <c r="Z1174" s="8">
        <v>70.674181898212993</v>
      </c>
      <c r="AA1174" s="8">
        <v>1.6258181017870044</v>
      </c>
      <c r="AB1174" s="8">
        <v>1.6285385496512166</v>
      </c>
      <c r="AC1174" s="8">
        <v>1.6704841680259322E-3</v>
      </c>
      <c r="AD1174" s="8">
        <v>0.45251907507011513</v>
      </c>
      <c r="AE1174" s="8">
        <v>1.8033857484076672E-5</v>
      </c>
      <c r="AF1174" s="8">
        <v>0.54051528578164909</v>
      </c>
      <c r="AG1174" s="8">
        <v>0.5311468469932854</v>
      </c>
      <c r="AH1174" s="8">
        <v>0.67269538059222256</v>
      </c>
      <c r="AI1174" s="8">
        <v>1.6285385496512166</v>
      </c>
    </row>
    <row r="1175" spans="24:35" x14ac:dyDescent="0.25">
      <c r="X1175" t="str">
        <v>Paraguay</v>
      </c>
      <c r="Y1175">
        <v>72.099999999999994</v>
      </c>
      <c r="Z1175" s="8">
        <v>70.704874616903112</v>
      </c>
      <c r="AA1175" s="8">
        <v>1.3951253830968824</v>
      </c>
      <c r="AB1175" s="8">
        <v>1.3975119263560543</v>
      </c>
      <c r="AC1175" s="8">
        <v>1.707708688679915E-3</v>
      </c>
      <c r="AD1175" s="8">
        <v>0.38831688340202136</v>
      </c>
      <c r="AE1175" s="8">
        <v>1.3576099627005186E-5</v>
      </c>
      <c r="AF1175" s="8">
        <v>0.54051528578164909</v>
      </c>
      <c r="AG1175" s="8">
        <v>0.53118807319151484</v>
      </c>
      <c r="AH1175" s="8">
        <v>0.62315077100331129</v>
      </c>
      <c r="AI1175" s="8">
        <v>1.3975119263560543</v>
      </c>
    </row>
    <row r="1176" spans="24:35" x14ac:dyDescent="0.25">
      <c r="X1176" t="str">
        <v>Paraguay</v>
      </c>
      <c r="Y1176">
        <v>71.900000000000006</v>
      </c>
      <c r="Z1176" s="8">
        <v>70.714539570697298</v>
      </c>
      <c r="AA1176" s="8">
        <v>1.185460429302708</v>
      </c>
      <c r="AB1176" s="8">
        <v>1.1981947419276</v>
      </c>
      <c r="AC1176" s="8">
        <v>1.0627915629479043E-2</v>
      </c>
      <c r="AD1176" s="8">
        <v>0.33144321073999938</v>
      </c>
      <c r="AE1176" s="8">
        <v>6.21087944476734E-5</v>
      </c>
      <c r="AF1176" s="8">
        <v>0.54051528578164909</v>
      </c>
      <c r="AG1176" s="8">
        <v>0.53158703871952151</v>
      </c>
      <c r="AH1176" s="8">
        <v>0.57571104795721906</v>
      </c>
      <c r="AI1176" s="8">
        <v>1.1981947419276</v>
      </c>
    </row>
    <row r="1177" spans="24:35" x14ac:dyDescent="0.25">
      <c r="X1177" t="str">
        <v>Paraguay</v>
      </c>
      <c r="Y1177">
        <v>71.7</v>
      </c>
      <c r="Z1177" s="8">
        <v>70.856956457376072</v>
      </c>
      <c r="AA1177" s="8">
        <v>0.84304354262393133</v>
      </c>
      <c r="AB1177" s="8">
        <v>0.84431062216774011</v>
      </c>
      <c r="AC1177" s="8">
        <v>1.5007267592530181E-3</v>
      </c>
      <c r="AD1177" s="8">
        <v>0.23462701825685528</v>
      </c>
      <c r="AE1177" s="8">
        <v>4.3546806870496276E-6</v>
      </c>
      <c r="AF1177" s="8">
        <v>0.54051528578164909</v>
      </c>
      <c r="AG1177" s="8">
        <v>0.53262867858607732</v>
      </c>
      <c r="AH1177" s="8">
        <v>0.48438313168075464</v>
      </c>
      <c r="AI1177" s="8">
        <v>0.84431062216774011</v>
      </c>
    </row>
    <row r="1178" spans="24:35" x14ac:dyDescent="0.25">
      <c r="X1178" t="str">
        <v>Peru</v>
      </c>
      <c r="Y1178">
        <v>75.3</v>
      </c>
      <c r="Z1178" s="8">
        <v>74.211814938910592</v>
      </c>
      <c r="AA1178" s="8">
        <v>1.0881850610894048</v>
      </c>
      <c r="AB1178" s="8">
        <v>1.0926618036993765</v>
      </c>
      <c r="AC1178" s="8">
        <v>4.0970981092365352E-3</v>
      </c>
      <c r="AD1178" s="8">
        <v>0.30324674809400542</v>
      </c>
      <c r="AE1178" s="8">
        <v>1.9911229109542925E-5</v>
      </c>
      <c r="AF1178" s="8">
        <v>0.54051528578164909</v>
      </c>
      <c r="AG1178" s="8">
        <v>0.53391118931405035</v>
      </c>
      <c r="AH1178" s="8">
        <v>0.55067844346224903</v>
      </c>
      <c r="AI1178" s="8">
        <v>1.0926618036993765</v>
      </c>
    </row>
    <row r="1179" spans="24:35" x14ac:dyDescent="0.25">
      <c r="X1179" t="str">
        <v>Peru</v>
      </c>
      <c r="Y1179">
        <v>75.3</v>
      </c>
      <c r="Z1179" s="8">
        <v>73.704076278844596</v>
      </c>
      <c r="AA1179" s="8">
        <v>1.5959237211554012</v>
      </c>
      <c r="AB1179" s="8">
        <v>1.5992492446223556</v>
      </c>
      <c r="AC1179" s="8">
        <v>2.0794278803862604E-3</v>
      </c>
      <c r="AD1179" s="8">
        <v>0.44428948393916678</v>
      </c>
      <c r="AE1179" s="8">
        <v>2.1648427408298081E-5</v>
      </c>
      <c r="AF1179" s="8">
        <v>0.54051528578164909</v>
      </c>
      <c r="AG1179" s="8">
        <v>0.53420489850132391</v>
      </c>
      <c r="AH1179" s="8">
        <v>0.66655043615555964</v>
      </c>
      <c r="AI1179" s="8">
        <v>1.5992492446223556</v>
      </c>
    </row>
    <row r="1180" spans="24:35" x14ac:dyDescent="0.25">
      <c r="X1180" t="str">
        <v>Peru</v>
      </c>
      <c r="Y1180">
        <v>74.900000000000006</v>
      </c>
      <c r="Z1180" s="8">
        <v>73.876776679282912</v>
      </c>
      <c r="AA1180" s="8">
        <v>1.0232233207170935</v>
      </c>
      <c r="AB1180" s="8">
        <v>1.0249496007876988</v>
      </c>
      <c r="AC1180" s="8">
        <v>1.6842584935674832E-3</v>
      </c>
      <c r="AD1180" s="8">
        <v>0.28479893568098597</v>
      </c>
      <c r="AE1180" s="8">
        <v>7.2021796472790074E-6</v>
      </c>
      <c r="AF1180" s="8">
        <v>0.56531175535073552</v>
      </c>
      <c r="AG1180" s="8">
        <v>0.53427993808565277</v>
      </c>
      <c r="AH1180" s="8">
        <v>0.5336655653880864</v>
      </c>
      <c r="AI1180" s="8">
        <v>1.0249496007876988</v>
      </c>
    </row>
    <row r="1181" spans="24:35" x14ac:dyDescent="0.25">
      <c r="X1181" t="str">
        <v>Peru</v>
      </c>
      <c r="Y1181">
        <v>74.5</v>
      </c>
      <c r="Z1181" s="8">
        <v>73.495672664246626</v>
      </c>
      <c r="AA1181" s="8">
        <v>1.0043273357533735</v>
      </c>
      <c r="AB1181" s="8">
        <v>1.0060878469840997</v>
      </c>
      <c r="AC1181" s="8">
        <v>1.7498583607819087E-3</v>
      </c>
      <c r="AD1181" s="8">
        <v>0.27954870516255803</v>
      </c>
      <c r="AE1181" s="8">
        <v>7.2098276893067267E-6</v>
      </c>
      <c r="AF1181" s="8">
        <v>0.56531175535073552</v>
      </c>
      <c r="AG1181" s="8">
        <v>0.53679277168334738</v>
      </c>
      <c r="AH1181" s="8">
        <v>0.52872365670788557</v>
      </c>
      <c r="AI1181" s="8">
        <v>1.0060878469840997</v>
      </c>
    </row>
    <row r="1182" spans="24:35" x14ac:dyDescent="0.25">
      <c r="X1182" t="str">
        <v>Peru</v>
      </c>
      <c r="Y1182">
        <v>73.7</v>
      </c>
      <c r="Z1182" s="8">
        <v>75.088061265475687</v>
      </c>
      <c r="AA1182" s="8">
        <v>-1.3880612654756845</v>
      </c>
      <c r="AB1182" s="8">
        <v>-1.392064704033263</v>
      </c>
      <c r="AC1182" s="8">
        <v>2.8758997667128589E-3</v>
      </c>
      <c r="AD1182" s="8">
        <v>-0.38657691894758794</v>
      </c>
      <c r="AE1182" s="8">
        <v>2.2685208342546483E-5</v>
      </c>
      <c r="AF1182" s="8">
        <v>0.56531175535073552</v>
      </c>
      <c r="AG1182" s="8">
        <v>0.54352514304390398</v>
      </c>
      <c r="AH1182" s="8">
        <v>0.62175310127701655</v>
      </c>
      <c r="AI1182" s="8">
        <v>-1.392064704033263</v>
      </c>
    </row>
    <row r="1183" spans="24:35" x14ac:dyDescent="0.25">
      <c r="X1183" t="str">
        <v>Peru</v>
      </c>
      <c r="Y1183">
        <v>73.8</v>
      </c>
      <c r="Z1183" s="8">
        <v>75.191023142730046</v>
      </c>
      <c r="AA1183" s="8">
        <v>-1.3910231427300488</v>
      </c>
      <c r="AB1183" s="8">
        <v>-1.3944897221746937</v>
      </c>
      <c r="AC1183" s="8">
        <v>2.4859125094438203E-3</v>
      </c>
      <c r="AD1183" s="8">
        <v>-0.38732606918134682</v>
      </c>
      <c r="AE1183" s="8">
        <v>1.9677352145930012E-5</v>
      </c>
      <c r="AF1183" s="8">
        <v>0.56531175535073552</v>
      </c>
      <c r="AG1183" s="8">
        <v>0.54478736731716659</v>
      </c>
      <c r="AH1183" s="8">
        <v>0.62235525962375127</v>
      </c>
      <c r="AI1183" s="8">
        <v>-1.3944897221746937</v>
      </c>
    </row>
    <row r="1184" spans="24:35" x14ac:dyDescent="0.25">
      <c r="X1184" t="str">
        <v>Peru</v>
      </c>
      <c r="Y1184">
        <v>73.900000000000006</v>
      </c>
      <c r="Z1184" s="8">
        <v>71.144292801969101</v>
      </c>
      <c r="AA1184" s="8">
        <v>2.7557071980309047</v>
      </c>
      <c r="AB1184" s="8">
        <v>2.7748870724335908</v>
      </c>
      <c r="AC1184" s="8">
        <v>6.9119477304945831E-3</v>
      </c>
      <c r="AD1184" s="8">
        <v>0.76902610765896873</v>
      </c>
      <c r="AE1184" s="8">
        <v>2.1664130103358483E-4</v>
      </c>
      <c r="AF1184" s="8">
        <v>0.56531175535073552</v>
      </c>
      <c r="AG1184" s="8">
        <v>0.54777201407116394</v>
      </c>
      <c r="AH1184" s="8">
        <v>0.87694133649804007</v>
      </c>
      <c r="AI1184" s="8">
        <v>2.7748870724335908</v>
      </c>
    </row>
    <row r="1185" spans="24:35" x14ac:dyDescent="0.25">
      <c r="X1185" t="str">
        <v>Peru</v>
      </c>
      <c r="Y1185">
        <v>74</v>
      </c>
      <c r="Z1185" s="8">
        <v>71.31832112865888</v>
      </c>
      <c r="AA1185" s="8">
        <v>2.6816788713411199</v>
      </c>
      <c r="AB1185" s="8">
        <v>2.7007816586529678</v>
      </c>
      <c r="AC1185" s="8">
        <v>7.073058738622926E-3</v>
      </c>
      <c r="AD1185" s="8">
        <v>0.74842797906860181</v>
      </c>
      <c r="AE1185" s="8">
        <v>2.1000827058031989E-4</v>
      </c>
      <c r="AF1185" s="8">
        <v>0.56531175535073552</v>
      </c>
      <c r="AG1185" s="8">
        <v>0.55179567475106617</v>
      </c>
      <c r="AH1185" s="8">
        <v>0.86511732098519556</v>
      </c>
      <c r="AI1185" s="8">
        <v>2.7007816586529678</v>
      </c>
    </row>
    <row r="1186" spans="24:35" x14ac:dyDescent="0.25">
      <c r="X1186" t="str">
        <v>Peru</v>
      </c>
      <c r="Y1186">
        <v>74.2</v>
      </c>
      <c r="Z1186" s="8">
        <v>72.608810063142315</v>
      </c>
      <c r="AA1186" s="8">
        <v>1.5911899368576883</v>
      </c>
      <c r="AB1186" s="8">
        <v>1.5945206717574223</v>
      </c>
      <c r="AC1186" s="8">
        <v>2.0888627903851531E-3</v>
      </c>
      <c r="AD1186" s="8">
        <v>0.44297373896843378</v>
      </c>
      <c r="AE1186" s="8">
        <v>2.1618243494325531E-5</v>
      </c>
      <c r="AF1186" s="8">
        <v>0.56531175535073552</v>
      </c>
      <c r="AG1186" s="8">
        <v>0.55417647306307605</v>
      </c>
      <c r="AH1186" s="8">
        <v>0.66556272354184154</v>
      </c>
      <c r="AI1186" s="8">
        <v>1.5945206717574223</v>
      </c>
    </row>
    <row r="1187" spans="24:35" x14ac:dyDescent="0.25">
      <c r="X1187" t="str">
        <v>Peru</v>
      </c>
      <c r="Y1187">
        <v>72.8</v>
      </c>
      <c r="Z1187" s="8">
        <v>71.89960848446502</v>
      </c>
      <c r="AA1187" s="8">
        <v>0.90039151553497732</v>
      </c>
      <c r="AB1187" s="8">
        <v>0.90304299822774059</v>
      </c>
      <c r="AC1187" s="8">
        <v>2.9361643885916096E-3</v>
      </c>
      <c r="AD1187" s="8">
        <v>0.25076781945960636</v>
      </c>
      <c r="AE1187" s="8">
        <v>9.74647131410003E-6</v>
      </c>
      <c r="AF1187" s="8">
        <v>0.56531175535073552</v>
      </c>
      <c r="AG1187" s="8">
        <v>0.55590015376579516</v>
      </c>
      <c r="AH1187" s="8">
        <v>0.50076723081648056</v>
      </c>
      <c r="AI1187" s="8">
        <v>0.90304299822774059</v>
      </c>
    </row>
    <row r="1188" spans="24:35" x14ac:dyDescent="0.25">
      <c r="X1188" t="str">
        <v>Peru</v>
      </c>
      <c r="Y1188">
        <v>72.2</v>
      </c>
      <c r="Z1188" s="8">
        <v>71.744956274950781</v>
      </c>
      <c r="AA1188" s="8">
        <v>0.4550437250492223</v>
      </c>
      <c r="AB1188" s="8">
        <v>0.45597505913742903</v>
      </c>
      <c r="AC1188" s="8">
        <v>2.0425110311264151E-3</v>
      </c>
      <c r="AD1188" s="8">
        <v>0.12667735911111305</v>
      </c>
      <c r="AE1188" s="8">
        <v>1.7286090006703538E-6</v>
      </c>
      <c r="AF1188" s="8">
        <v>0.56531175535073552</v>
      </c>
      <c r="AG1188" s="8">
        <v>0.55880225558130137</v>
      </c>
      <c r="AH1188" s="8">
        <v>0.35591762967168827</v>
      </c>
      <c r="AI1188" s="8">
        <v>0.45597505913742903</v>
      </c>
    </row>
    <row r="1189" spans="24:35" x14ac:dyDescent="0.25">
      <c r="X1189" t="str">
        <v>Peru</v>
      </c>
      <c r="Y1189">
        <v>72.099999999999994</v>
      </c>
      <c r="Z1189" s="8">
        <v>72.390756142568492</v>
      </c>
      <c r="AA1189" s="8">
        <v>-0.29075614256849747</v>
      </c>
      <c r="AB1189" s="8">
        <v>-0.29159902231102636</v>
      </c>
      <c r="AC1189" s="8">
        <v>2.8905437880029743E-3</v>
      </c>
      <c r="AD1189" s="8">
        <v>-8.0976569211174035E-2</v>
      </c>
      <c r="AE1189" s="8">
        <v>1.0004649133870869E-6</v>
      </c>
      <c r="AF1189" s="8">
        <v>0.56531175535073552</v>
      </c>
      <c r="AG1189" s="8">
        <v>0.55956050162385806</v>
      </c>
      <c r="AH1189" s="8">
        <v>0.28456382273784214</v>
      </c>
      <c r="AI1189" s="8">
        <v>-0.29159902231102636</v>
      </c>
    </row>
    <row r="1190" spans="24:35" x14ac:dyDescent="0.25">
      <c r="X1190" t="str">
        <v>Philippines</v>
      </c>
      <c r="Y1190">
        <v>68.400000000000006</v>
      </c>
      <c r="Z1190" s="8">
        <v>68.00124717157577</v>
      </c>
      <c r="AA1190" s="8">
        <v>0.39875282842423587</v>
      </c>
      <c r="AB1190" s="8">
        <v>0.41718640211735974</v>
      </c>
      <c r="AC1190" s="8">
        <v>4.4185461461752694E-2</v>
      </c>
      <c r="AD1190" s="8">
        <v>0.11342762855043388</v>
      </c>
      <c r="AE1190" s="8">
        <v>3.1303281489693738E-5</v>
      </c>
      <c r="AF1190" s="8">
        <v>0.56531175535073552</v>
      </c>
      <c r="AG1190" s="8">
        <v>0.56123203066357896</v>
      </c>
      <c r="AH1190" s="8">
        <v>0.33679018475964212</v>
      </c>
      <c r="AI1190" s="8">
        <v>0.41718640211735974</v>
      </c>
    </row>
    <row r="1191" spans="24:35" x14ac:dyDescent="0.25">
      <c r="X1191" t="str">
        <v>Philippines</v>
      </c>
      <c r="Y1191">
        <v>68.099999999999994</v>
      </c>
      <c r="Z1191" s="8">
        <v>68.543089039311738</v>
      </c>
      <c r="AA1191" s="8">
        <v>-0.4430890393117437</v>
      </c>
      <c r="AB1191" s="8">
        <v>-0.45052504115658537</v>
      </c>
      <c r="AC1191" s="8">
        <v>1.650519097840155E-2</v>
      </c>
      <c r="AD1191" s="8">
        <v>-0.12425299414353798</v>
      </c>
      <c r="AE1191" s="8">
        <v>1.3636678651042763E-5</v>
      </c>
      <c r="AF1191" s="8">
        <v>0.56531175535073552</v>
      </c>
      <c r="AG1191" s="8">
        <v>0.56168569646855071</v>
      </c>
      <c r="AH1191" s="8">
        <v>0.35249538173363065</v>
      </c>
      <c r="AI1191" s="8">
        <v>-0.45052504115658537</v>
      </c>
    </row>
    <row r="1192" spans="24:35" x14ac:dyDescent="0.25">
      <c r="X1192" t="str">
        <v>Philippines</v>
      </c>
      <c r="Y1192">
        <v>68.099999999999994</v>
      </c>
      <c r="Z1192" s="8">
        <v>68.419540937614784</v>
      </c>
      <c r="AA1192" s="8">
        <v>-0.3195409376147893</v>
      </c>
      <c r="AB1192" s="8">
        <v>-0.32537808862114426</v>
      </c>
      <c r="AC1192" s="8">
        <v>1.7939594614656044E-2</v>
      </c>
      <c r="AD1192" s="8">
        <v>-8.9672503812348175E-2</v>
      </c>
      <c r="AE1192" s="8">
        <v>7.7310666048073011E-6</v>
      </c>
      <c r="AF1192" s="8">
        <v>0.56531175535073552</v>
      </c>
      <c r="AG1192" s="8">
        <v>0.56465084158933454</v>
      </c>
      <c r="AH1192" s="8">
        <v>0.29945367556994218</v>
      </c>
      <c r="AI1192" s="8">
        <v>-0.32537808862114426</v>
      </c>
    </row>
    <row r="1193" spans="24:35" x14ac:dyDescent="0.25">
      <c r="X1193" t="str">
        <v>Philippines</v>
      </c>
      <c r="Y1193">
        <v>68</v>
      </c>
      <c r="Z1193" s="8">
        <v>68.326584159196926</v>
      </c>
      <c r="AA1193" s="8">
        <v>-0.32658415919692629</v>
      </c>
      <c r="AB1193" s="8">
        <v>-0.33212024592387562</v>
      </c>
      <c r="AC1193" s="8">
        <v>1.6668922761842786E-2</v>
      </c>
      <c r="AD1193" s="8">
        <v>-9.158980302676141E-2</v>
      </c>
      <c r="AE1193" s="8">
        <v>7.4842522826478167E-6</v>
      </c>
      <c r="AF1193" s="8">
        <v>0.56531175535073552</v>
      </c>
      <c r="AG1193" s="8">
        <v>0.56567466165088032</v>
      </c>
      <c r="AH1193" s="8">
        <v>0.30263807266562054</v>
      </c>
      <c r="AI1193" s="8">
        <v>-0.33212024592387562</v>
      </c>
    </row>
    <row r="1194" spans="24:35" x14ac:dyDescent="0.25">
      <c r="X1194" t="str">
        <v>Philippines</v>
      </c>
      <c r="Y1194">
        <v>67.900000000000006</v>
      </c>
      <c r="Z1194" s="8">
        <v>67.931228106378086</v>
      </c>
      <c r="AA1194" s="8">
        <v>-3.1228106378080156E-2</v>
      </c>
      <c r="AB1194" s="8">
        <v>-3.1797743183741109E-2</v>
      </c>
      <c r="AC1194" s="8">
        <v>1.7914378462941395E-2</v>
      </c>
      <c r="AD1194" s="8">
        <v>-8.7634046468547319E-3</v>
      </c>
      <c r="AE1194" s="8">
        <v>7.3730048977911755E-8</v>
      </c>
      <c r="AF1194" s="8">
        <v>0.56531175535073552</v>
      </c>
      <c r="AG1194" s="8">
        <v>0.56695278513002578</v>
      </c>
      <c r="AH1194" s="8">
        <v>9.3613058100110863E-2</v>
      </c>
      <c r="AI1194" s="8">
        <v>-3.1797743183741109E-2</v>
      </c>
    </row>
    <row r="1195" spans="24:35" x14ac:dyDescent="0.25">
      <c r="X1195" t="str">
        <v>Philippines</v>
      </c>
      <c r="Y1195">
        <v>68</v>
      </c>
      <c r="Z1195" s="8">
        <v>68.345554370565665</v>
      </c>
      <c r="AA1195" s="8">
        <v>-0.34555437056566518</v>
      </c>
      <c r="AB1195" s="8">
        <v>-0.35135554277043446</v>
      </c>
      <c r="AC1195" s="8">
        <v>1.651083161810141E-2</v>
      </c>
      <c r="AD1195" s="8">
        <v>-9.6902167508654088E-2</v>
      </c>
      <c r="AE1195" s="8">
        <v>8.2968406515707089E-6</v>
      </c>
      <c r="AF1195" s="8">
        <v>0.56531175535073552</v>
      </c>
      <c r="AG1195" s="8">
        <v>0.56906067629310308</v>
      </c>
      <c r="AH1195" s="8">
        <v>0.31129112982649232</v>
      </c>
      <c r="AI1195" s="8">
        <v>-0.35135554277043446</v>
      </c>
    </row>
    <row r="1196" spans="24:35" x14ac:dyDescent="0.25">
      <c r="X1196" t="str">
        <v>Philippines</v>
      </c>
      <c r="Y1196">
        <v>67.5</v>
      </c>
      <c r="Z1196" s="8">
        <v>68.188428714702042</v>
      </c>
      <c r="AA1196" s="8">
        <v>-0.68842871470204159</v>
      </c>
      <c r="AB1196" s="8">
        <v>-0.70014800609107852</v>
      </c>
      <c r="AC1196" s="8">
        <v>1.673830573976165E-2</v>
      </c>
      <c r="AD1196" s="8">
        <v>-0.1930751177101101</v>
      </c>
      <c r="AE1196" s="8">
        <v>3.3399609690357753E-5</v>
      </c>
      <c r="AF1196" s="8">
        <v>0.56531175535073552</v>
      </c>
      <c r="AG1196" s="8">
        <v>0.56931771776715356</v>
      </c>
      <c r="AH1196" s="8">
        <v>0.43940313802942976</v>
      </c>
      <c r="AI1196" s="8">
        <v>-0.70014800609107852</v>
      </c>
    </row>
    <row r="1197" spans="24:35" x14ac:dyDescent="0.25">
      <c r="X1197" t="str">
        <v>Philippines</v>
      </c>
      <c r="Y1197">
        <v>67.5</v>
      </c>
      <c r="Z1197" s="8">
        <v>67.940191900981134</v>
      </c>
      <c r="AA1197" s="8">
        <v>-0.4401919009811337</v>
      </c>
      <c r="AB1197" s="8">
        <v>-0.44774436229326153</v>
      </c>
      <c r="AC1197" s="8">
        <v>1.6867797672416411E-2</v>
      </c>
      <c r="AD1197" s="8">
        <v>-0.12346332783037514</v>
      </c>
      <c r="AE1197" s="8">
        <v>1.3764765531873031E-5</v>
      </c>
      <c r="AF1197" s="8">
        <v>0.59589828697336056</v>
      </c>
      <c r="AG1197" s="8">
        <v>0.57144031032566456</v>
      </c>
      <c r="AH1197" s="8">
        <v>0.35137348766003268</v>
      </c>
      <c r="AI1197" s="8">
        <v>-0.44774436229326153</v>
      </c>
    </row>
    <row r="1198" spans="24:35" x14ac:dyDescent="0.25">
      <c r="X1198" t="str">
        <v>Philippines</v>
      </c>
      <c r="Y1198">
        <v>67.3</v>
      </c>
      <c r="Z1198" s="8">
        <v>67.370247926987972</v>
      </c>
      <c r="AA1198" s="8">
        <v>-7.0247926987974552E-2</v>
      </c>
      <c r="AB1198" s="8">
        <v>-7.160816779894924E-2</v>
      </c>
      <c r="AC1198" s="8">
        <v>1.8995609757727207E-2</v>
      </c>
      <c r="AD1198" s="8">
        <v>-1.9724224139025741E-2</v>
      </c>
      <c r="AE1198" s="8">
        <v>3.9648662831620123E-7</v>
      </c>
      <c r="AF1198" s="8">
        <v>0.59589828697336056</v>
      </c>
      <c r="AG1198" s="8">
        <v>0.57376472124240396</v>
      </c>
      <c r="AH1198" s="8">
        <v>0.14044295688650871</v>
      </c>
      <c r="AI1198" s="8">
        <v>-7.160816779894924E-2</v>
      </c>
    </row>
    <row r="1199" spans="24:35" x14ac:dyDescent="0.25">
      <c r="X1199" t="str">
        <v>Philippines</v>
      </c>
      <c r="Y1199">
        <v>67</v>
      </c>
      <c r="Z1199" s="8">
        <v>66.858593267264666</v>
      </c>
      <c r="AA1199" s="8">
        <v>0.14140673273533366</v>
      </c>
      <c r="AB1199" s="8">
        <v>0.14584439568859589</v>
      </c>
      <c r="AC1199" s="8">
        <v>3.042738071840231E-2</v>
      </c>
      <c r="AD1199" s="8">
        <v>3.9937585782585147E-2</v>
      </c>
      <c r="AE1199" s="8">
        <v>2.6344759711527083E-6</v>
      </c>
      <c r="AF1199" s="8">
        <v>0.59589828697336056</v>
      </c>
      <c r="AG1199" s="8">
        <v>0.574739135418049</v>
      </c>
      <c r="AH1199" s="8">
        <v>0.19984390354120174</v>
      </c>
      <c r="AI1199" s="8">
        <v>0.14584439568859589</v>
      </c>
    </row>
    <row r="1200" spans="24:35" x14ac:dyDescent="0.25">
      <c r="X1200" t="str">
        <v>Philippines</v>
      </c>
      <c r="Y1200">
        <v>67.3</v>
      </c>
      <c r="Z1200" s="8">
        <v>67.870223581998786</v>
      </c>
      <c r="AA1200" s="8">
        <v>-0.57022358199878909</v>
      </c>
      <c r="AB1200" s="8">
        <v>-0.5813953279551497</v>
      </c>
      <c r="AC1200" s="8">
        <v>1.9215403735102683E-2</v>
      </c>
      <c r="AD1200" s="8">
        <v>-0.16012540731108391</v>
      </c>
      <c r="AE1200" s="8">
        <v>2.6438862817846179E-5</v>
      </c>
      <c r="AF1200" s="8">
        <v>0.59589828697336056</v>
      </c>
      <c r="AG1200" s="8">
        <v>0.57842557625660718</v>
      </c>
      <c r="AH1200" s="8">
        <v>0.40015672843410233</v>
      </c>
      <c r="AI1200" s="8">
        <v>-0.5813953279551497</v>
      </c>
    </row>
    <row r="1201" spans="24:35" x14ac:dyDescent="0.25">
      <c r="X1201" t="str">
        <v>Philippines</v>
      </c>
      <c r="Y1201">
        <v>67.2</v>
      </c>
      <c r="Z1201" s="8">
        <v>67.751322900521743</v>
      </c>
      <c r="AA1201" s="8">
        <v>-0.55132290052173971</v>
      </c>
      <c r="AB1201" s="8">
        <v>-0.56153072772498902</v>
      </c>
      <c r="AC1201" s="8">
        <v>1.817857278194852E-2</v>
      </c>
      <c r="AD1201" s="8">
        <v>-0.15473610874154492</v>
      </c>
      <c r="AE1201" s="8">
        <v>2.3332271362479274E-5</v>
      </c>
      <c r="AF1201" s="8">
        <v>0.59589828697336056</v>
      </c>
      <c r="AG1201" s="8">
        <v>0.57858067797670121</v>
      </c>
      <c r="AH1201" s="8">
        <v>0.39336510869870617</v>
      </c>
      <c r="AI1201" s="8">
        <v>-0.56153072772498902</v>
      </c>
    </row>
    <row r="1202" spans="24:35" x14ac:dyDescent="0.25">
      <c r="X1202" t="str">
        <v>Philippines</v>
      </c>
      <c r="Y1202">
        <v>66.8</v>
      </c>
      <c r="Z1202" s="8">
        <v>67.305742220211144</v>
      </c>
      <c r="AA1202" s="8">
        <v>-0.50574222021114679</v>
      </c>
      <c r="AB1202" s="8">
        <v>-0.51535697741606601</v>
      </c>
      <c r="AC1202" s="8">
        <v>1.8656499526069022E-2</v>
      </c>
      <c r="AD1202" s="8">
        <v>-0.14197784413260156</v>
      </c>
      <c r="AE1202" s="8">
        <v>2.0169571170659712E-5</v>
      </c>
      <c r="AF1202" s="8">
        <v>0.59589828697336056</v>
      </c>
      <c r="AG1202" s="8">
        <v>0.57920399748461393</v>
      </c>
      <c r="AH1202" s="8">
        <v>0.37679947469788433</v>
      </c>
      <c r="AI1202" s="8">
        <v>-0.51535697741606601</v>
      </c>
    </row>
    <row r="1203" spans="24:35" x14ac:dyDescent="0.25">
      <c r="X1203" t="str">
        <v>Philippines</v>
      </c>
      <c r="Y1203">
        <v>66.8</v>
      </c>
      <c r="Z1203" s="8">
        <v>67.230147165932493</v>
      </c>
      <c r="AA1203" s="8">
        <v>-0.43014716593249602</v>
      </c>
      <c r="AB1203" s="8">
        <v>-0.43844949455101018</v>
      </c>
      <c r="AC1203" s="8">
        <v>1.8935655581074528E-2</v>
      </c>
      <c r="AD1203" s="8">
        <v>-0.12077309935380103</v>
      </c>
      <c r="AE1203" s="8">
        <v>1.4817320532017382E-5</v>
      </c>
      <c r="AF1203" s="8">
        <v>0.59589828697336056</v>
      </c>
      <c r="AG1203" s="8">
        <v>0.5794119282117175</v>
      </c>
      <c r="AH1203" s="8">
        <v>0.3475242428289011</v>
      </c>
      <c r="AI1203" s="8">
        <v>-0.43844949455101018</v>
      </c>
    </row>
    <row r="1204" spans="24:35" x14ac:dyDescent="0.25">
      <c r="X1204" t="str">
        <v>Philippines</v>
      </c>
      <c r="Y1204">
        <v>66.8</v>
      </c>
      <c r="Z1204" s="8">
        <v>67.394975626181889</v>
      </c>
      <c r="AA1204" s="8">
        <v>-0.59497562618189193</v>
      </c>
      <c r="AB1204" s="8">
        <v>-0.60929939149172663</v>
      </c>
      <c r="AC1204" s="8">
        <v>2.3508582988678701E-2</v>
      </c>
      <c r="AD1204" s="8">
        <v>-0.1674429440519257</v>
      </c>
      <c r="AE1204" s="8">
        <v>3.5525330226528722E-5</v>
      </c>
      <c r="AF1204" s="8">
        <v>0.59589828697336056</v>
      </c>
      <c r="AG1204" s="8">
        <v>0.58034298799662132</v>
      </c>
      <c r="AH1204" s="8">
        <v>0.4091979277219347</v>
      </c>
      <c r="AI1204" s="8">
        <v>-0.60929939149172663</v>
      </c>
    </row>
    <row r="1205" spans="24:35" x14ac:dyDescent="0.25">
      <c r="X1205" t="str">
        <v>Poland</v>
      </c>
      <c r="Y1205">
        <v>77.3</v>
      </c>
      <c r="Z1205" s="8">
        <v>79.582411715188755</v>
      </c>
      <c r="AA1205" s="8">
        <v>-2.2824117151887577</v>
      </c>
      <c r="AB1205" s="8">
        <v>-2.3064486900857193</v>
      </c>
      <c r="AC1205" s="8">
        <v>1.0421638686472738E-2</v>
      </c>
      <c r="AD1205" s="8">
        <v>-0.63807361207895852</v>
      </c>
      <c r="AE1205" s="8">
        <v>2.2566997984505558E-4</v>
      </c>
      <c r="AF1205" s="8">
        <v>0.59589828697336056</v>
      </c>
      <c r="AG1205" s="8">
        <v>0.58139608201669379</v>
      </c>
      <c r="AH1205" s="8">
        <v>0.79879510018462085</v>
      </c>
      <c r="AI1205" s="8">
        <v>-2.3064486900857193</v>
      </c>
    </row>
    <row r="1206" spans="24:35" x14ac:dyDescent="0.25">
      <c r="X1206" t="str">
        <v>Poland</v>
      </c>
      <c r="Y1206">
        <v>77.099999999999994</v>
      </c>
      <c r="Z1206" s="8">
        <v>76.468288677641667</v>
      </c>
      <c r="AA1206" s="8">
        <v>0.63171132235832772</v>
      </c>
      <c r="AB1206" s="8">
        <v>0.63856387038617679</v>
      </c>
      <c r="AC1206" s="8">
        <v>1.0731186566670166E-2</v>
      </c>
      <c r="AD1206" s="8">
        <v>0.17662956266477428</v>
      </c>
      <c r="AE1206" s="8">
        <v>1.7811750924276173E-5</v>
      </c>
      <c r="AF1206" s="8">
        <v>0.59589828697336056</v>
      </c>
      <c r="AG1206" s="8">
        <v>0.58324130070937363</v>
      </c>
      <c r="AH1206" s="8">
        <v>0.42027320003156787</v>
      </c>
      <c r="AI1206" s="8">
        <v>0.63856387038617679</v>
      </c>
    </row>
    <row r="1207" spans="24:35" x14ac:dyDescent="0.25">
      <c r="X1207" t="str">
        <v>Poland</v>
      </c>
      <c r="Y1207">
        <v>76.8</v>
      </c>
      <c r="Z1207" s="8">
        <v>76.513231039690027</v>
      </c>
      <c r="AA1207" s="8">
        <v>0.28676896030997057</v>
      </c>
      <c r="AB1207" s="8">
        <v>0.28921930496846349</v>
      </c>
      <c r="AC1207" s="8">
        <v>8.4722721353615426E-3</v>
      </c>
      <c r="AD1207" s="8">
        <v>8.0090610054618053E-2</v>
      </c>
      <c r="AE1207" s="8">
        <v>2.8847264460001606E-6</v>
      </c>
      <c r="AF1207" s="8">
        <v>0.61415241452626612</v>
      </c>
      <c r="AG1207" s="8">
        <v>0.58328543789561094</v>
      </c>
      <c r="AH1207" s="8">
        <v>0.28300284460517011</v>
      </c>
      <c r="AI1207" s="8">
        <v>0.28921930496846349</v>
      </c>
    </row>
    <row r="1208" spans="24:35" x14ac:dyDescent="0.25">
      <c r="X1208" t="str">
        <v>Poland</v>
      </c>
      <c r="Y1208">
        <v>76.7</v>
      </c>
      <c r="Z1208" s="8">
        <v>76.49669578254229</v>
      </c>
      <c r="AA1208" s="8">
        <v>0.20330421745771332</v>
      </c>
      <c r="AB1208" s="8">
        <v>0.20519789652693143</v>
      </c>
      <c r="AC1208" s="8">
        <v>9.2285501034342805E-3</v>
      </c>
      <c r="AD1208" s="8">
        <v>5.6801726715678645E-2</v>
      </c>
      <c r="AE1208" s="8">
        <v>1.5817194901195121E-6</v>
      </c>
      <c r="AF1208" s="8">
        <v>0.61415241452626612</v>
      </c>
      <c r="AG1208" s="8">
        <v>0.5838759641716651</v>
      </c>
      <c r="AH1208" s="8">
        <v>0.23833112829775016</v>
      </c>
      <c r="AI1208" s="8">
        <v>0.20519789652693143</v>
      </c>
    </row>
    <row r="1209" spans="24:35" x14ac:dyDescent="0.25">
      <c r="X1209" t="str">
        <v>Poland</v>
      </c>
      <c r="Y1209">
        <v>76.3</v>
      </c>
      <c r="Z1209" s="8">
        <v>78.085958636416592</v>
      </c>
      <c r="AA1209" s="8">
        <v>-1.7859586364165949</v>
      </c>
      <c r="AB1209" s="8">
        <v>-1.8014312381202493</v>
      </c>
      <c r="AC1209" s="8">
        <v>8.5890603961101507E-3</v>
      </c>
      <c r="AD1209" s="8">
        <v>-0.49882295940463117</v>
      </c>
      <c r="AE1209" s="8">
        <v>1.1345697968033403E-4</v>
      </c>
      <c r="AF1209" s="8">
        <v>0.61415241452626612</v>
      </c>
      <c r="AG1209" s="8">
        <v>0.58396422288311411</v>
      </c>
      <c r="AH1209" s="8">
        <v>0.70627399740088914</v>
      </c>
      <c r="AI1209" s="8">
        <v>-1.8014312381202493</v>
      </c>
    </row>
    <row r="1210" spans="24:35" x14ac:dyDescent="0.25">
      <c r="X1210" t="str">
        <v>Poland</v>
      </c>
      <c r="Y1210">
        <v>75.7</v>
      </c>
      <c r="Z1210" s="8">
        <v>76.278549813450852</v>
      </c>
      <c r="AA1210" s="8">
        <v>-0.57854981345084866</v>
      </c>
      <c r="AB1210" s="8">
        <v>-0.5800933264587983</v>
      </c>
      <c r="AC1210" s="8">
        <v>2.6608011806860394E-3</v>
      </c>
      <c r="AD1210" s="8">
        <v>-0.16110952059533049</v>
      </c>
      <c r="AE1210" s="8">
        <v>3.6446711217867989E-6</v>
      </c>
      <c r="AF1210" s="8">
        <v>0.61415241452626612</v>
      </c>
      <c r="AG1210" s="8">
        <v>0.58447217398297924</v>
      </c>
      <c r="AH1210" s="8">
        <v>0.40138450467766001</v>
      </c>
      <c r="AI1210" s="8">
        <v>-0.5800933264587983</v>
      </c>
    </row>
    <row r="1211" spans="24:35" x14ac:dyDescent="0.25">
      <c r="X1211" t="str">
        <v>Poland</v>
      </c>
      <c r="Y1211">
        <v>75.5</v>
      </c>
      <c r="Z1211" s="8">
        <v>77.458869535067109</v>
      </c>
      <c r="AA1211" s="8">
        <v>-1.9588695350671088</v>
      </c>
      <c r="AB1211" s="8">
        <v>-1.9689153594783684</v>
      </c>
      <c r="AC1211" s="8">
        <v>5.1022124251806624E-3</v>
      </c>
      <c r="AD1211" s="8">
        <v>-0.54615783871585555</v>
      </c>
      <c r="AE1211" s="8">
        <v>8.0512407361355047E-5</v>
      </c>
      <c r="AF1211" s="8">
        <v>0.61415241452626612</v>
      </c>
      <c r="AG1211" s="8">
        <v>0.58656461909276858</v>
      </c>
      <c r="AH1211" s="8">
        <v>0.73902492428595101</v>
      </c>
      <c r="AI1211" s="8">
        <v>-1.9689153594783684</v>
      </c>
    </row>
    <row r="1212" spans="24:35" x14ac:dyDescent="0.25">
      <c r="X1212" t="str">
        <v>Poland</v>
      </c>
      <c r="Y1212">
        <v>75.3</v>
      </c>
      <c r="Z1212" s="8">
        <v>75.230702369861959</v>
      </c>
      <c r="AA1212" s="8">
        <v>6.9297630138038357E-2</v>
      </c>
      <c r="AB1212" s="8">
        <v>6.9543872528111395E-2</v>
      </c>
      <c r="AC1212" s="8">
        <v>3.5408207958724366E-3</v>
      </c>
      <c r="AD1212" s="8">
        <v>1.9305920719934762E-2</v>
      </c>
      <c r="AE1212" s="8">
        <v>6.9706274310788277E-8</v>
      </c>
      <c r="AF1212" s="8">
        <v>0.61415241452626612</v>
      </c>
      <c r="AG1212" s="8">
        <v>0.5867821916288235</v>
      </c>
      <c r="AH1212" s="8">
        <v>0.13894574739780546</v>
      </c>
      <c r="AI1212" s="8">
        <v>6.9543872528111395E-2</v>
      </c>
    </row>
    <row r="1213" spans="24:35" x14ac:dyDescent="0.25">
      <c r="X1213" t="str">
        <v>Poland</v>
      </c>
      <c r="Y1213">
        <v>75.2</v>
      </c>
      <c r="Z1213" s="8">
        <v>75.135993559852423</v>
      </c>
      <c r="AA1213" s="8">
        <v>6.4006440147579724E-2</v>
      </c>
      <c r="AB1213" s="8">
        <v>6.424170465749629E-2</v>
      </c>
      <c r="AC1213" s="8">
        <v>3.6621772596303953E-3</v>
      </c>
      <c r="AD1213" s="8">
        <v>1.7832911604489805E-2</v>
      </c>
      <c r="AE1213" s="8">
        <v>6.1521038375467806E-8</v>
      </c>
      <c r="AF1213" s="8">
        <v>0.61415241452626612</v>
      </c>
      <c r="AG1213" s="8">
        <v>0.58678309155952924</v>
      </c>
      <c r="AH1213" s="8">
        <v>0.13353992513285981</v>
      </c>
      <c r="AI1213" s="8">
        <v>6.424170465749629E-2</v>
      </c>
    </row>
    <row r="1214" spans="24:35" x14ac:dyDescent="0.25">
      <c r="X1214" t="str">
        <v>Poland</v>
      </c>
      <c r="Y1214">
        <v>75</v>
      </c>
      <c r="Z1214" s="8">
        <v>74.968310039070602</v>
      </c>
      <c r="AA1214" s="8">
        <v>3.1689960929398353E-2</v>
      </c>
      <c r="AB1214" s="8">
        <v>3.1786893423247642E-2</v>
      </c>
      <c r="AC1214" s="8">
        <v>3.0494484804983999E-3</v>
      </c>
      <c r="AD1214" s="8">
        <v>8.8264646569742745E-3</v>
      </c>
      <c r="AE1214" s="8">
        <v>1.2542024784599816E-8</v>
      </c>
      <c r="AF1214" s="8">
        <v>0.61415241452626612</v>
      </c>
      <c r="AG1214" s="8">
        <v>0.58739349966625676</v>
      </c>
      <c r="AH1214" s="8">
        <v>9.3949266399340634E-2</v>
      </c>
      <c r="AI1214" s="8">
        <v>3.1786893423247642E-2</v>
      </c>
    </row>
    <row r="1215" spans="24:35" x14ac:dyDescent="0.25">
      <c r="X1215" t="str">
        <v>Poland</v>
      </c>
      <c r="Y1215">
        <v>74.900000000000006</v>
      </c>
      <c r="Z1215" s="8">
        <v>75.923777117239268</v>
      </c>
      <c r="AA1215" s="8">
        <v>-1.0237771172392627</v>
      </c>
      <c r="AB1215" s="8">
        <v>-1.0263041696667818</v>
      </c>
      <c r="AC1215" s="8">
        <v>2.4622840890723228E-3</v>
      </c>
      <c r="AD1215" s="8">
        <v>-0.28506417902857184</v>
      </c>
      <c r="AE1215" s="8">
        <v>1.0557000158119483E-5</v>
      </c>
      <c r="AF1215" s="8">
        <v>0.61415241452626612</v>
      </c>
      <c r="AG1215" s="8">
        <v>0.58773607377028836</v>
      </c>
      <c r="AH1215" s="8">
        <v>0.53391401838551855</v>
      </c>
      <c r="AI1215" s="8">
        <v>-1.0263041696667818</v>
      </c>
    </row>
    <row r="1216" spans="24:35" x14ac:dyDescent="0.25">
      <c r="X1216" t="str">
        <v>Poland</v>
      </c>
      <c r="Y1216">
        <v>74.7</v>
      </c>
      <c r="Z1216" s="8">
        <v>75.776837994168361</v>
      </c>
      <c r="AA1216" s="8">
        <v>-1.0768379941683577</v>
      </c>
      <c r="AB1216" s="8">
        <v>-1.07922523140047</v>
      </c>
      <c r="AC1216" s="8">
        <v>2.2119916794518558E-3</v>
      </c>
      <c r="AD1216" s="8">
        <v>-0.29980103103961719</v>
      </c>
      <c r="AE1216" s="8">
        <v>1.0487158987870872E-5</v>
      </c>
      <c r="AF1216" s="8">
        <v>0.61415241452626612</v>
      </c>
      <c r="AG1216" s="8">
        <v>0.58779856706097078</v>
      </c>
      <c r="AH1216" s="8">
        <v>0.54754089439932907</v>
      </c>
      <c r="AI1216" s="8">
        <v>-1.07922523140047</v>
      </c>
    </row>
    <row r="1217" spans="24:35" x14ac:dyDescent="0.25">
      <c r="X1217" t="str">
        <v>Poland</v>
      </c>
      <c r="Y1217">
        <v>74.5</v>
      </c>
      <c r="Z1217" s="8">
        <v>75.426089812966183</v>
      </c>
      <c r="AA1217" s="8">
        <v>-0.92608981296618254</v>
      </c>
      <c r="AB1217" s="8">
        <v>-0.92784326595618716</v>
      </c>
      <c r="AC1217" s="8">
        <v>1.8898159358818299E-3</v>
      </c>
      <c r="AD1217" s="8">
        <v>-0.25778981527301958</v>
      </c>
      <c r="AE1217" s="8">
        <v>6.622453684465419E-6</v>
      </c>
      <c r="AF1217" s="8">
        <v>0.63261352584071384</v>
      </c>
      <c r="AG1217" s="8">
        <v>0.59060458650028469</v>
      </c>
      <c r="AH1217" s="8">
        <v>0.50773006142340993</v>
      </c>
      <c r="AI1217" s="8">
        <v>-0.92784326595618716</v>
      </c>
    </row>
    <row r="1218" spans="24:35" x14ac:dyDescent="0.25">
      <c r="X1218" t="str">
        <v>Poland</v>
      </c>
      <c r="Y1218">
        <v>74.2</v>
      </c>
      <c r="Z1218" s="8">
        <v>74.975993833086022</v>
      </c>
      <c r="AA1218" s="8">
        <v>-0.77599383308601944</v>
      </c>
      <c r="AB1218" s="8">
        <v>-0.7773714254117986</v>
      </c>
      <c r="AC1218" s="8">
        <v>1.7721159805294503E-3</v>
      </c>
      <c r="AD1218" s="8">
        <v>-0.21599580331459622</v>
      </c>
      <c r="AE1218" s="8">
        <v>4.3591264792244836E-6</v>
      </c>
      <c r="AF1218" s="8">
        <v>0.63261352584071384</v>
      </c>
      <c r="AG1218" s="8">
        <v>0.59131597181626572</v>
      </c>
      <c r="AH1218" s="8">
        <v>0.46475348660832683</v>
      </c>
      <c r="AI1218" s="8">
        <v>-0.7773714254117986</v>
      </c>
    </row>
    <row r="1219" spans="24:35" x14ac:dyDescent="0.25">
      <c r="X1219" t="str">
        <v>Poland</v>
      </c>
      <c r="Y1219">
        <v>73.7</v>
      </c>
      <c r="Z1219" s="8">
        <v>74.521983564298296</v>
      </c>
      <c r="AA1219" s="8">
        <v>-0.82198356429829289</v>
      </c>
      <c r="AB1219" s="8">
        <v>-0.82384468655702447</v>
      </c>
      <c r="AC1219" s="8">
        <v>2.2590693235025952E-3</v>
      </c>
      <c r="AD1219" s="8">
        <v>-0.22885274775019068</v>
      </c>
      <c r="AE1219" s="8">
        <v>6.2412334994142306E-6</v>
      </c>
      <c r="AF1219" s="8">
        <v>0.63261352584071384</v>
      </c>
      <c r="AG1219" s="8">
        <v>0.59292966886382936</v>
      </c>
      <c r="AH1219" s="8">
        <v>0.47838556390237225</v>
      </c>
      <c r="AI1219" s="8">
        <v>-0.82384468655702447</v>
      </c>
    </row>
    <row r="1220" spans="24:35" x14ac:dyDescent="0.25">
      <c r="X1220" t="str">
        <v>Portugal</v>
      </c>
      <c r="Y1220">
        <v>89</v>
      </c>
      <c r="Z1220" s="8">
        <v>77.084337000187844</v>
      </c>
      <c r="AA1220" s="8">
        <v>11.915662999812156</v>
      </c>
      <c r="AB1220" s="8">
        <v>12.060640139441215</v>
      </c>
      <c r="AC1220" s="8">
        <v>1.2020683641405521E-2</v>
      </c>
      <c r="AD1220" s="8">
        <v>3.3338509343308735</v>
      </c>
      <c r="AE1220" s="8">
        <v>7.1173786115900336E-3</v>
      </c>
      <c r="AF1220" s="8">
        <v>0.63261352584071384</v>
      </c>
      <c r="AG1220" s="8">
        <v>0.59474988743585944</v>
      </c>
      <c r="AH1220" s="8">
        <v>1.8258836037192714</v>
      </c>
      <c r="AI1220" s="8">
        <v>12.060640139441215</v>
      </c>
    </row>
    <row r="1221" spans="24:35" x14ac:dyDescent="0.25">
      <c r="X1221" t="str">
        <v>Portugal</v>
      </c>
      <c r="Y1221">
        <v>86</v>
      </c>
      <c r="Z1221" s="8">
        <v>77.687138168851746</v>
      </c>
      <c r="AA1221" s="8">
        <v>8.3128618311482541</v>
      </c>
      <c r="AB1221" s="8">
        <v>8.4032236588453095</v>
      </c>
      <c r="AC1221" s="8">
        <v>1.0753233683354272E-2</v>
      </c>
      <c r="AD1221" s="8">
        <v>2.3243425588087558</v>
      </c>
      <c r="AE1221" s="8">
        <v>3.0908726522410812E-3</v>
      </c>
      <c r="AF1221" s="8">
        <v>0.63261352584071384</v>
      </c>
      <c r="AG1221" s="8">
        <v>0.59676531253602738</v>
      </c>
      <c r="AH1221" s="8">
        <v>1.5245794694960166</v>
      </c>
      <c r="AI1221" s="8">
        <v>8.4032236588453095</v>
      </c>
    </row>
    <row r="1222" spans="24:35" x14ac:dyDescent="0.25">
      <c r="X1222" t="str">
        <v>Portugal</v>
      </c>
      <c r="Y1222">
        <v>83</v>
      </c>
      <c r="Z1222" s="8">
        <v>78.160533537455379</v>
      </c>
      <c r="AA1222" s="8">
        <v>4.8394664625446211</v>
      </c>
      <c r="AB1222" s="8">
        <v>4.8654093200863704</v>
      </c>
      <c r="AC1222" s="8">
        <v>5.3321017482838712E-3</v>
      </c>
      <c r="AD1222" s="8">
        <v>1.3494609615743844</v>
      </c>
      <c r="AE1222" s="8">
        <v>5.1379204539404725E-4</v>
      </c>
      <c r="AF1222" s="8">
        <v>0.63261352584071384</v>
      </c>
      <c r="AG1222" s="8">
        <v>0.59761542716390326</v>
      </c>
      <c r="AH1222" s="8">
        <v>1.1616630154973449</v>
      </c>
      <c r="AI1222" s="8">
        <v>4.8654093200863704</v>
      </c>
    </row>
    <row r="1223" spans="24:35" x14ac:dyDescent="0.25">
      <c r="X1223" t="str">
        <v>Portugal</v>
      </c>
      <c r="Y1223">
        <v>82</v>
      </c>
      <c r="Z1223" s="8">
        <v>78.602171617712813</v>
      </c>
      <c r="AA1223" s="8">
        <v>3.3978283822871873</v>
      </c>
      <c r="AB1223" s="8">
        <v>3.4232863586948743</v>
      </c>
      <c r="AC1223" s="8">
        <v>7.4367066439024933E-3</v>
      </c>
      <c r="AD1223" s="8">
        <v>0.94847137068110299</v>
      </c>
      <c r="AE1223" s="8">
        <v>3.5474582403111478E-4</v>
      </c>
      <c r="AF1223" s="8">
        <v>0.63261352584071384</v>
      </c>
      <c r="AG1223" s="8">
        <v>0.59833245757042508</v>
      </c>
      <c r="AH1223" s="8">
        <v>0.97389494848320424</v>
      </c>
      <c r="AI1223" s="8">
        <v>3.4232863586948743</v>
      </c>
    </row>
    <row r="1224" spans="24:35" x14ac:dyDescent="0.25">
      <c r="X1224" t="str">
        <v>Portugal</v>
      </c>
      <c r="Y1224">
        <v>79.599999999999994</v>
      </c>
      <c r="Z1224" s="8">
        <v>78.264317093852185</v>
      </c>
      <c r="AA1224" s="8">
        <v>1.3356829061478095</v>
      </c>
      <c r="AB1224" s="8">
        <v>1.3462364652661392</v>
      </c>
      <c r="AC1224" s="8">
        <v>7.8393056425218634E-3</v>
      </c>
      <c r="AD1224" s="8">
        <v>0.37291877658151662</v>
      </c>
      <c r="AE1224" s="8">
        <v>5.7832302038794282E-5</v>
      </c>
      <c r="AF1224" s="8">
        <v>0.63261352584071384</v>
      </c>
      <c r="AG1224" s="8">
        <v>0.598658633835495</v>
      </c>
      <c r="AH1224" s="8">
        <v>0.6106707595599421</v>
      </c>
      <c r="AI1224" s="8">
        <v>1.3462364652661392</v>
      </c>
    </row>
    <row r="1225" spans="24:35" x14ac:dyDescent="0.25">
      <c r="X1225" t="str">
        <v>Portugal</v>
      </c>
      <c r="Y1225">
        <v>79.3</v>
      </c>
      <c r="Z1225" s="8">
        <v>78.190635717099426</v>
      </c>
      <c r="AA1225" s="8">
        <v>1.1093642829005717</v>
      </c>
      <c r="AB1225" s="8">
        <v>1.1194457920253191</v>
      </c>
      <c r="AC1225" s="8">
        <v>9.0058037616165612E-3</v>
      </c>
      <c r="AD1225" s="8">
        <v>0.30991351478266127</v>
      </c>
      <c r="AE1225" s="8">
        <v>4.5938710280198087E-5</v>
      </c>
      <c r="AF1225" s="8">
        <v>0.63261352584071384</v>
      </c>
      <c r="AG1225" s="8">
        <v>0.60070796626073808</v>
      </c>
      <c r="AH1225" s="8">
        <v>0.55669876484743641</v>
      </c>
      <c r="AI1225" s="8">
        <v>1.1194457920253191</v>
      </c>
    </row>
    <row r="1226" spans="24:35" x14ac:dyDescent="0.25">
      <c r="X1226" t="str">
        <v>Portugal</v>
      </c>
      <c r="Y1226">
        <v>79</v>
      </c>
      <c r="Z1226" s="8">
        <v>78.775752244744581</v>
      </c>
      <c r="AA1226" s="8">
        <v>0.22424775525541918</v>
      </c>
      <c r="AB1226" s="8">
        <v>0.22533886789163252</v>
      </c>
      <c r="AC1226" s="8">
        <v>4.8420969112974097E-3</v>
      </c>
      <c r="AD1226" s="8">
        <v>6.2514965812746251E-2</v>
      </c>
      <c r="AE1226" s="8">
        <v>1.0008197707272374E-6</v>
      </c>
      <c r="AF1226" s="8">
        <v>0.64941472986293525</v>
      </c>
      <c r="AG1226" s="8">
        <v>0.60166637997438366</v>
      </c>
      <c r="AH1226" s="8">
        <v>0.2500299298339026</v>
      </c>
      <c r="AI1226" s="8">
        <v>0.22533886789163252</v>
      </c>
    </row>
    <row r="1227" spans="24:35" x14ac:dyDescent="0.25">
      <c r="X1227" t="str">
        <v>Portugal</v>
      </c>
      <c r="Y1227">
        <v>78.7</v>
      </c>
      <c r="Z1227" s="8">
        <v>76.687497160087801</v>
      </c>
      <c r="AA1227" s="8">
        <v>2.0125028399122016</v>
      </c>
      <c r="AB1227" s="8">
        <v>2.0236929226273732</v>
      </c>
      <c r="AC1227" s="8">
        <v>5.5295359241774467E-3</v>
      </c>
      <c r="AD1227" s="8">
        <v>0.56123203066357896</v>
      </c>
      <c r="AE1227" s="8">
        <v>9.2178172191070969E-5</v>
      </c>
      <c r="AF1227" s="8">
        <v>0.64941472986293525</v>
      </c>
      <c r="AG1227" s="8">
        <v>0.60168546560317571</v>
      </c>
      <c r="AH1227" s="8">
        <v>0.74915421020213124</v>
      </c>
      <c r="AI1227" s="8">
        <v>2.0236929226273732</v>
      </c>
    </row>
    <row r="1228" spans="24:35" x14ac:dyDescent="0.25">
      <c r="X1228" t="str">
        <v>Portugal</v>
      </c>
      <c r="Y1228">
        <v>78.5</v>
      </c>
      <c r="Z1228" s="8">
        <v>77.776122281348492</v>
      </c>
      <c r="AA1228" s="8">
        <v>0.72387771865150796</v>
      </c>
      <c r="AB1228" s="8">
        <v>0.72737430925095048</v>
      </c>
      <c r="AC1228" s="8">
        <v>4.8071406358073804E-3</v>
      </c>
      <c r="AD1228" s="8">
        <v>0.20179642830114514</v>
      </c>
      <c r="AE1228" s="8">
        <v>1.0352683236529035E-5</v>
      </c>
      <c r="AF1228" s="8">
        <v>0.64941472986293525</v>
      </c>
      <c r="AG1228" s="8">
        <v>0.60203407265306441</v>
      </c>
      <c r="AH1228" s="8">
        <v>0.44921757345538604</v>
      </c>
      <c r="AI1228" s="8">
        <v>0.72737430925095048</v>
      </c>
    </row>
    <row r="1229" spans="24:35" x14ac:dyDescent="0.25">
      <c r="X1229" t="str">
        <v>Portugal</v>
      </c>
      <c r="Y1229">
        <v>77.7</v>
      </c>
      <c r="Z1229" s="8">
        <v>78.980589760819427</v>
      </c>
      <c r="AA1229" s="8">
        <v>-1.2805897608194243</v>
      </c>
      <c r="AB1229" s="8">
        <v>-1.2880931427227356</v>
      </c>
      <c r="AC1229" s="8">
        <v>5.8251858149409429E-3</v>
      </c>
      <c r="AD1229" s="8">
        <v>-0.3571745764493795</v>
      </c>
      <c r="AE1229" s="8">
        <v>3.9341825009685725E-5</v>
      </c>
      <c r="AF1229" s="8">
        <v>0.64941472986293525</v>
      </c>
      <c r="AG1229" s="8">
        <v>0.60326794456211508</v>
      </c>
      <c r="AH1229" s="8">
        <v>0.59764084235381665</v>
      </c>
      <c r="AI1229" s="8">
        <v>-1.2880931427227356</v>
      </c>
    </row>
    <row r="1230" spans="24:35" x14ac:dyDescent="0.25">
      <c r="X1230" t="str">
        <v>Portugal</v>
      </c>
      <c r="Y1230">
        <v>78</v>
      </c>
      <c r="Z1230" s="8">
        <v>76.759348475376882</v>
      </c>
      <c r="AA1230" s="8">
        <v>1.240651524623118</v>
      </c>
      <c r="AB1230" s="8">
        <v>1.2487842973377725</v>
      </c>
      <c r="AC1230" s="8">
        <v>6.5125520331993404E-3</v>
      </c>
      <c r="AD1230" s="8">
        <v>0.34615492348758792</v>
      </c>
      <c r="AE1230" s="8">
        <v>4.1340549693051101E-5</v>
      </c>
      <c r="AF1230" s="8">
        <v>0.64941472986293525</v>
      </c>
      <c r="AG1230" s="8">
        <v>0.6045675684299423</v>
      </c>
      <c r="AH1230" s="8">
        <v>0.58834932097146841</v>
      </c>
      <c r="AI1230" s="8">
        <v>1.2487842973377725</v>
      </c>
    </row>
    <row r="1231" spans="24:35" x14ac:dyDescent="0.25">
      <c r="X1231" t="str">
        <v>Portugal</v>
      </c>
      <c r="Y1231">
        <v>77.3</v>
      </c>
      <c r="Z1231" s="8">
        <v>78.984992408522018</v>
      </c>
      <c r="AA1231" s="8">
        <v>-1.6849924085220209</v>
      </c>
      <c r="AB1231" s="8">
        <v>-1.6952522768751108</v>
      </c>
      <c r="AC1231" s="8">
        <v>6.0521189046872847E-3</v>
      </c>
      <c r="AD1231" s="8">
        <v>-0.47002183559237776</v>
      </c>
      <c r="AE1231" s="8">
        <v>7.0798866920730266E-5</v>
      </c>
      <c r="AF1231" s="8">
        <v>0.64941472986293525</v>
      </c>
      <c r="AG1231" s="8">
        <v>0.60508705284220077</v>
      </c>
      <c r="AH1231" s="8">
        <v>0.68558138509762478</v>
      </c>
      <c r="AI1231" s="8">
        <v>-1.6952522768751108</v>
      </c>
    </row>
    <row r="1232" spans="24:35" x14ac:dyDescent="0.25">
      <c r="X1232" t="str">
        <v>Portugal</v>
      </c>
      <c r="Y1232">
        <v>77.2</v>
      </c>
      <c r="Z1232" s="8">
        <v>79.053427298356226</v>
      </c>
      <c r="AA1232" s="8">
        <v>-1.8534272983562232</v>
      </c>
      <c r="AB1232" s="8">
        <v>-1.8616005492117147</v>
      </c>
      <c r="AC1232" s="8">
        <v>4.3904428686123249E-3</v>
      </c>
      <c r="AD1232" s="8">
        <v>-0.51657444600337477</v>
      </c>
      <c r="AE1232" s="8">
        <v>6.1934339383618234E-5</v>
      </c>
      <c r="AF1232" s="8">
        <v>0.64941472986293525</v>
      </c>
      <c r="AG1232" s="8">
        <v>0.61041424440039793</v>
      </c>
      <c r="AH1232" s="8">
        <v>0.71873113610262829</v>
      </c>
      <c r="AI1232" s="8">
        <v>-1.8616005492117147</v>
      </c>
    </row>
    <row r="1233" spans="24:35" x14ac:dyDescent="0.25">
      <c r="X1233" t="str">
        <v>Portugal</v>
      </c>
      <c r="Y1233">
        <v>76.900000000000006</v>
      </c>
      <c r="Z1233" s="8">
        <v>77.665282483856572</v>
      </c>
      <c r="AA1233" s="8">
        <v>-0.76528248385656639</v>
      </c>
      <c r="AB1233" s="8">
        <v>-0.78130165948431518</v>
      </c>
      <c r="AC1233" s="8">
        <v>2.0503189047777017E-2</v>
      </c>
      <c r="AD1233" s="8">
        <v>-0.21504143609642187</v>
      </c>
      <c r="AE1233" s="8">
        <v>5.0945882800331122E-5</v>
      </c>
      <c r="AF1233" s="8">
        <v>0.64941472986293525</v>
      </c>
      <c r="AG1233" s="8">
        <v>0.61111098833948896</v>
      </c>
      <c r="AH1233" s="8">
        <v>0.46372560431404031</v>
      </c>
      <c r="AI1233" s="8">
        <v>-0.78130165948431518</v>
      </c>
    </row>
    <row r="1234" spans="24:35" x14ac:dyDescent="0.25">
      <c r="X1234" t="str">
        <v>Portugal</v>
      </c>
      <c r="Y1234">
        <v>76.599999999999994</v>
      </c>
      <c r="Z1234" s="8">
        <v>76.426334873967022</v>
      </c>
      <c r="AA1234" s="8">
        <v>0.17366512603297224</v>
      </c>
      <c r="AB1234" s="8">
        <v>0.17610394356080197</v>
      </c>
      <c r="AC1234" s="8">
        <v>1.3848738867041268E-2</v>
      </c>
      <c r="AD1234" s="8">
        <v>4.8634307950197853E-2</v>
      </c>
      <c r="AE1234" s="8">
        <v>1.7482300123963219E-6</v>
      </c>
      <c r="AF1234" s="8">
        <v>0.64941472986293525</v>
      </c>
      <c r="AG1234" s="8">
        <v>0.61208958239022315</v>
      </c>
      <c r="AH1234" s="8">
        <v>0.22053187513418065</v>
      </c>
      <c r="AI1234" s="8">
        <v>0.17610394356080197</v>
      </c>
    </row>
    <row r="1235" spans="24:35" x14ac:dyDescent="0.25">
      <c r="X1235" t="str">
        <v>Romania</v>
      </c>
      <c r="Y1235">
        <v>74.8</v>
      </c>
      <c r="Z1235" s="8">
        <v>75.593120569239048</v>
      </c>
      <c r="AA1235" s="8">
        <v>-0.79312056923905061</v>
      </c>
      <c r="AB1235" s="8">
        <v>-0.79743181281583198</v>
      </c>
      <c r="AC1235" s="8">
        <v>5.406410313074767E-3</v>
      </c>
      <c r="AD1235" s="8">
        <v>-0.22116595607911477</v>
      </c>
      <c r="AE1235" s="8">
        <v>1.3994142771686714E-5</v>
      </c>
      <c r="AF1235" s="8">
        <v>0.64941472986293525</v>
      </c>
      <c r="AG1235" s="8">
        <v>0.61481966952757827</v>
      </c>
      <c r="AH1235" s="8">
        <v>0.47028284689016114</v>
      </c>
      <c r="AI1235" s="8">
        <v>-0.79743181281583198</v>
      </c>
    </row>
    <row r="1236" spans="24:35" x14ac:dyDescent="0.25">
      <c r="X1236" t="str">
        <v>Romania</v>
      </c>
      <c r="Y1236">
        <v>74.599999999999994</v>
      </c>
      <c r="Z1236" s="8">
        <v>75.453057673750251</v>
      </c>
      <c r="AA1236" s="8">
        <v>-0.85305767375025709</v>
      </c>
      <c r="AB1236" s="8">
        <v>-0.85517219923524646</v>
      </c>
      <c r="AC1236" s="8">
        <v>2.4726312278162289E-3</v>
      </c>
      <c r="AD1236" s="8">
        <v>-0.23752967568907229</v>
      </c>
      <c r="AE1236" s="8">
        <v>7.360658692613767E-6</v>
      </c>
      <c r="AF1236" s="8">
        <v>0.64941472986293525</v>
      </c>
      <c r="AG1236" s="8">
        <v>0.61648528531091051</v>
      </c>
      <c r="AH1236" s="8">
        <v>0.48737016290400081</v>
      </c>
      <c r="AI1236" s="8">
        <v>-0.85517219923524646</v>
      </c>
    </row>
    <row r="1237" spans="24:35" x14ac:dyDescent="0.25">
      <c r="X1237" t="str">
        <v>Romania</v>
      </c>
      <c r="Y1237">
        <v>74.400000000000006</v>
      </c>
      <c r="Z1237" s="8">
        <v>75.872505360380686</v>
      </c>
      <c r="AA1237" s="8">
        <v>-1.4725053603806799</v>
      </c>
      <c r="AB1237" s="8">
        <v>-1.4769163760110033</v>
      </c>
      <c r="AC1237" s="8">
        <v>2.9866387169712244E-3</v>
      </c>
      <c r="AD1237" s="8">
        <v>-0.41011748643798468</v>
      </c>
      <c r="AE1237" s="8">
        <v>2.6518239293550391E-5</v>
      </c>
      <c r="AF1237" s="8">
        <v>0.67020216077934069</v>
      </c>
      <c r="AG1237" s="8">
        <v>0.61912904110751898</v>
      </c>
      <c r="AH1237" s="8">
        <v>0.64040415866699729</v>
      </c>
      <c r="AI1237" s="8">
        <v>-1.4769163760110033</v>
      </c>
    </row>
    <row r="1238" spans="24:35" x14ac:dyDescent="0.25">
      <c r="X1238" t="str">
        <v>Romania</v>
      </c>
      <c r="Y1238">
        <v>74.3</v>
      </c>
      <c r="Z1238" s="8">
        <v>75.671271171781356</v>
      </c>
      <c r="AA1238" s="8">
        <v>-1.371271171781359</v>
      </c>
      <c r="AB1238" s="8">
        <v>-1.3763865616121913</v>
      </c>
      <c r="AC1238" s="8">
        <v>3.7165357273180738E-3</v>
      </c>
      <c r="AD1238" s="8">
        <v>-0.38206194002394422</v>
      </c>
      <c r="AE1238" s="8">
        <v>2.8659548356354205E-5</v>
      </c>
      <c r="AF1238" s="8">
        <v>0.67020216077934069</v>
      </c>
      <c r="AG1238" s="8">
        <v>0.62022762094856909</v>
      </c>
      <c r="AH1238" s="8">
        <v>0.61811159188608022</v>
      </c>
      <c r="AI1238" s="8">
        <v>-1.3763865616121913</v>
      </c>
    </row>
    <row r="1239" spans="24:35" x14ac:dyDescent="0.25">
      <c r="X1239" t="str">
        <v>Romania</v>
      </c>
      <c r="Y1239">
        <v>73.400000000000006</v>
      </c>
      <c r="Z1239" s="8">
        <v>76.124698703718863</v>
      </c>
      <c r="AA1239" s="8">
        <v>-2.7246987037188575</v>
      </c>
      <c r="AB1239" s="8">
        <v>-2.7317213790195454</v>
      </c>
      <c r="AC1239" s="8">
        <v>2.570787546132765E-3</v>
      </c>
      <c r="AD1239" s="8">
        <v>-0.75871616148820575</v>
      </c>
      <c r="AE1239" s="8">
        <v>7.8088876243029607E-5</v>
      </c>
      <c r="AF1239" s="8">
        <v>0.67020216077934069</v>
      </c>
      <c r="AG1239" s="8">
        <v>0.63156936530513053</v>
      </c>
      <c r="AH1239" s="8">
        <v>0.87104314559509954</v>
      </c>
      <c r="AI1239" s="8">
        <v>-2.7317213790195454</v>
      </c>
    </row>
    <row r="1240" spans="24:35" x14ac:dyDescent="0.25">
      <c r="X1240" t="str">
        <v>Romania</v>
      </c>
      <c r="Y1240">
        <v>73.099999999999994</v>
      </c>
      <c r="Z1240" s="8">
        <v>75.047335290440856</v>
      </c>
      <c r="AA1240" s="8">
        <v>-1.9473352904408614</v>
      </c>
      <c r="AB1240" s="8">
        <v>-1.9544412557745334</v>
      </c>
      <c r="AC1240" s="8">
        <v>3.6358039990596167E-3</v>
      </c>
      <c r="AD1240" s="8">
        <v>-0.54254225695123626</v>
      </c>
      <c r="AE1240" s="8">
        <v>5.6532200231897191E-5</v>
      </c>
      <c r="AF1240" s="8">
        <v>0.67020216077934069</v>
      </c>
      <c r="AG1240" s="8">
        <v>0.63364028439445497</v>
      </c>
      <c r="AH1240" s="8">
        <v>0.73657467846188973</v>
      </c>
      <c r="AI1240" s="8">
        <v>-1.9544412557745334</v>
      </c>
    </row>
    <row r="1241" spans="24:35" x14ac:dyDescent="0.25">
      <c r="X1241" t="str">
        <v>Romania</v>
      </c>
      <c r="Y1241">
        <v>73.099999999999994</v>
      </c>
      <c r="Z1241" s="8">
        <v>74.183964692318682</v>
      </c>
      <c r="AA1241" s="8">
        <v>-1.0839646923186876</v>
      </c>
      <c r="AB1241" s="8">
        <v>-1.0889618499757525</v>
      </c>
      <c r="AC1241" s="8">
        <v>4.5889189388738233E-3</v>
      </c>
      <c r="AD1241" s="8">
        <v>-0.30214526488004373</v>
      </c>
      <c r="AE1241" s="8">
        <v>2.2150620635512526E-5</v>
      </c>
      <c r="AF1241" s="8">
        <v>0.67020216077934069</v>
      </c>
      <c r="AG1241" s="8">
        <v>0.63656720627355501</v>
      </c>
      <c r="AH1241" s="8">
        <v>0.54967741892863287</v>
      </c>
      <c r="AI1241" s="8">
        <v>-1.0889618499757525</v>
      </c>
    </row>
    <row r="1242" spans="24:35" x14ac:dyDescent="0.25">
      <c r="X1242" t="str">
        <v>Romania</v>
      </c>
      <c r="Y1242">
        <v>72.900000000000006</v>
      </c>
      <c r="Z1242" s="8">
        <v>74.122734147235732</v>
      </c>
      <c r="AA1242" s="8">
        <v>-1.2227341472357267</v>
      </c>
      <c r="AB1242" s="8">
        <v>-1.2265842298272425</v>
      </c>
      <c r="AC1242" s="8">
        <v>3.1388652306886581E-3</v>
      </c>
      <c r="AD1242" s="8">
        <v>-0.3405780076378363</v>
      </c>
      <c r="AE1242" s="8">
        <v>1.9222842397566156E-5</v>
      </c>
      <c r="AF1242" s="8">
        <v>0.67020216077934069</v>
      </c>
      <c r="AG1242" s="8">
        <v>0.6378576257603491</v>
      </c>
      <c r="AH1242" s="8">
        <v>0.58359061647514199</v>
      </c>
      <c r="AI1242" s="8">
        <v>-1.2265842298272425</v>
      </c>
    </row>
    <row r="1243" spans="24:35" x14ac:dyDescent="0.25">
      <c r="X1243" t="str">
        <v>Romania</v>
      </c>
      <c r="Y1243">
        <v>72.5</v>
      </c>
      <c r="Z1243" s="8">
        <v>73.531173908089812</v>
      </c>
      <c r="AA1243" s="8">
        <v>-1.0311739080898121</v>
      </c>
      <c r="AB1243" s="8">
        <v>-1.0334403678944091</v>
      </c>
      <c r="AC1243" s="8">
        <v>2.1931210305000427E-3</v>
      </c>
      <c r="AD1243" s="8">
        <v>-0.28708503895050974</v>
      </c>
      <c r="AE1243" s="8">
        <v>9.5341861203559543E-6</v>
      </c>
      <c r="AF1243" s="8">
        <v>0.67020216077934069</v>
      </c>
      <c r="AG1243" s="8">
        <v>0.63863314202671484</v>
      </c>
      <c r="AH1243" s="8">
        <v>0.53580317183692538</v>
      </c>
      <c r="AI1243" s="8">
        <v>-1.0334403678944091</v>
      </c>
    </row>
    <row r="1244" spans="24:35" x14ac:dyDescent="0.25">
      <c r="X1244" t="str">
        <v>Romania</v>
      </c>
      <c r="Y1244">
        <v>71.900000000000006</v>
      </c>
      <c r="Z1244" s="8">
        <v>73.038462216432592</v>
      </c>
      <c r="AA1244" s="8">
        <v>-1.1384622164325862</v>
      </c>
      <c r="AB1244" s="8">
        <v>-1.1410162300932756</v>
      </c>
      <c r="AC1244" s="8">
        <v>2.2383675125118088E-3</v>
      </c>
      <c r="AD1244" s="8">
        <v>-0.31696193800623867</v>
      </c>
      <c r="AE1244" s="8">
        <v>1.1862199408126741E-5</v>
      </c>
      <c r="AF1244" s="8">
        <v>0.67020216077934069</v>
      </c>
      <c r="AG1244" s="8">
        <v>0.63877555300161049</v>
      </c>
      <c r="AH1244" s="8">
        <v>0.56299372821216997</v>
      </c>
      <c r="AI1244" s="8">
        <v>-1.1410162300932756</v>
      </c>
    </row>
    <row r="1245" spans="24:35" x14ac:dyDescent="0.25">
      <c r="X1245" t="str">
        <v>Romania</v>
      </c>
      <c r="Y1245">
        <v>71.7</v>
      </c>
      <c r="Z1245" s="8">
        <v>72.333911360674634</v>
      </c>
      <c r="AA1245" s="8">
        <v>-0.63391136067463094</v>
      </c>
      <c r="AB1245" s="8">
        <v>-0.6360535021647149</v>
      </c>
      <c r="AC1245" s="8">
        <v>3.3678636825259746E-3</v>
      </c>
      <c r="AD1245" s="8">
        <v>-0.17658873009430254</v>
      </c>
      <c r="AE1245" s="8">
        <v>5.5461547570575852E-6</v>
      </c>
      <c r="AF1245" s="8">
        <v>0.67020216077934069</v>
      </c>
      <c r="AG1245" s="8">
        <v>0.63948058435979116</v>
      </c>
      <c r="AH1245" s="8">
        <v>0.4202246186199739</v>
      </c>
      <c r="AI1245" s="8">
        <v>-0.6360535021647149</v>
      </c>
    </row>
    <row r="1246" spans="24:35" x14ac:dyDescent="0.25">
      <c r="X1246" t="str">
        <v>Romania</v>
      </c>
      <c r="Y1246">
        <v>71.099999999999994</v>
      </c>
      <c r="Z1246" s="8">
        <v>71.720390341528912</v>
      </c>
      <c r="AA1246" s="8">
        <v>-0.62039034152891759</v>
      </c>
      <c r="AB1246" s="8">
        <v>-0.62230459141937244</v>
      </c>
      <c r="AC1246" s="8">
        <v>3.0760658315066311E-3</v>
      </c>
      <c r="AD1246" s="8">
        <v>-0.17279688466531981</v>
      </c>
      <c r="AE1246" s="8">
        <v>4.8489959207795525E-6</v>
      </c>
      <c r="AF1246" s="8">
        <v>0.67020216077934069</v>
      </c>
      <c r="AG1246" s="8">
        <v>0.6396713505127426</v>
      </c>
      <c r="AH1246" s="8">
        <v>0.41568844663439924</v>
      </c>
      <c r="AI1246" s="8">
        <v>-0.62230459141937244</v>
      </c>
    </row>
    <row r="1247" spans="24:35" x14ac:dyDescent="0.25">
      <c r="X1247" t="str">
        <v>Romania</v>
      </c>
      <c r="Y1247">
        <v>77</v>
      </c>
      <c r="Z1247" s="8">
        <v>70.83074199080275</v>
      </c>
      <c r="AA1247" s="8">
        <v>6.1692580091972502</v>
      </c>
      <c r="AB1247" s="8">
        <v>6.1956638368774817</v>
      </c>
      <c r="AC1247" s="8">
        <v>4.2619852166704379E-3</v>
      </c>
      <c r="AD1247" s="8">
        <v>1.7193420366707055</v>
      </c>
      <c r="AE1247" s="8">
        <v>6.6594415778393459E-4</v>
      </c>
      <c r="AF1247" s="8">
        <v>0.67020216077934069</v>
      </c>
      <c r="AG1247" s="8">
        <v>0.63973152280081691</v>
      </c>
      <c r="AH1247" s="8">
        <v>1.3112368346987151</v>
      </c>
      <c r="AI1247" s="8">
        <v>6.1956638368774817</v>
      </c>
    </row>
    <row r="1248" spans="24:35" x14ac:dyDescent="0.25">
      <c r="X1248" t="str">
        <v>Romania</v>
      </c>
      <c r="Y1248">
        <v>78</v>
      </c>
      <c r="Z1248" s="8">
        <v>70.520835277076614</v>
      </c>
      <c r="AA1248" s="8">
        <v>7.479164722923386</v>
      </c>
      <c r="AB1248" s="8">
        <v>7.5148565904040279</v>
      </c>
      <c r="AC1248" s="8">
        <v>4.749507465813531E-3</v>
      </c>
      <c r="AD1248" s="8">
        <v>2.0849170912718753</v>
      </c>
      <c r="AE1248" s="8">
        <v>1.0917926130282706E-3</v>
      </c>
      <c r="AF1248" s="8">
        <v>0.67020216077934069</v>
      </c>
      <c r="AG1248" s="8">
        <v>0.6429069513204575</v>
      </c>
      <c r="AH1248" s="8">
        <v>1.4439241985893425</v>
      </c>
      <c r="AI1248" s="8">
        <v>7.5148565904040279</v>
      </c>
    </row>
    <row r="1249" spans="24:35" x14ac:dyDescent="0.25">
      <c r="X1249" t="str">
        <v>Romania</v>
      </c>
      <c r="Y1249">
        <v>77</v>
      </c>
      <c r="Z1249" s="8">
        <v>70.28999430089064</v>
      </c>
      <c r="AA1249" s="8">
        <v>6.7100056991093595</v>
      </c>
      <c r="AB1249" s="8">
        <v>6.7460615152274892</v>
      </c>
      <c r="AC1249" s="8">
        <v>5.344720921495176E-3</v>
      </c>
      <c r="AD1249" s="8">
        <v>1.8710633191499484</v>
      </c>
      <c r="AE1249" s="8">
        <v>9.9009258922492442E-4</v>
      </c>
      <c r="AF1249" s="8">
        <v>0.67020216077934069</v>
      </c>
      <c r="AG1249" s="8">
        <v>0.64417716514417633</v>
      </c>
      <c r="AH1249" s="8">
        <v>1.3678681658515006</v>
      </c>
      <c r="AI1249" s="8">
        <v>6.7460615152274892</v>
      </c>
    </row>
    <row r="1250" spans="24:35" x14ac:dyDescent="0.25">
      <c r="X1250" t="str">
        <v>Russian Federation</v>
      </c>
      <c r="Y1250">
        <v>73</v>
      </c>
      <c r="Z1250" s="8">
        <v>74.683599121183292</v>
      </c>
      <c r="AA1250" s="8">
        <v>-1.6835991211832919</v>
      </c>
      <c r="AB1250" s="8">
        <v>-1.6977022007497082</v>
      </c>
      <c r="AC1250" s="8">
        <v>8.3071574980514377E-3</v>
      </c>
      <c r="AD1250" s="8">
        <v>-0.47016683664416881</v>
      </c>
      <c r="AE1250" s="8">
        <v>9.7459830186866033E-5</v>
      </c>
      <c r="AF1250" s="8">
        <v>0.67020216077934069</v>
      </c>
      <c r="AG1250" s="8">
        <v>0.64527064329706174</v>
      </c>
      <c r="AH1250" s="8">
        <v>0.68568712737236714</v>
      </c>
      <c r="AI1250" s="8">
        <v>-1.6977022007497082</v>
      </c>
    </row>
    <row r="1251" spans="24:35" x14ac:dyDescent="0.25">
      <c r="X1251" t="str">
        <v>Russian Federation</v>
      </c>
      <c r="Y1251">
        <v>70</v>
      </c>
      <c r="Z1251" s="8">
        <v>74.472284854995976</v>
      </c>
      <c r="AA1251" s="8">
        <v>-4.4722848549959764</v>
      </c>
      <c r="AB1251" s="8">
        <v>-4.493527585633986</v>
      </c>
      <c r="AC1251" s="8">
        <v>4.7274063045531023E-3</v>
      </c>
      <c r="AD1251" s="8">
        <v>-1.2466953125441684</v>
      </c>
      <c r="AE1251" s="8">
        <v>3.8855091583295465E-4</v>
      </c>
      <c r="AF1251" s="8">
        <v>0.67020216077934069</v>
      </c>
      <c r="AG1251" s="8">
        <v>0.64871346997292378</v>
      </c>
      <c r="AH1251" s="8">
        <v>1.1165551094971391</v>
      </c>
      <c r="AI1251" s="8">
        <v>-4.493527585633986</v>
      </c>
    </row>
    <row r="1252" spans="24:35" x14ac:dyDescent="0.25">
      <c r="X1252" t="str">
        <v>Russian Federation</v>
      </c>
      <c r="Y1252">
        <v>69.599999999999994</v>
      </c>
      <c r="Z1252" s="8">
        <v>73.318600785372595</v>
      </c>
      <c r="AA1252" s="8">
        <v>-3.7186007853726011</v>
      </c>
      <c r="AB1252" s="8">
        <v>-3.7673425847873285</v>
      </c>
      <c r="AC1252" s="8">
        <v>1.2937979044313239E-2</v>
      </c>
      <c r="AD1252" s="8">
        <v>-1.040900524763881</v>
      </c>
      <c r="AE1252" s="8">
        <v>7.4745810493001043E-4</v>
      </c>
      <c r="AF1252" s="8">
        <v>0.67020216077934069</v>
      </c>
      <c r="AG1252" s="8">
        <v>0.64969420737413075</v>
      </c>
      <c r="AH1252" s="8">
        <v>1.0202453257740909</v>
      </c>
      <c r="AI1252" s="8">
        <v>-3.7673425847873285</v>
      </c>
    </row>
    <row r="1253" spans="24:35" x14ac:dyDescent="0.25">
      <c r="X1253" t="str">
        <v>Russian Federation</v>
      </c>
      <c r="Y1253">
        <v>69.400000000000006</v>
      </c>
      <c r="Z1253" s="8">
        <v>72.781341214981765</v>
      </c>
      <c r="AA1253" s="8">
        <v>-3.3813412149817594</v>
      </c>
      <c r="AB1253" s="8">
        <v>-3.4214310093456533</v>
      </c>
      <c r="AC1253" s="8">
        <v>1.1717259314710234E-2</v>
      </c>
      <c r="AD1253" s="8">
        <v>-0.94591101856297222</v>
      </c>
      <c r="AE1253" s="8">
        <v>5.5833107287587246E-4</v>
      </c>
      <c r="AF1253" s="8">
        <v>0.67020216077934069</v>
      </c>
      <c r="AG1253" s="8">
        <v>0.65230994453938074</v>
      </c>
      <c r="AH1253" s="8">
        <v>0.97257956927079869</v>
      </c>
      <c r="AI1253" s="8">
        <v>-3.4214310093456533</v>
      </c>
    </row>
    <row r="1254" spans="24:35" x14ac:dyDescent="0.25">
      <c r="X1254" t="str">
        <v>Russian Federation</v>
      </c>
      <c r="Y1254">
        <v>68.400000000000006</v>
      </c>
      <c r="Z1254" s="8">
        <v>72.034323725857661</v>
      </c>
      <c r="AA1254" s="8">
        <v>-3.6343237258576551</v>
      </c>
      <c r="AB1254" s="8">
        <v>-3.6663459941053151</v>
      </c>
      <c r="AC1254" s="8">
        <v>8.7341097373637676E-3</v>
      </c>
      <c r="AD1254" s="8">
        <v>-1.0151504698030425</v>
      </c>
      <c r="AE1254" s="8">
        <v>4.7789855888096281E-4</v>
      </c>
      <c r="AF1254" s="8">
        <v>0.67020216077934069</v>
      </c>
      <c r="AG1254" s="8">
        <v>0.65458222525773579</v>
      </c>
      <c r="AH1254" s="8">
        <v>1.007546758122442</v>
      </c>
      <c r="AI1254" s="8">
        <v>-3.6663459941053151</v>
      </c>
    </row>
    <row r="1255" spans="24:35" x14ac:dyDescent="0.25">
      <c r="X1255" t="str">
        <v>Russian Federation</v>
      </c>
      <c r="Y1255">
        <v>68.2</v>
      </c>
      <c r="Z1255" s="8">
        <v>72.246383638089853</v>
      </c>
      <c r="AA1255" s="8">
        <v>-4.0463836380898499</v>
      </c>
      <c r="AB1255" s="8">
        <v>-4.0901415341901242</v>
      </c>
      <c r="AC1255" s="8">
        <v>1.0698381885931172E-2</v>
      </c>
      <c r="AD1255" s="8">
        <v>-1.1313698160387984</v>
      </c>
      <c r="AE1255" s="8">
        <v>7.2852582574306035E-4</v>
      </c>
      <c r="AF1255" s="8">
        <v>0.67020216077934069</v>
      </c>
      <c r="AG1255" s="8">
        <v>0.65552797941796592</v>
      </c>
      <c r="AH1255" s="8">
        <v>1.063658693396899</v>
      </c>
      <c r="AI1255" s="8">
        <v>-4.0901415341901242</v>
      </c>
    </row>
    <row r="1256" spans="24:35" x14ac:dyDescent="0.25">
      <c r="X1256" t="str">
        <v>Russian Federation</v>
      </c>
      <c r="Y1256">
        <v>67.5</v>
      </c>
      <c r="Z1256" s="8">
        <v>71.881923612098916</v>
      </c>
      <c r="AA1256" s="8">
        <v>-4.381923612098916</v>
      </c>
      <c r="AB1256" s="8">
        <v>-4.4272099621406111</v>
      </c>
      <c r="AC1256" s="8">
        <v>1.022909471856133E-2</v>
      </c>
      <c r="AD1256" s="8">
        <v>-1.2248963838681881</v>
      </c>
      <c r="AE1256" s="8">
        <v>8.1610797306007842E-4</v>
      </c>
      <c r="AF1256" s="8">
        <v>0.67020216077934069</v>
      </c>
      <c r="AG1256" s="8">
        <v>0.65558091362669402</v>
      </c>
      <c r="AH1256" s="8">
        <v>1.1067503710720805</v>
      </c>
      <c r="AI1256" s="8">
        <v>-4.4272099621406111</v>
      </c>
    </row>
    <row r="1257" spans="24:35" x14ac:dyDescent="0.25">
      <c r="X1257" t="str">
        <v>Russian Federation</v>
      </c>
      <c r="Y1257">
        <v>67.3</v>
      </c>
      <c r="Z1257" s="8">
        <v>71.281955539757348</v>
      </c>
      <c r="AA1257" s="8">
        <v>-3.9819555397573509</v>
      </c>
      <c r="AB1257" s="8">
        <v>-4.0078545972531776</v>
      </c>
      <c r="AC1257" s="8">
        <v>6.4620751245757554E-3</v>
      </c>
      <c r="AD1257" s="8">
        <v>-1.1109795725175484</v>
      </c>
      <c r="AE1257" s="8">
        <v>4.2251886018522202E-4</v>
      </c>
      <c r="AF1257" s="8">
        <v>0.70876261491573156</v>
      </c>
      <c r="AG1257" s="8">
        <v>0.65558919763902723</v>
      </c>
      <c r="AH1257" s="8">
        <v>1.0540301573093382</v>
      </c>
      <c r="AI1257" s="8">
        <v>-4.0078545972531776</v>
      </c>
    </row>
    <row r="1258" spans="24:35" x14ac:dyDescent="0.25">
      <c r="X1258" t="str">
        <v>Russian Federation</v>
      </c>
      <c r="Y1258">
        <v>66.400000000000006</v>
      </c>
      <c r="Z1258" s="8">
        <v>75.925249868355337</v>
      </c>
      <c r="AA1258" s="8">
        <v>-9.5252498683553313</v>
      </c>
      <c r="AB1258" s="8">
        <v>-9.5824438362385695</v>
      </c>
      <c r="AC1258" s="8">
        <v>5.9686202038507366E-3</v>
      </c>
      <c r="AD1258" s="8">
        <v>-2.656918431023767</v>
      </c>
      <c r="AE1258" s="8">
        <v>2.2308824770553839E-3</v>
      </c>
      <c r="AF1258" s="8">
        <v>0.70876261491573156</v>
      </c>
      <c r="AG1258" s="8">
        <v>0.65587364552537264</v>
      </c>
      <c r="AH1258" s="8">
        <v>1.6300056536784671</v>
      </c>
      <c r="AI1258" s="8">
        <v>-9.5824438362385695</v>
      </c>
    </row>
    <row r="1259" spans="24:35" x14ac:dyDescent="0.25">
      <c r="X1259" t="str">
        <v>Russian Federation</v>
      </c>
      <c r="Y1259">
        <v>65</v>
      </c>
      <c r="Z1259" s="8">
        <v>70.609555070748144</v>
      </c>
      <c r="AA1259" s="8">
        <v>-5.6095550707481436</v>
      </c>
      <c r="AB1259" s="8">
        <v>-5.6669911721594204</v>
      </c>
      <c r="AC1259" s="8">
        <v>1.0135202202792785E-2</v>
      </c>
      <c r="AD1259" s="8">
        <v>-1.5679866755780101</v>
      </c>
      <c r="AE1259" s="8">
        <v>1.3249139486173052E-3</v>
      </c>
      <c r="AF1259" s="8">
        <v>0.70876261491573156</v>
      </c>
      <c r="AG1259" s="8">
        <v>0.65839144019968798</v>
      </c>
      <c r="AH1259" s="8">
        <v>1.2521927469754845</v>
      </c>
      <c r="AI1259" s="8">
        <v>-5.6669911721594204</v>
      </c>
    </row>
    <row r="1260" spans="24:35" x14ac:dyDescent="0.25">
      <c r="X1260" t="str">
        <v>Russian Federation</v>
      </c>
      <c r="Y1260">
        <v>64.900000000000006</v>
      </c>
      <c r="Z1260" s="8">
        <v>70.349377420975017</v>
      </c>
      <c r="AA1260" s="8">
        <v>-5.4493774209750114</v>
      </c>
      <c r="AB1260" s="8">
        <v>-5.4876992551317292</v>
      </c>
      <c r="AC1260" s="8">
        <v>6.9832241846857395E-3</v>
      </c>
      <c r="AD1260" s="8">
        <v>-1.5207943381606877</v>
      </c>
      <c r="AE1260" s="8">
        <v>8.5602563833752981E-4</v>
      </c>
      <c r="AF1260" s="8">
        <v>0.70876261491573156</v>
      </c>
      <c r="AG1260" s="8">
        <v>0.65942880041164964</v>
      </c>
      <c r="AH1260" s="8">
        <v>1.2332049051802736</v>
      </c>
      <c r="AI1260" s="8">
        <v>-5.4876992551317292</v>
      </c>
    </row>
    <row r="1261" spans="24:35" x14ac:dyDescent="0.25">
      <c r="X1261" t="str">
        <v>Russian Federation</v>
      </c>
      <c r="Y1261">
        <v>64.599999999999994</v>
      </c>
      <c r="Z1261" s="8">
        <v>69.940644246783677</v>
      </c>
      <c r="AA1261" s="8">
        <v>-5.3406442467836825</v>
      </c>
      <c r="AB1261" s="8">
        <v>-5.3952442606211202</v>
      </c>
      <c r="AC1261" s="8">
        <v>1.012002630463898E-2</v>
      </c>
      <c r="AD1261" s="8">
        <v>-1.492809094579884</v>
      </c>
      <c r="AE1261" s="8">
        <v>1.199096255493853E-3</v>
      </c>
      <c r="AF1261" s="8">
        <v>0.71660092108895201</v>
      </c>
      <c r="AG1261" s="8">
        <v>0.66219986158014976</v>
      </c>
      <c r="AH1261" s="8">
        <v>1.2218056697281625</v>
      </c>
      <c r="AI1261" s="8">
        <v>-5.3952442606211202</v>
      </c>
    </row>
    <row r="1262" spans="24:35" x14ac:dyDescent="0.25">
      <c r="X1262" t="str">
        <v>Russian Federation</v>
      </c>
      <c r="Y1262">
        <v>64.8</v>
      </c>
      <c r="Z1262" s="8">
        <v>69.80321411399774</v>
      </c>
      <c r="AA1262" s="8">
        <v>-5.0032141139977426</v>
      </c>
      <c r="AB1262" s="8">
        <v>-5.034150273647759</v>
      </c>
      <c r="AC1262" s="8">
        <v>6.1452594714857161E-3</v>
      </c>
      <c r="AD1262" s="8">
        <v>-1.3956917906660498</v>
      </c>
      <c r="AE1262" s="8">
        <v>6.33932121819569E-4</v>
      </c>
      <c r="AF1262" s="8">
        <v>0.71660092108895201</v>
      </c>
      <c r="AG1262" s="8">
        <v>0.66255140753818997</v>
      </c>
      <c r="AH1262" s="8">
        <v>1.1813940031446113</v>
      </c>
      <c r="AI1262" s="8">
        <v>-5.034150273647759</v>
      </c>
    </row>
    <row r="1263" spans="24:35" x14ac:dyDescent="0.25">
      <c r="X1263" t="str">
        <v>Russian Federation</v>
      </c>
      <c r="Y1263">
        <v>65.099999999999994</v>
      </c>
      <c r="Z1263" s="8">
        <v>74.162255737832496</v>
      </c>
      <c r="AA1263" s="8">
        <v>-9.0622557378325013</v>
      </c>
      <c r="AB1263" s="8">
        <v>-9.1356966172486604</v>
      </c>
      <c r="AC1263" s="8">
        <v>8.0388921056658742E-3</v>
      </c>
      <c r="AD1263" s="8">
        <v>-2.5304099296411859</v>
      </c>
      <c r="AE1263" s="8">
        <v>2.7310504331154806E-3</v>
      </c>
      <c r="AF1263" s="8">
        <v>0.71660092108895201</v>
      </c>
      <c r="AG1263" s="8">
        <v>0.66412916682642342</v>
      </c>
      <c r="AH1263" s="8">
        <v>1.5907262271180374</v>
      </c>
      <c r="AI1263" s="8">
        <v>-9.1356966172486604</v>
      </c>
    </row>
    <row r="1264" spans="24:35" x14ac:dyDescent="0.25">
      <c r="X1264" t="str">
        <v>Rwanda</v>
      </c>
      <c r="Y1264">
        <v>65.7</v>
      </c>
      <c r="Z1264" s="8">
        <v>68.968155825409212</v>
      </c>
      <c r="AA1264" s="8">
        <v>-3.2681558254092096</v>
      </c>
      <c r="AB1264" s="8">
        <v>-3.2923411488101535</v>
      </c>
      <c r="AC1264" s="8">
        <v>7.3459347946625633E-3</v>
      </c>
      <c r="AD1264" s="8">
        <v>-0.91223280198918155</v>
      </c>
      <c r="AE1264" s="8">
        <v>3.2412080706980092E-4</v>
      </c>
      <c r="AF1264" s="8">
        <v>0.71660092108895201</v>
      </c>
      <c r="AG1264" s="8">
        <v>0.66494608006355427</v>
      </c>
      <c r="AH1264" s="8">
        <v>0.95510879065642651</v>
      </c>
      <c r="AI1264" s="8">
        <v>-3.2923411488101535</v>
      </c>
    </row>
    <row r="1265" spans="24:35" x14ac:dyDescent="0.25">
      <c r="X1265" t="str">
        <v>Rwanda</v>
      </c>
      <c r="Y1265">
        <v>65.2</v>
      </c>
      <c r="Z1265" s="8">
        <v>65.278136255088384</v>
      </c>
      <c r="AA1265" s="8">
        <v>-7.813625508838129E-2</v>
      </c>
      <c r="AB1265" s="8">
        <v>-7.8591516293827171E-2</v>
      </c>
      <c r="AC1265" s="8">
        <v>5.792752537612576E-3</v>
      </c>
      <c r="AD1265" s="8">
        <v>-2.1792949975999985E-2</v>
      </c>
      <c r="AE1265" s="8">
        <v>1.4564195313861037E-7</v>
      </c>
      <c r="AF1265" s="8">
        <v>0.71660092108895201</v>
      </c>
      <c r="AG1265" s="8">
        <v>0.66540263054870308</v>
      </c>
      <c r="AH1265" s="8">
        <v>0.14762435427801196</v>
      </c>
      <c r="AI1265" s="8">
        <v>-7.8591516293827171E-2</v>
      </c>
    </row>
    <row r="1266" spans="24:35" x14ac:dyDescent="0.25">
      <c r="X1266" t="str">
        <v>Rwanda</v>
      </c>
      <c r="Y1266">
        <v>64.599999999999994</v>
      </c>
      <c r="Z1266" s="8">
        <v>65.318914358731803</v>
      </c>
      <c r="AA1266" s="8">
        <v>-0.71891435873180853</v>
      </c>
      <c r="AB1266" s="8">
        <v>-0.7215334962146559</v>
      </c>
      <c r="AC1266" s="8">
        <v>3.6299596575737857E-3</v>
      </c>
      <c r="AD1266" s="8">
        <v>-0.20029435954556174</v>
      </c>
      <c r="AE1266" s="8">
        <v>7.6924552041703004E-6</v>
      </c>
      <c r="AF1266" s="8">
        <v>0.71660092108895201</v>
      </c>
      <c r="AG1266" s="8">
        <v>0.66607385092146154</v>
      </c>
      <c r="AH1266" s="8">
        <v>0.4475425784722184</v>
      </c>
      <c r="AI1266" s="8">
        <v>-0.7215334962146559</v>
      </c>
    </row>
    <row r="1267" spans="24:35" x14ac:dyDescent="0.25">
      <c r="X1267" t="str">
        <v>Rwanda</v>
      </c>
      <c r="Y1267">
        <v>63.8</v>
      </c>
      <c r="Z1267" s="8">
        <v>63.97713818677034</v>
      </c>
      <c r="AA1267" s="8">
        <v>-0.17713818677034254</v>
      </c>
      <c r="AB1267" s="8">
        <v>-0.1780618885737317</v>
      </c>
      <c r="AC1267" s="8">
        <v>5.1875323281583459E-3</v>
      </c>
      <c r="AD1267" s="8">
        <v>-4.9390506154422177E-2</v>
      </c>
      <c r="AE1267" s="8">
        <v>6.695036505883293E-7</v>
      </c>
      <c r="AF1267" s="8">
        <v>0.72844171022016913</v>
      </c>
      <c r="AG1267" s="8">
        <v>0.66663920122297748</v>
      </c>
      <c r="AH1267" s="8">
        <v>0.22223974926736706</v>
      </c>
      <c r="AI1267" s="8">
        <v>-0.1780618885737317</v>
      </c>
    </row>
    <row r="1268" spans="24:35" x14ac:dyDescent="0.25">
      <c r="X1268" t="str">
        <v>Rwanda</v>
      </c>
      <c r="Y1268">
        <v>62.8</v>
      </c>
      <c r="Z1268" s="8">
        <v>67.003481449644397</v>
      </c>
      <c r="AA1268" s="8">
        <v>-4.2034814496444</v>
      </c>
      <c r="AB1268" s="8">
        <v>-4.2365831052394833</v>
      </c>
      <c r="AC1268" s="8">
        <v>7.8132907517252988E-3</v>
      </c>
      <c r="AD1268" s="8">
        <v>-1.1735843902424459</v>
      </c>
      <c r="AE1268" s="8">
        <v>5.7084161787997537E-4</v>
      </c>
      <c r="AF1268" s="8">
        <v>0.72844171022016913</v>
      </c>
      <c r="AG1268" s="8">
        <v>0.66712346348092766</v>
      </c>
      <c r="AH1268" s="8">
        <v>1.0833210005545197</v>
      </c>
      <c r="AI1268" s="8">
        <v>-4.2365831052394833</v>
      </c>
    </row>
    <row r="1269" spans="24:35" x14ac:dyDescent="0.25">
      <c r="X1269" t="str">
        <v>Rwanda</v>
      </c>
      <c r="Y1269">
        <v>61</v>
      </c>
      <c r="Z1269" s="8">
        <v>62.354493138180182</v>
      </c>
      <c r="AA1269" s="8">
        <v>-1.3544931381801817</v>
      </c>
      <c r="AB1269" s="8">
        <v>-1.3603126489813122</v>
      </c>
      <c r="AC1269" s="8">
        <v>4.2780685789318828E-3</v>
      </c>
      <c r="AD1269" s="8">
        <v>-0.3774936622094146</v>
      </c>
      <c r="AE1269" s="8">
        <v>3.2223699401361973E-5</v>
      </c>
      <c r="AF1269" s="8">
        <v>0.72844171022016913</v>
      </c>
      <c r="AG1269" s="8">
        <v>0.66825744460324377</v>
      </c>
      <c r="AH1269" s="8">
        <v>0.61440512872974506</v>
      </c>
      <c r="AI1269" s="8">
        <v>-1.3603126489813122</v>
      </c>
    </row>
    <row r="1270" spans="24:35" x14ac:dyDescent="0.25">
      <c r="X1270" t="str">
        <v>Rwanda</v>
      </c>
      <c r="Y1270">
        <v>68</v>
      </c>
      <c r="Z1270" s="8">
        <v>62.102464271495663</v>
      </c>
      <c r="AA1270" s="8">
        <v>5.8975357285043373</v>
      </c>
      <c r="AB1270" s="8">
        <v>5.9215251586297537</v>
      </c>
      <c r="AC1270" s="8">
        <v>4.0512248927044494E-3</v>
      </c>
      <c r="AD1270" s="8">
        <v>1.6434404477941205</v>
      </c>
      <c r="AE1270" s="8">
        <v>5.7823409084158768E-4</v>
      </c>
      <c r="AF1270" s="8">
        <v>0.72844171022016913</v>
      </c>
      <c r="AG1270" s="8">
        <v>0.66955912216534763</v>
      </c>
      <c r="AH1270" s="8">
        <v>1.2819674129220759</v>
      </c>
      <c r="AI1270" s="8">
        <v>5.9215251586297537</v>
      </c>
    </row>
    <row r="1271" spans="24:35" x14ac:dyDescent="0.25">
      <c r="X1271" t="str">
        <v>Rwanda</v>
      </c>
      <c r="Y1271">
        <v>59.6</v>
      </c>
      <c r="Z1271" s="8">
        <v>60.988222379874486</v>
      </c>
      <c r="AA1271" s="8">
        <v>-1.3882223798744846</v>
      </c>
      <c r="AB1271" s="8">
        <v>-1.3951081618399672</v>
      </c>
      <c r="AC1271" s="8">
        <v>4.9356617313464357E-3</v>
      </c>
      <c r="AD1271" s="8">
        <v>-0.38702173209259888</v>
      </c>
      <c r="AE1271" s="8">
        <v>3.9103112639821381E-5</v>
      </c>
      <c r="AF1271" s="8">
        <v>0.72844171022016913</v>
      </c>
      <c r="AG1271" s="8">
        <v>0.67016914744757528</v>
      </c>
      <c r="AH1271" s="8">
        <v>0.62211070726406803</v>
      </c>
      <c r="AI1271" s="8">
        <v>-1.3951081618399672</v>
      </c>
    </row>
    <row r="1272" spans="24:35" x14ac:dyDescent="0.25">
      <c r="X1272" t="str">
        <v>Rwanda</v>
      </c>
      <c r="Y1272">
        <v>57.6</v>
      </c>
      <c r="Z1272" s="8">
        <v>58.352208423237762</v>
      </c>
      <c r="AA1272" s="8">
        <v>-0.75220842323776083</v>
      </c>
      <c r="AB1272" s="8">
        <v>-0.75805567362559634</v>
      </c>
      <c r="AC1272" s="8">
        <v>7.7134841031787221E-3</v>
      </c>
      <c r="AD1272" s="8">
        <v>-0.21000108530763542</v>
      </c>
      <c r="AE1272" s="8">
        <v>1.8042760174870982E-5</v>
      </c>
      <c r="AF1272" s="8">
        <v>0.72844171022016913</v>
      </c>
      <c r="AG1272" s="8">
        <v>0.67289128011378707</v>
      </c>
      <c r="AH1272" s="8">
        <v>0.45825875366176633</v>
      </c>
      <c r="AI1272" s="8">
        <v>-0.75805567362559634</v>
      </c>
    </row>
    <row r="1273" spans="24:35" x14ac:dyDescent="0.25">
      <c r="X1273" t="str">
        <v>Rwanda</v>
      </c>
      <c r="Y1273">
        <v>55.3</v>
      </c>
      <c r="Z1273" s="8">
        <v>62.511328249307653</v>
      </c>
      <c r="AA1273" s="8">
        <v>-7.2113282493076554</v>
      </c>
      <c r="AB1273" s="8">
        <v>-7.2811431357308241</v>
      </c>
      <c r="AC1273" s="8">
        <v>9.5884513079499724E-3</v>
      </c>
      <c r="AD1273" s="8">
        <v>-2.0151589528139895</v>
      </c>
      <c r="AE1273" s="8">
        <v>2.0691776896665094E-3</v>
      </c>
      <c r="AF1273" s="8">
        <v>0.72844171022016913</v>
      </c>
      <c r="AG1273" s="8">
        <v>0.67430078733309573</v>
      </c>
      <c r="AH1273" s="8">
        <v>1.4195629442944717</v>
      </c>
      <c r="AI1273" s="8">
        <v>-7.2811431357308241</v>
      </c>
    </row>
    <row r="1274" spans="24:35" x14ac:dyDescent="0.25">
      <c r="X1274" t="str">
        <v>Rwanda</v>
      </c>
      <c r="Y1274">
        <v>53.4</v>
      </c>
      <c r="Z1274" s="8">
        <v>55.218817786322866</v>
      </c>
      <c r="AA1274" s="8">
        <v>-1.8188177863228674</v>
      </c>
      <c r="AB1274" s="8">
        <v>-1.8290725096299283</v>
      </c>
      <c r="AC1274" s="8">
        <v>5.6065154623835579E-3</v>
      </c>
      <c r="AD1274" s="8">
        <v>-0.50723819597918152</v>
      </c>
      <c r="AE1274" s="8">
        <v>7.6349298624408429E-5</v>
      </c>
      <c r="AF1274" s="8">
        <v>0.72844171022016913</v>
      </c>
      <c r="AG1274" s="8">
        <v>0.67492588899703188</v>
      </c>
      <c r="AH1274" s="8">
        <v>0.71220656833476448</v>
      </c>
      <c r="AI1274" s="8">
        <v>-1.8290725096299283</v>
      </c>
    </row>
    <row r="1275" spans="24:35" x14ac:dyDescent="0.25">
      <c r="X1275" t="str">
        <v>Rwanda</v>
      </c>
      <c r="Y1275">
        <v>52</v>
      </c>
      <c r="Z1275" s="8">
        <v>60.396597025217069</v>
      </c>
      <c r="AA1275" s="8">
        <v>-8.3965970252170692</v>
      </c>
      <c r="AB1275" s="8">
        <v>-8.4909982820763563</v>
      </c>
      <c r="AC1275" s="8">
        <v>1.1117804258488375E-2</v>
      </c>
      <c r="AD1275" s="8">
        <v>-2.3481883207284375</v>
      </c>
      <c r="AE1275" s="8">
        <v>3.2627718907589677E-3</v>
      </c>
      <c r="AF1275" s="8">
        <v>0.72844171022016913</v>
      </c>
      <c r="AG1275" s="8">
        <v>0.67579102341876796</v>
      </c>
      <c r="AH1275" s="8">
        <v>1.5323799531214306</v>
      </c>
      <c r="AI1275" s="8">
        <v>-8.4909982820763563</v>
      </c>
    </row>
    <row r="1276" spans="24:35" x14ac:dyDescent="0.25">
      <c r="X1276" t="str">
        <v>Rwanda</v>
      </c>
      <c r="Y1276">
        <v>57</v>
      </c>
      <c r="Z1276" s="8">
        <v>53.200633508659251</v>
      </c>
      <c r="AA1276" s="8">
        <v>3.7993664913407486</v>
      </c>
      <c r="AB1276" s="8">
        <v>3.8295333678060071</v>
      </c>
      <c r="AC1276" s="8">
        <v>7.8774288060430887E-3</v>
      </c>
      <c r="AD1276" s="8">
        <v>1.0607924372550053</v>
      </c>
      <c r="AE1276" s="8">
        <v>4.7024738097227377E-4</v>
      </c>
      <c r="AF1276" s="8">
        <v>0.72844171022016913</v>
      </c>
      <c r="AG1276" s="8">
        <v>0.67652364999967007</v>
      </c>
      <c r="AH1276" s="8">
        <v>1.0299477837516837</v>
      </c>
      <c r="AI1276" s="8">
        <v>3.8295333678060071</v>
      </c>
    </row>
    <row r="1277" spans="24:35" x14ac:dyDescent="0.25">
      <c r="X1277" t="str">
        <v>Samoa</v>
      </c>
      <c r="Y1277">
        <v>73.8</v>
      </c>
      <c r="Z1277" s="8">
        <v>73.706122372018697</v>
      </c>
      <c r="AA1277" s="8">
        <v>9.3877627981299838E-2</v>
      </c>
      <c r="AB1277" s="8">
        <v>9.4502183797432276E-2</v>
      </c>
      <c r="AC1277" s="8">
        <v>6.608903530432521E-3</v>
      </c>
      <c r="AD1277" s="8">
        <v>2.6194123323146204E-2</v>
      </c>
      <c r="AE1277" s="8">
        <v>2.4024993792681819E-7</v>
      </c>
      <c r="AF1277" s="8">
        <v>0.74840704313415274</v>
      </c>
      <c r="AG1277" s="8">
        <v>0.67777869156900239</v>
      </c>
      <c r="AH1277" s="8">
        <v>0.1618459864289078</v>
      </c>
      <c r="AI1277" s="8">
        <v>9.4502183797432276E-2</v>
      </c>
    </row>
    <row r="1278" spans="24:35" x14ac:dyDescent="0.25">
      <c r="X1278" t="str">
        <v>Samoa</v>
      </c>
      <c r="Y1278">
        <v>73.599999999999994</v>
      </c>
      <c r="Z1278" s="8">
        <v>73.987128984804627</v>
      </c>
      <c r="AA1278" s="8">
        <v>-0.38712898480463309</v>
      </c>
      <c r="AB1278" s="8">
        <v>-0.39182766768179578</v>
      </c>
      <c r="AC1278" s="8">
        <v>1.1991707744789746E-2</v>
      </c>
      <c r="AD1278" s="8">
        <v>-0.10831217717756166</v>
      </c>
      <c r="AE1278" s="8">
        <v>7.4941333451609542E-6</v>
      </c>
      <c r="AF1278" s="8">
        <v>0.74840704313415274</v>
      </c>
      <c r="AG1278" s="8">
        <v>0.68054661634584634</v>
      </c>
      <c r="AH1278" s="8">
        <v>0.32910815422526629</v>
      </c>
      <c r="AI1278" s="8">
        <v>-0.39182766768179578</v>
      </c>
    </row>
    <row r="1279" spans="24:35" x14ac:dyDescent="0.25">
      <c r="X1279" t="str">
        <v>Samoa</v>
      </c>
      <c r="Y1279">
        <v>73.2</v>
      </c>
      <c r="Z1279" s="8">
        <v>73.288476310859707</v>
      </c>
      <c r="AA1279" s="8">
        <v>-8.8476310859704199E-2</v>
      </c>
      <c r="AB1279" s="8">
        <v>-8.9011908199786952E-2</v>
      </c>
      <c r="AC1279" s="8">
        <v>6.0171425477208145E-3</v>
      </c>
      <c r="AD1279" s="8">
        <v>-2.4679675800073325E-2</v>
      </c>
      <c r="AE1279" s="8">
        <v>1.9406030314992017E-7</v>
      </c>
      <c r="AF1279" s="8">
        <v>0.74840704313415274</v>
      </c>
      <c r="AG1279" s="8">
        <v>0.68560104224500362</v>
      </c>
      <c r="AH1279" s="8">
        <v>0.1570976632546561</v>
      </c>
      <c r="AI1279" s="8">
        <v>-8.9011908199786952E-2</v>
      </c>
    </row>
    <row r="1280" spans="24:35" x14ac:dyDescent="0.25">
      <c r="X1280" t="str">
        <v>Samoa</v>
      </c>
      <c r="Y1280">
        <v>73</v>
      </c>
      <c r="Z1280" s="8">
        <v>72.733688340079738</v>
      </c>
      <c r="AA1280" s="8">
        <v>0.2663116599202624</v>
      </c>
      <c r="AB1280" s="8">
        <v>0.26990029172340946</v>
      </c>
      <c r="AC1280" s="8">
        <v>1.3296139030574387E-2</v>
      </c>
      <c r="AD1280" s="8">
        <v>7.4558757074830243E-2</v>
      </c>
      <c r="AE1280" s="8">
        <v>3.9425974635492542E-6</v>
      </c>
      <c r="AF1280" s="8">
        <v>0.74840704313415274</v>
      </c>
      <c r="AG1280" s="8">
        <v>0.68739247978548379</v>
      </c>
      <c r="AH1280" s="8">
        <v>0.27305449469809179</v>
      </c>
      <c r="AI1280" s="8">
        <v>0.26990029172340946</v>
      </c>
    </row>
    <row r="1281" spans="24:35" x14ac:dyDescent="0.25">
      <c r="X1281" t="str">
        <v>Samoa</v>
      </c>
      <c r="Y1281">
        <v>72.599999999999994</v>
      </c>
      <c r="Z1281" s="8">
        <v>72.855079512109157</v>
      </c>
      <c r="AA1281" s="8">
        <v>-0.25507951210916247</v>
      </c>
      <c r="AB1281" s="8">
        <v>-0.25628606938511805</v>
      </c>
      <c r="AC1281" s="8">
        <v>4.7078535280921183E-3</v>
      </c>
      <c r="AD1281" s="8">
        <v>-7.1105334008832302E-2</v>
      </c>
      <c r="AE1281" s="8">
        <v>1.2587025903796649E-6</v>
      </c>
      <c r="AF1281" s="8">
        <v>0.74840704313415274</v>
      </c>
      <c r="AG1281" s="8">
        <v>0.69797807853550775</v>
      </c>
      <c r="AH1281" s="8">
        <v>0.26665583437988433</v>
      </c>
      <c r="AI1281" s="8">
        <v>-0.25628606938511805</v>
      </c>
    </row>
    <row r="1282" spans="24:35" x14ac:dyDescent="0.25">
      <c r="X1282" t="str">
        <v>Samoa</v>
      </c>
      <c r="Y1282">
        <v>76</v>
      </c>
      <c r="Z1282" s="8">
        <v>71.958408946073817</v>
      </c>
      <c r="AA1282" s="8">
        <v>4.041591053926183</v>
      </c>
      <c r="AB1282" s="8">
        <v>4.0684352144320499</v>
      </c>
      <c r="AC1282" s="8">
        <v>6.5981536121411406E-3</v>
      </c>
      <c r="AD1282" s="8">
        <v>1.1276953195204322</v>
      </c>
      <c r="AE1282" s="8">
        <v>4.44556960207613E-4</v>
      </c>
      <c r="AF1282" s="8">
        <v>0.74840704313415274</v>
      </c>
      <c r="AG1282" s="8">
        <v>0.69860869344198684</v>
      </c>
      <c r="AH1282" s="8">
        <v>1.0619299974670799</v>
      </c>
      <c r="AI1282" s="8">
        <v>4.0684352144320499</v>
      </c>
    </row>
    <row r="1283" spans="24:35" x14ac:dyDescent="0.25">
      <c r="X1283" t="str">
        <v>Samoa</v>
      </c>
      <c r="Y1283">
        <v>72.5</v>
      </c>
      <c r="Z1283" s="8">
        <v>72.139057645739612</v>
      </c>
      <c r="AA1283" s="8">
        <v>0.36094235426038779</v>
      </c>
      <c r="AB1283" s="8">
        <v>0.36470353942922984</v>
      </c>
      <c r="AC1283" s="8">
        <v>1.031299332802855E-2</v>
      </c>
      <c r="AD1283" s="8">
        <v>0.10089991588709231</v>
      </c>
      <c r="AE1283" s="8">
        <v>5.5836074192934835E-6</v>
      </c>
      <c r="AF1283" s="8">
        <v>0.74840704313415274</v>
      </c>
      <c r="AG1283" s="8">
        <v>0.70026947405379514</v>
      </c>
      <c r="AH1283" s="8">
        <v>0.31764747108562397</v>
      </c>
      <c r="AI1283" s="8">
        <v>0.36470353942922984</v>
      </c>
    </row>
    <row r="1284" spans="24:35" x14ac:dyDescent="0.25">
      <c r="X1284" t="str">
        <v>Samoa</v>
      </c>
      <c r="Y1284">
        <v>72.2</v>
      </c>
      <c r="Z1284" s="8">
        <v>70.126205345072819</v>
      </c>
      <c r="AA1284" s="8">
        <v>2.073794654927184</v>
      </c>
      <c r="AB1284" s="8">
        <v>2.0931739876590849</v>
      </c>
      <c r="AC1284" s="8">
        <v>9.2583477752720099E-3</v>
      </c>
      <c r="AD1284" s="8">
        <v>0.5794119282117175</v>
      </c>
      <c r="AE1284" s="8">
        <v>1.6511796632286686E-4</v>
      </c>
      <c r="AF1284" s="8">
        <v>0.74840704313415274</v>
      </c>
      <c r="AG1284" s="8">
        <v>0.70279544690154172</v>
      </c>
      <c r="AH1284" s="8">
        <v>0.76119112462752581</v>
      </c>
      <c r="AI1284" s="8">
        <v>2.0931739876590849</v>
      </c>
    </row>
    <row r="1285" spans="24:35" x14ac:dyDescent="0.25">
      <c r="X1285" t="str">
        <v>Samoa</v>
      </c>
      <c r="Y1285">
        <v>72</v>
      </c>
      <c r="Z1285" s="8">
        <v>69.548966533961107</v>
      </c>
      <c r="AA1285" s="8">
        <v>2.4510334660388935</v>
      </c>
      <c r="AB1285" s="8">
        <v>2.4796473089716113</v>
      </c>
      <c r="AC1285" s="8">
        <v>1.1539480969406459E-2</v>
      </c>
      <c r="AD1285" s="8">
        <v>0.68560104224500362</v>
      </c>
      <c r="AE1285" s="8">
        <v>2.8881269900327057E-4</v>
      </c>
      <c r="AF1285" s="8">
        <v>0.74840704313415274</v>
      </c>
      <c r="AG1285" s="8">
        <v>0.70334409362690486</v>
      </c>
      <c r="AH1285" s="8">
        <v>0.82801029114679703</v>
      </c>
      <c r="AI1285" s="8">
        <v>2.4796473089716113</v>
      </c>
    </row>
    <row r="1286" spans="24:35" x14ac:dyDescent="0.25">
      <c r="X1286" t="str">
        <v>Samoa</v>
      </c>
      <c r="Y1286">
        <v>71.599999999999994</v>
      </c>
      <c r="Z1286" s="8">
        <v>74.159768581738192</v>
      </c>
      <c r="AA1286" s="8">
        <v>-2.5597685817381972</v>
      </c>
      <c r="AB1286" s="8">
        <v>-2.5765149117071768</v>
      </c>
      <c r="AC1286" s="8">
        <v>6.499605297406826E-3</v>
      </c>
      <c r="AD1286" s="8">
        <v>-0.71419790854143772</v>
      </c>
      <c r="AE1286" s="8">
        <v>1.756315310138628E-4</v>
      </c>
      <c r="AF1286" s="8">
        <v>0.74840704313415274</v>
      </c>
      <c r="AG1286" s="8">
        <v>0.70413537320773678</v>
      </c>
      <c r="AH1286" s="8">
        <v>0.84510230655314023</v>
      </c>
      <c r="AI1286" s="8">
        <v>-2.5765149117071768</v>
      </c>
    </row>
    <row r="1287" spans="24:35" x14ac:dyDescent="0.25">
      <c r="X1287" t="str">
        <v>Samoa</v>
      </c>
      <c r="Y1287">
        <v>71.400000000000006</v>
      </c>
      <c r="Z1287" s="8">
        <v>71.223787287491149</v>
      </c>
      <c r="AA1287" s="8">
        <v>0.17621271250885684</v>
      </c>
      <c r="AB1287" s="8">
        <v>0.17762547476006002</v>
      </c>
      <c r="AC1287" s="8">
        <v>7.9536015490546258E-3</v>
      </c>
      <c r="AD1287" s="8">
        <v>4.9200910057824718E-2</v>
      </c>
      <c r="AE1287" s="8">
        <v>1.0214674133720164E-6</v>
      </c>
      <c r="AF1287" s="8">
        <v>0.74840704313415274</v>
      </c>
      <c r="AG1287" s="8">
        <v>0.70597584587130169</v>
      </c>
      <c r="AH1287" s="8">
        <v>0.22181278154746789</v>
      </c>
      <c r="AI1287" s="8">
        <v>0.17762547476006002</v>
      </c>
    </row>
    <row r="1288" spans="24:35" x14ac:dyDescent="0.25">
      <c r="X1288" t="str">
        <v>Samoa</v>
      </c>
      <c r="Y1288">
        <v>79</v>
      </c>
      <c r="Z1288" s="8">
        <v>71.46835176837439</v>
      </c>
      <c r="AA1288" s="8">
        <v>7.5316482316256099</v>
      </c>
      <c r="AB1288" s="8">
        <v>7.5576035320270991</v>
      </c>
      <c r="AC1288" s="8">
        <v>3.4343294526495496E-3</v>
      </c>
      <c r="AD1288" s="8">
        <v>2.0981617158295567</v>
      </c>
      <c r="AE1288" s="8">
        <v>7.9847320653487228E-4</v>
      </c>
      <c r="AF1288" s="8">
        <v>0.74840704313415274</v>
      </c>
      <c r="AG1288" s="8">
        <v>0.70603744442779914</v>
      </c>
      <c r="AH1288" s="8">
        <v>1.4485032674556024</v>
      </c>
      <c r="AI1288" s="8">
        <v>7.5576035320270991</v>
      </c>
    </row>
    <row r="1289" spans="24:35" x14ac:dyDescent="0.25">
      <c r="X1289" t="str">
        <v>Samoa</v>
      </c>
      <c r="Y1289">
        <v>76</v>
      </c>
      <c r="Z1289" s="8">
        <v>71.339832975645848</v>
      </c>
      <c r="AA1289" s="8">
        <v>4.660167024354152</v>
      </c>
      <c r="AB1289" s="8">
        <v>4.6758524457964024</v>
      </c>
      <c r="AC1289" s="8">
        <v>3.354558687229647E-3</v>
      </c>
      <c r="AD1289" s="8">
        <v>1.2981743740602556</v>
      </c>
      <c r="AE1289" s="8">
        <v>2.9854319231906802E-4</v>
      </c>
      <c r="AF1289" s="8">
        <v>0.77276680816182786</v>
      </c>
      <c r="AG1289" s="8">
        <v>0.70624424773821337</v>
      </c>
      <c r="AH1289" s="8">
        <v>1.1393745538936069</v>
      </c>
      <c r="AI1289" s="8">
        <v>4.6758524457964024</v>
      </c>
    </row>
    <row r="1290" spans="24:35" x14ac:dyDescent="0.25">
      <c r="X1290" t="str">
        <v>Samoa</v>
      </c>
      <c r="Y1290">
        <v>75</v>
      </c>
      <c r="Z1290" s="8">
        <v>71.072923030198069</v>
      </c>
      <c r="AA1290" s="8">
        <v>3.9270769698019308</v>
      </c>
      <c r="AB1290" s="8">
        <v>3.940079942825462</v>
      </c>
      <c r="AC1290" s="8">
        <v>3.3001799994460696E-3</v>
      </c>
      <c r="AD1290" s="8">
        <v>1.0939289488019062</v>
      </c>
      <c r="AE1290" s="8">
        <v>2.0854408567443027E-4</v>
      </c>
      <c r="AF1290" s="8">
        <v>0.77276680816182786</v>
      </c>
      <c r="AG1290" s="8">
        <v>0.70988130063939303</v>
      </c>
      <c r="AH1290" s="8">
        <v>1.0459105835595632</v>
      </c>
      <c r="AI1290" s="8">
        <v>3.940079942825462</v>
      </c>
    </row>
    <row r="1291" spans="24:35" x14ac:dyDescent="0.25">
      <c r="X1291" t="str">
        <v>Samoa</v>
      </c>
      <c r="Y1291">
        <v>72</v>
      </c>
      <c r="Z1291" s="8">
        <v>73.911854406137039</v>
      </c>
      <c r="AA1291" s="8">
        <v>-1.9118544061370386</v>
      </c>
      <c r="AB1291" s="8">
        <v>-1.9200728040399981</v>
      </c>
      <c r="AC1291" s="8">
        <v>4.28025327251518E-3</v>
      </c>
      <c r="AD1291" s="8">
        <v>-0.53282936088017241</v>
      </c>
      <c r="AE1291" s="8">
        <v>6.4232532186340085E-5</v>
      </c>
      <c r="AF1291" s="8">
        <v>0.77276680816182786</v>
      </c>
      <c r="AG1291" s="8">
        <v>0.71048012759443047</v>
      </c>
      <c r="AH1291" s="8">
        <v>0.72995161543774423</v>
      </c>
      <c r="AI1291" s="8">
        <v>-1.9200728040399981</v>
      </c>
    </row>
    <row r="1292" spans="24:35" x14ac:dyDescent="0.25">
      <c r="X1292" t="str">
        <v>Sao Tome and Principe</v>
      </c>
      <c r="Y1292">
        <v>67.3</v>
      </c>
      <c r="Z1292" s="8">
        <v>67.374316305049476</v>
      </c>
      <c r="AA1292" s="8">
        <v>-7.4316305049478615E-2</v>
      </c>
      <c r="AB1292" s="8">
        <v>-7.4758589412307383E-2</v>
      </c>
      <c r="AC1292" s="8">
        <v>5.9161678451353852E-3</v>
      </c>
      <c r="AD1292" s="8">
        <v>-2.072881593993902E-2</v>
      </c>
      <c r="AE1292" s="8">
        <v>1.3459002252700774E-7</v>
      </c>
      <c r="AF1292" s="8">
        <v>0.77276680816182786</v>
      </c>
      <c r="AG1292" s="8">
        <v>0.71148261060986706</v>
      </c>
      <c r="AH1292" s="8">
        <v>0.14397505318609546</v>
      </c>
      <c r="AI1292" s="8">
        <v>-7.4758589412307383E-2</v>
      </c>
    </row>
    <row r="1293" spans="24:35" x14ac:dyDescent="0.25">
      <c r="X1293" t="str">
        <v>Sao Tome and Principe</v>
      </c>
      <c r="Y1293">
        <v>67.099999999999994</v>
      </c>
      <c r="Z1293" s="8">
        <v>68.245368996346201</v>
      </c>
      <c r="AA1293" s="8">
        <v>-1.1453689963462068</v>
      </c>
      <c r="AB1293" s="8">
        <v>-1.1504922784612046</v>
      </c>
      <c r="AC1293" s="8">
        <v>4.4531216861796036E-3</v>
      </c>
      <c r="AD1293" s="8">
        <v>-0.31923937910407557</v>
      </c>
      <c r="AE1293" s="8">
        <v>2.3992867847073691E-5</v>
      </c>
      <c r="AF1293" s="8">
        <v>0.77276680816182786</v>
      </c>
      <c r="AG1293" s="8">
        <v>0.71404411326362149</v>
      </c>
      <c r="AH1293" s="8">
        <v>0.56501272472757247</v>
      </c>
      <c r="AI1293" s="8">
        <v>-1.1504922784612046</v>
      </c>
    </row>
    <row r="1294" spans="24:35" x14ac:dyDescent="0.25">
      <c r="X1294" t="str">
        <v>Sao Tome and Principe</v>
      </c>
      <c r="Y1294">
        <v>66.900000000000006</v>
      </c>
      <c r="Z1294" s="8">
        <v>67.604273598209929</v>
      </c>
      <c r="AA1294" s="8">
        <v>-0.70427359820992308</v>
      </c>
      <c r="AB1294" s="8">
        <v>-0.7066424133074708</v>
      </c>
      <c r="AC1294" s="8">
        <v>3.3522118867169879E-3</v>
      </c>
      <c r="AD1294" s="8">
        <v>-0.196188002775815</v>
      </c>
      <c r="AE1294" s="8">
        <v>6.8136692091786419E-6</v>
      </c>
      <c r="AF1294" s="8">
        <v>0.77276680816182786</v>
      </c>
      <c r="AG1294" s="8">
        <v>0.71444899490675129</v>
      </c>
      <c r="AH1294" s="8">
        <v>0.44293114902410624</v>
      </c>
      <c r="AI1294" s="8">
        <v>-0.7066424133074708</v>
      </c>
    </row>
    <row r="1295" spans="24:35" x14ac:dyDescent="0.25">
      <c r="X1295" t="str">
        <v>Sao Tome and Principe</v>
      </c>
      <c r="Y1295">
        <v>66.599999999999994</v>
      </c>
      <c r="Z1295" s="8">
        <v>66.693452727889664</v>
      </c>
      <c r="AA1295" s="8">
        <v>-9.3452727889669518E-2</v>
      </c>
      <c r="AB1295" s="8">
        <v>-9.3659524357985746E-2</v>
      </c>
      <c r="AC1295" s="8">
        <v>2.2079598389355176E-3</v>
      </c>
      <c r="AD1295" s="8">
        <v>-2.6017996876954358E-2</v>
      </c>
      <c r="AE1295" s="8">
        <v>7.883975174721879E-8</v>
      </c>
      <c r="AF1295" s="8">
        <v>0.77276680816182786</v>
      </c>
      <c r="AG1295" s="8">
        <v>0.71710944697893453</v>
      </c>
      <c r="AH1295" s="8">
        <v>0.16130095125867783</v>
      </c>
      <c r="AI1295" s="8">
        <v>-9.3659524357985746E-2</v>
      </c>
    </row>
    <row r="1296" spans="24:35" x14ac:dyDescent="0.25">
      <c r="X1296" t="str">
        <v>Sao Tome and Principe</v>
      </c>
      <c r="Y1296">
        <v>66.2</v>
      </c>
      <c r="Z1296" s="8">
        <v>69.617913825740871</v>
      </c>
      <c r="AA1296" s="8">
        <v>-3.4179138257408681</v>
      </c>
      <c r="AB1296" s="8">
        <v>-3.4322419543295082</v>
      </c>
      <c r="AC1296" s="8">
        <v>4.1745683373417743E-3</v>
      </c>
      <c r="AD1296" s="8">
        <v>-0.95251405788862009</v>
      </c>
      <c r="AE1296" s="8">
        <v>2.0017855442513313E-4</v>
      </c>
      <c r="AF1296" s="8">
        <v>0.78719041678006285</v>
      </c>
      <c r="AG1296" s="8">
        <v>0.71769281222397541</v>
      </c>
      <c r="AH1296" s="8">
        <v>0.97596826684509574</v>
      </c>
      <c r="AI1296" s="8">
        <v>-3.4322419543295082</v>
      </c>
    </row>
    <row r="1297" spans="24:35" x14ac:dyDescent="0.25">
      <c r="X1297" t="str">
        <v>Sao Tome and Principe</v>
      </c>
      <c r="Y1297">
        <v>65.8</v>
      </c>
      <c r="Z1297" s="8">
        <v>69.096977505553411</v>
      </c>
      <c r="AA1297" s="8">
        <v>-3.2969775055534143</v>
      </c>
      <c r="AB1297" s="8">
        <v>-3.3111113226302562</v>
      </c>
      <c r="AC1297" s="8">
        <v>4.268602200186559E-3</v>
      </c>
      <c r="AD1297" s="8">
        <v>-0.91885456010998612</v>
      </c>
      <c r="AE1297" s="8">
        <v>1.904949342888434E-4</v>
      </c>
      <c r="AF1297" s="8">
        <v>0.78719041678006285</v>
      </c>
      <c r="AG1297" s="8">
        <v>0.71884430701936641</v>
      </c>
      <c r="AH1297" s="8">
        <v>0.95856901687358231</v>
      </c>
      <c r="AI1297" s="8">
        <v>-3.3111113226302562</v>
      </c>
    </row>
    <row r="1298" spans="24:35" x14ac:dyDescent="0.25">
      <c r="X1298" t="str">
        <v>Sao Tome and Principe</v>
      </c>
      <c r="Y1298">
        <v>65.400000000000006</v>
      </c>
      <c r="Z1298" s="8">
        <v>65.975280628820741</v>
      </c>
      <c r="AA1298" s="8">
        <v>-0.57528062882073527</v>
      </c>
      <c r="AB1298" s="8">
        <v>-0.57649255391987253</v>
      </c>
      <c r="AC1298" s="8">
        <v>2.1022389463606407E-3</v>
      </c>
      <c r="AD1298" s="8">
        <v>-0.16015430536466521</v>
      </c>
      <c r="AE1298" s="8">
        <v>2.8439349909284176E-6</v>
      </c>
      <c r="AF1298" s="8">
        <v>0.78719041678006285</v>
      </c>
      <c r="AG1298" s="8">
        <v>0.72076443441361404</v>
      </c>
      <c r="AH1298" s="8">
        <v>0.40019283522405197</v>
      </c>
      <c r="AI1298" s="8">
        <v>-0.57649255391987253</v>
      </c>
    </row>
    <row r="1299" spans="24:35" x14ac:dyDescent="0.25">
      <c r="X1299" t="str">
        <v>Sao Tome and Principe</v>
      </c>
      <c r="Y1299">
        <v>65.099999999999994</v>
      </c>
      <c r="Z1299" s="8">
        <v>65.823769091706325</v>
      </c>
      <c r="AA1299" s="8">
        <v>-0.72376909170633041</v>
      </c>
      <c r="AB1299" s="8">
        <v>-0.72549643037539735</v>
      </c>
      <c r="AC1299" s="8">
        <v>2.3809058139309994E-3</v>
      </c>
      <c r="AD1299" s="8">
        <v>-0.2015206466753606</v>
      </c>
      <c r="AE1299" s="8">
        <v>5.1010896713060504E-6</v>
      </c>
      <c r="AF1299" s="8">
        <v>0.78719041678006285</v>
      </c>
      <c r="AG1299" s="8">
        <v>0.72143150691079239</v>
      </c>
      <c r="AH1299" s="8">
        <v>0.4489105107650751</v>
      </c>
      <c r="AI1299" s="8">
        <v>-0.72549643037539735</v>
      </c>
    </row>
    <row r="1300" spans="24:35" x14ac:dyDescent="0.25">
      <c r="X1300" t="str">
        <v>Sao Tome and Principe</v>
      </c>
      <c r="Y1300">
        <v>64.7</v>
      </c>
      <c r="Z1300" s="8">
        <v>68.952260176134075</v>
      </c>
      <c r="AA1300" s="8">
        <v>-4.2522601761340724</v>
      </c>
      <c r="AB1300" s="8">
        <v>-4.2757825911126428</v>
      </c>
      <c r="AC1300" s="8">
        <v>5.5013122106494445E-3</v>
      </c>
      <c r="AD1300" s="8">
        <v>-1.1858223013071747</v>
      </c>
      <c r="AE1300" s="8">
        <v>4.093998740905595E-4</v>
      </c>
      <c r="AF1300" s="8">
        <v>0.78719041678006285</v>
      </c>
      <c r="AG1300" s="8">
        <v>0.72243836329235345</v>
      </c>
      <c r="AH1300" s="8">
        <v>1.0889546828528609</v>
      </c>
      <c r="AI1300" s="8">
        <v>-4.2757825911126428</v>
      </c>
    </row>
    <row r="1301" spans="24:35" x14ac:dyDescent="0.25">
      <c r="X1301" t="str">
        <v>Sao Tome and Principe</v>
      </c>
      <c r="Y1301">
        <v>64.3</v>
      </c>
      <c r="Z1301" s="8">
        <v>64.478934708318121</v>
      </c>
      <c r="AA1301" s="8">
        <v>-0.17893470831812408</v>
      </c>
      <c r="AB1301" s="8">
        <v>-0.17982183552912492</v>
      </c>
      <c r="AC1301" s="8">
        <v>4.9333675656823284E-3</v>
      </c>
      <c r="AD1301" s="8">
        <v>-4.988504861864989E-2</v>
      </c>
      <c r="AE1301" s="8">
        <v>6.4934949876647456E-7</v>
      </c>
      <c r="AF1301" s="8">
        <v>0.78719041678006285</v>
      </c>
      <c r="AG1301" s="8">
        <v>0.72303314344121616</v>
      </c>
      <c r="AH1301" s="8">
        <v>0.22334961074210513</v>
      </c>
      <c r="AI1301" s="8">
        <v>-0.17982183552912492</v>
      </c>
    </row>
    <row r="1302" spans="24:35" x14ac:dyDescent="0.25">
      <c r="X1302" t="str">
        <v>Sao Tome and Principe</v>
      </c>
      <c r="Y1302">
        <v>63.8</v>
      </c>
      <c r="Z1302" s="8">
        <v>65.347468270383899</v>
      </c>
      <c r="AA1302" s="8">
        <v>-1.5474682703839022</v>
      </c>
      <c r="AB1302" s="8">
        <v>-1.5731656396795333</v>
      </c>
      <c r="AC1302" s="8">
        <v>1.6334814750254653E-2</v>
      </c>
      <c r="AD1302" s="8">
        <v>-0.43391033492525694</v>
      </c>
      <c r="AE1302" s="8">
        <v>1.6455584029772624E-4</v>
      </c>
      <c r="AF1302" s="8">
        <v>0.78719041678006285</v>
      </c>
      <c r="AG1302" s="8">
        <v>0.72781212370276349</v>
      </c>
      <c r="AH1302" s="8">
        <v>0.6587187069798891</v>
      </c>
      <c r="AI1302" s="8">
        <v>-1.5731656396795333</v>
      </c>
    </row>
    <row r="1303" spans="24:35" x14ac:dyDescent="0.25">
      <c r="X1303" t="str">
        <v>Sao Tome and Principe</v>
      </c>
      <c r="Y1303">
        <v>63.4</v>
      </c>
      <c r="Z1303" s="8">
        <v>64.97405192323437</v>
      </c>
      <c r="AA1303" s="8">
        <v>-1.5740519232343715</v>
      </c>
      <c r="AB1303" s="8">
        <v>-1.5907637693308287</v>
      </c>
      <c r="AC1303" s="8">
        <v>1.0505548604169723E-2</v>
      </c>
      <c r="AD1303" s="8">
        <v>-0.44006240152794474</v>
      </c>
      <c r="AE1303" s="8">
        <v>1.082132152708503E-4</v>
      </c>
      <c r="AF1303" s="8">
        <v>0.80177968430189828</v>
      </c>
      <c r="AG1303" s="8">
        <v>0.73322818944917145</v>
      </c>
      <c r="AH1303" s="8">
        <v>0.66337199332497054</v>
      </c>
      <c r="AI1303" s="8">
        <v>-1.5907637693308287</v>
      </c>
    </row>
    <row r="1304" spans="24:35" x14ac:dyDescent="0.25">
      <c r="X1304" t="str">
        <v>Senegal</v>
      </c>
      <c r="Y1304">
        <v>66.400000000000006</v>
      </c>
      <c r="Z1304" s="8">
        <v>64.553345402814699</v>
      </c>
      <c r="AA1304" s="8">
        <v>1.8466545971853066</v>
      </c>
      <c r="AB1304" s="8">
        <v>1.851196258029651</v>
      </c>
      <c r="AC1304" s="8">
        <v>2.4533653979932199E-3</v>
      </c>
      <c r="AD1304" s="8">
        <v>0.51418684261097791</v>
      </c>
      <c r="AE1304" s="8">
        <v>3.4222942358481313E-5</v>
      </c>
      <c r="AF1304" s="8">
        <v>0.80177968430189828</v>
      </c>
      <c r="AG1304" s="8">
        <v>0.73333180579374346</v>
      </c>
      <c r="AH1304" s="8">
        <v>0.71706822730544817</v>
      </c>
      <c r="AI1304" s="8">
        <v>1.851196258029651</v>
      </c>
    </row>
    <row r="1305" spans="24:35" x14ac:dyDescent="0.25">
      <c r="X1305" t="str">
        <v>Senegal</v>
      </c>
      <c r="Y1305">
        <v>66</v>
      </c>
      <c r="Z1305" s="8">
        <v>64.092665567841294</v>
      </c>
      <c r="AA1305" s="8">
        <v>1.9073344321587058</v>
      </c>
      <c r="AB1305" s="8">
        <v>1.9127842977255598</v>
      </c>
      <c r="AC1305" s="8">
        <v>2.8491793734056734E-3</v>
      </c>
      <c r="AD1305" s="8">
        <v>0.53118807319151484</v>
      </c>
      <c r="AE1305" s="8">
        <v>4.2432827331472614E-5</v>
      </c>
      <c r="AF1305" s="8">
        <v>0.80177968430189828</v>
      </c>
      <c r="AG1305" s="8">
        <v>0.73454828264296435</v>
      </c>
      <c r="AH1305" s="8">
        <v>0.72882650417744477</v>
      </c>
      <c r="AI1305" s="8">
        <v>1.9127842977255598</v>
      </c>
    </row>
    <row r="1306" spans="24:35" x14ac:dyDescent="0.25">
      <c r="X1306" t="str">
        <v>Senegal</v>
      </c>
      <c r="Y1306">
        <v>65.599999999999994</v>
      </c>
      <c r="Z1306" s="8">
        <v>66.770758236212231</v>
      </c>
      <c r="AA1306" s="8">
        <v>-1.1707582362122366</v>
      </c>
      <c r="AB1306" s="8">
        <v>-1.1978639855979074</v>
      </c>
      <c r="AC1306" s="8">
        <v>2.2628403317544583E-2</v>
      </c>
      <c r="AD1306" s="8">
        <v>-0.32933603801089512</v>
      </c>
      <c r="AE1306" s="8">
        <v>1.321658060657112E-4</v>
      </c>
      <c r="AF1306" s="8">
        <v>0.80177968430189828</v>
      </c>
      <c r="AG1306" s="8">
        <v>0.73747455089315905</v>
      </c>
      <c r="AH1306" s="8">
        <v>0.57387806894051552</v>
      </c>
      <c r="AI1306" s="8">
        <v>-1.1978639855979074</v>
      </c>
    </row>
    <row r="1307" spans="24:35" x14ac:dyDescent="0.25">
      <c r="X1307" t="str">
        <v>Senegal</v>
      </c>
      <c r="Y1307">
        <v>64.900000000000006</v>
      </c>
      <c r="Z1307" s="8">
        <v>66.285543864238448</v>
      </c>
      <c r="AA1307" s="8">
        <v>-1.3855438642384428</v>
      </c>
      <c r="AB1307" s="8">
        <v>-1.3964958302131549</v>
      </c>
      <c r="AC1307" s="8">
        <v>7.8424623531032009E-3</v>
      </c>
      <c r="AD1307" s="8">
        <v>-0.38684042623294579</v>
      </c>
      <c r="AE1307" s="8">
        <v>6.2256100099436113E-5</v>
      </c>
      <c r="AF1307" s="8">
        <v>0.80177968430189828</v>
      </c>
      <c r="AG1307" s="8">
        <v>0.73980958494247473</v>
      </c>
      <c r="AH1307" s="8">
        <v>0.62196497186975552</v>
      </c>
      <c r="AI1307" s="8">
        <v>-1.3964958302131549</v>
      </c>
    </row>
    <row r="1308" spans="24:35" x14ac:dyDescent="0.25">
      <c r="X1308" t="str">
        <v>Senegal</v>
      </c>
      <c r="Y1308">
        <v>64.3</v>
      </c>
      <c r="Z1308" s="8">
        <v>62.781288366409107</v>
      </c>
      <c r="AA1308" s="8">
        <v>1.5187116335908897</v>
      </c>
      <c r="AB1308" s="8">
        <v>1.5271451263563269</v>
      </c>
      <c r="AC1308" s="8">
        <v>5.5223911728409054E-3</v>
      </c>
      <c r="AD1308" s="8">
        <v>0.42352563950801819</v>
      </c>
      <c r="AE1308" s="8">
        <v>5.2424943348021428E-5</v>
      </c>
      <c r="AF1308" s="8">
        <v>0.80177968430189828</v>
      </c>
      <c r="AG1308" s="8">
        <v>0.74292358483707577</v>
      </c>
      <c r="AH1308" s="8">
        <v>0.6507884752421621</v>
      </c>
      <c r="AI1308" s="8">
        <v>1.5271451263563269</v>
      </c>
    </row>
    <row r="1309" spans="24:35" x14ac:dyDescent="0.25">
      <c r="X1309" t="str">
        <v>Senegal</v>
      </c>
      <c r="Y1309">
        <v>63.5</v>
      </c>
      <c r="Z1309" s="8">
        <v>62.340970407322779</v>
      </c>
      <c r="AA1309" s="8">
        <v>1.1590295926772214</v>
      </c>
      <c r="AB1309" s="8">
        <v>1.1652548817615838</v>
      </c>
      <c r="AC1309" s="8">
        <v>5.3424269503606556E-3</v>
      </c>
      <c r="AD1309" s="8">
        <v>0.3231912688570156</v>
      </c>
      <c r="AE1309" s="8">
        <v>2.9527769177387575E-5</v>
      </c>
      <c r="AF1309" s="8">
        <v>0.81442193874053515</v>
      </c>
      <c r="AG1309" s="8">
        <v>0.74425261612523375</v>
      </c>
      <c r="AH1309" s="8">
        <v>0.56849913707675548</v>
      </c>
      <c r="AI1309" s="8">
        <v>1.1652548817615838</v>
      </c>
    </row>
    <row r="1310" spans="24:35" x14ac:dyDescent="0.25">
      <c r="X1310" t="str">
        <v>Senegal</v>
      </c>
      <c r="Y1310">
        <v>62.8</v>
      </c>
      <c r="Z1310" s="8">
        <v>61.219879400243592</v>
      </c>
      <c r="AA1310" s="8">
        <v>1.5801205997564054</v>
      </c>
      <c r="AB1310" s="8">
        <v>1.5926286854896694</v>
      </c>
      <c r="AC1310" s="8">
        <v>7.8537363085471462E-3</v>
      </c>
      <c r="AD1310" s="8">
        <v>0.4411682769341625</v>
      </c>
      <c r="AE1310" s="8">
        <v>8.1087808952017221E-5</v>
      </c>
      <c r="AF1310" s="8">
        <v>0.81442193874053515</v>
      </c>
      <c r="AG1310" s="8">
        <v>0.74438982860941139</v>
      </c>
      <c r="AH1310" s="8">
        <v>0.66420499616772122</v>
      </c>
      <c r="AI1310" s="8">
        <v>1.5926286854896694</v>
      </c>
    </row>
    <row r="1311" spans="24:35" x14ac:dyDescent="0.25">
      <c r="X1311" t="str">
        <v>Senegal</v>
      </c>
      <c r="Y1311">
        <v>62.1</v>
      </c>
      <c r="Z1311" s="8">
        <v>64.05470808170142</v>
      </c>
      <c r="AA1311" s="8">
        <v>-1.9547080817014191</v>
      </c>
      <c r="AB1311" s="8">
        <v>-2.0035302969051418</v>
      </c>
      <c r="AC1311" s="8">
        <v>2.4368094297919259E-2</v>
      </c>
      <c r="AD1311" s="8">
        <v>-0.55035232193750461</v>
      </c>
      <c r="AE1311" s="8">
        <v>3.9816545469169648E-4</v>
      </c>
      <c r="AF1311" s="8">
        <v>0.81442193874053515</v>
      </c>
      <c r="AG1311" s="8">
        <v>0.74520623314777124</v>
      </c>
      <c r="AH1311" s="8">
        <v>0.74185734608312981</v>
      </c>
      <c r="AI1311" s="8">
        <v>-2.0035302969051418</v>
      </c>
    </row>
    <row r="1312" spans="24:35" x14ac:dyDescent="0.25">
      <c r="X1312" t="str">
        <v>Senegal</v>
      </c>
      <c r="Y1312">
        <v>61.3</v>
      </c>
      <c r="Z1312" s="8">
        <v>60.303570266629819</v>
      </c>
      <c r="AA1312" s="8">
        <v>0.99642973337017793</v>
      </c>
      <c r="AB1312" s="8">
        <v>1.0016823407351074</v>
      </c>
      <c r="AC1312" s="8">
        <v>5.2437855309246774E-3</v>
      </c>
      <c r="AD1312" s="8">
        <v>0.27783710153231433</v>
      </c>
      <c r="AE1312" s="8">
        <v>2.1416827478868717E-5</v>
      </c>
      <c r="AF1312" s="8">
        <v>0.81442193874053515</v>
      </c>
      <c r="AG1312" s="8">
        <v>0.74745111426459898</v>
      </c>
      <c r="AH1312" s="8">
        <v>0.52710255314531951</v>
      </c>
      <c r="AI1312" s="8">
        <v>1.0016823407351074</v>
      </c>
    </row>
    <row r="1313" spans="24:35" x14ac:dyDescent="0.25">
      <c r="X1313" t="str">
        <v>Senegal</v>
      </c>
      <c r="Y1313">
        <v>65</v>
      </c>
      <c r="Z1313" s="8">
        <v>59.743667101891468</v>
      </c>
      <c r="AA1313" s="8">
        <v>5.256332898108532</v>
      </c>
      <c r="AB1313" s="8">
        <v>5.2848924230892527</v>
      </c>
      <c r="AC1313" s="8">
        <v>5.403993628318008E-3</v>
      </c>
      <c r="AD1313" s="8">
        <v>1.4657550486150561</v>
      </c>
      <c r="AE1313" s="8">
        <v>6.1438034536678713E-4</v>
      </c>
      <c r="AF1313" s="8">
        <v>0.81442193874053515</v>
      </c>
      <c r="AG1313" s="8">
        <v>0.74842797906860181</v>
      </c>
      <c r="AH1313" s="8">
        <v>1.2106837112206705</v>
      </c>
      <c r="AI1313" s="8">
        <v>5.2848924230892527</v>
      </c>
    </row>
    <row r="1314" spans="24:35" x14ac:dyDescent="0.25">
      <c r="X1314" t="str">
        <v>Senegal</v>
      </c>
      <c r="Y1314">
        <v>59.7</v>
      </c>
      <c r="Z1314" s="8">
        <v>59.595813793088716</v>
      </c>
      <c r="AA1314" s="8">
        <v>0.10418620691128666</v>
      </c>
      <c r="AB1314" s="8">
        <v>0.10496187512890394</v>
      </c>
      <c r="AC1314" s="8">
        <v>7.3899996228600625E-3</v>
      </c>
      <c r="AD1314" s="8">
        <v>2.9081901264690721E-2</v>
      </c>
      <c r="AE1314" s="8">
        <v>3.3140401087706948E-7</v>
      </c>
      <c r="AF1314" s="8">
        <v>0.81442193874053515</v>
      </c>
      <c r="AG1314" s="8">
        <v>0.74875819705991342</v>
      </c>
      <c r="AH1314" s="8">
        <v>0.17053416450873041</v>
      </c>
      <c r="AI1314" s="8">
        <v>0.10496187512890394</v>
      </c>
    </row>
    <row r="1315" spans="24:35" x14ac:dyDescent="0.25">
      <c r="X1315" t="str">
        <v>Serbia</v>
      </c>
      <c r="Y1315">
        <v>75.400000000000006</v>
      </c>
      <c r="Z1315" s="8">
        <v>74.354168471492741</v>
      </c>
      <c r="AA1315" s="8">
        <v>1.0458315285072644</v>
      </c>
      <c r="AB1315" s="8">
        <v>1.0523260160428314</v>
      </c>
      <c r="AC1315" s="8">
        <v>6.1715546670497584E-3</v>
      </c>
      <c r="AD1315" s="8">
        <v>0.29174801548511814</v>
      </c>
      <c r="AE1315" s="8">
        <v>2.7819247451475027E-5</v>
      </c>
      <c r="AF1315" s="8">
        <v>0.81442193874053515</v>
      </c>
      <c r="AG1315" s="8">
        <v>0.75308592975054367</v>
      </c>
      <c r="AH1315" s="8">
        <v>0.54013703398778179</v>
      </c>
      <c r="AI1315" s="8">
        <v>1.0523260160428314</v>
      </c>
    </row>
    <row r="1316" spans="24:35" x14ac:dyDescent="0.25">
      <c r="X1316" t="str">
        <v>Serbia</v>
      </c>
      <c r="Y1316">
        <v>75.3</v>
      </c>
      <c r="Z1316" s="8">
        <v>74.583711130186103</v>
      </c>
      <c r="AA1316" s="8">
        <v>0.71628886981389428</v>
      </c>
      <c r="AB1316" s="8">
        <v>0.72055193014820251</v>
      </c>
      <c r="AC1316" s="8">
        <v>5.9163818122470015E-3</v>
      </c>
      <c r="AD1316" s="8">
        <v>0.19979224922767844</v>
      </c>
      <c r="AE1316" s="8">
        <v>1.2503654006246554E-5</v>
      </c>
      <c r="AF1316" s="8">
        <v>0.82933781119598415</v>
      </c>
      <c r="AG1316" s="8">
        <v>0.75424960022145038</v>
      </c>
      <c r="AH1316" s="8">
        <v>0.44698126272549549</v>
      </c>
      <c r="AI1316" s="8">
        <v>0.72055193014820251</v>
      </c>
    </row>
    <row r="1317" spans="24:35" x14ac:dyDescent="0.25">
      <c r="X1317" t="str">
        <v>Serbia</v>
      </c>
      <c r="Y1317">
        <v>74.900000000000006</v>
      </c>
      <c r="Z1317" s="8">
        <v>74.925813587296972</v>
      </c>
      <c r="AA1317" s="8">
        <v>-2.5813587296966034E-2</v>
      </c>
      <c r="AB1317" s="8">
        <v>-2.5911874022780713E-2</v>
      </c>
      <c r="AC1317" s="8">
        <v>3.79311530027768E-3</v>
      </c>
      <c r="AD1317" s="8">
        <v>-7.1924273651732167E-3</v>
      </c>
      <c r="AE1317" s="8">
        <v>1.0366779804388958E-8</v>
      </c>
      <c r="AF1317" s="8">
        <v>0.82933781119598415</v>
      </c>
      <c r="AG1317" s="8">
        <v>0.7548097284559232</v>
      </c>
      <c r="AH1317" s="8">
        <v>8.4808179824667956E-2</v>
      </c>
      <c r="AI1317" s="8">
        <v>-2.5911874022780713E-2</v>
      </c>
    </row>
    <row r="1318" spans="24:35" x14ac:dyDescent="0.25">
      <c r="X1318" t="str">
        <v>Serbia</v>
      </c>
      <c r="Y1318">
        <v>74.599999999999994</v>
      </c>
      <c r="Z1318" s="8">
        <v>74.462480254501173</v>
      </c>
      <c r="AA1318" s="8">
        <v>0.13751974549882107</v>
      </c>
      <c r="AB1318" s="8">
        <v>0.13803921179426534</v>
      </c>
      <c r="AC1318" s="8">
        <v>3.7631792350313279E-3</v>
      </c>
      <c r="AD1318" s="8">
        <v>3.8316484588924858E-2</v>
      </c>
      <c r="AE1318" s="8">
        <v>2.9188382433275006E-7</v>
      </c>
      <c r="AF1318" s="8">
        <v>0.82933781119598415</v>
      </c>
      <c r="AG1318" s="8">
        <v>0.75596787706120516</v>
      </c>
      <c r="AH1318" s="8">
        <v>0.19574596953430448</v>
      </c>
      <c r="AI1318" s="8">
        <v>0.13803921179426534</v>
      </c>
    </row>
    <row r="1319" spans="24:35" x14ac:dyDescent="0.25">
      <c r="X1319" t="str">
        <v>Serbia</v>
      </c>
      <c r="Y1319">
        <v>74.400000000000006</v>
      </c>
      <c r="Z1319" s="8">
        <v>73.74916338655224</v>
      </c>
      <c r="AA1319" s="8">
        <v>0.65083661344776544</v>
      </c>
      <c r="AB1319" s="8">
        <v>0.65417916826457401</v>
      </c>
      <c r="AC1319" s="8">
        <v>5.1095402895139129E-3</v>
      </c>
      <c r="AD1319" s="8">
        <v>0.18146222648334254</v>
      </c>
      <c r="AE1319" s="8">
        <v>8.9007259847051672E-6</v>
      </c>
      <c r="AF1319" s="8">
        <v>0.82933781119598415</v>
      </c>
      <c r="AG1319" s="8">
        <v>0.75869089544323653</v>
      </c>
      <c r="AH1319" s="8">
        <v>0.42598383359388481</v>
      </c>
      <c r="AI1319" s="8">
        <v>0.65417916826457401</v>
      </c>
    </row>
    <row r="1320" spans="24:35" x14ac:dyDescent="0.25">
      <c r="X1320" t="str">
        <v>Serbia</v>
      </c>
      <c r="Y1320">
        <v>74.099999999999994</v>
      </c>
      <c r="Z1320" s="8">
        <v>74.405433816487104</v>
      </c>
      <c r="AA1320" s="8">
        <v>-0.30543381648710977</v>
      </c>
      <c r="AB1320" s="8">
        <v>-0.30665917809520282</v>
      </c>
      <c r="AC1320" s="8">
        <v>3.9958419496990364E-3</v>
      </c>
      <c r="AD1320" s="8">
        <v>-8.5111537295019371E-2</v>
      </c>
      <c r="AE1320" s="8">
        <v>1.5295737409998025E-6</v>
      </c>
      <c r="AF1320" s="8">
        <v>0.83794453378675593</v>
      </c>
      <c r="AG1320" s="8">
        <v>0.75984705636034189</v>
      </c>
      <c r="AH1320" s="8">
        <v>0.29173881691509507</v>
      </c>
      <c r="AI1320" s="8">
        <v>-0.30665917809520282</v>
      </c>
    </row>
    <row r="1321" spans="24:35" x14ac:dyDescent="0.25">
      <c r="X1321" t="str">
        <v>Serbia</v>
      </c>
      <c r="Y1321">
        <v>74</v>
      </c>
      <c r="Z1321" s="8">
        <v>73.212303807886457</v>
      </c>
      <c r="AA1321" s="8">
        <v>0.78769619211354325</v>
      </c>
      <c r="AB1321" s="8">
        <v>0.79246138295446578</v>
      </c>
      <c r="AC1321" s="8">
        <v>6.013152114942022E-3</v>
      </c>
      <c r="AD1321" s="8">
        <v>0.21972036853206445</v>
      </c>
      <c r="AE1321" s="8">
        <v>1.537122886742145E-5</v>
      </c>
      <c r="AF1321" s="8">
        <v>0.83794453378675593</v>
      </c>
      <c r="AG1321" s="8">
        <v>0.76475093382967407</v>
      </c>
      <c r="AH1321" s="8">
        <v>0.4687433930543069</v>
      </c>
      <c r="AI1321" s="8">
        <v>0.79246138295446578</v>
      </c>
    </row>
    <row r="1322" spans="24:35" x14ac:dyDescent="0.25">
      <c r="X1322" t="str">
        <v>Serbia</v>
      </c>
      <c r="Y1322">
        <v>73.8</v>
      </c>
      <c r="Z1322" s="8">
        <v>73.370017529240059</v>
      </c>
      <c r="AA1322" s="8">
        <v>0.42998247075993845</v>
      </c>
      <c r="AB1322" s="8">
        <v>0.43257297417522678</v>
      </c>
      <c r="AC1322" s="8">
        <v>5.9885928385321014E-3</v>
      </c>
      <c r="AD1322" s="8">
        <v>0.11993804306408919</v>
      </c>
      <c r="AE1322" s="8">
        <v>4.5613535362792262E-6</v>
      </c>
      <c r="AF1322" s="8">
        <v>0.83794453378675593</v>
      </c>
      <c r="AG1322" s="8">
        <v>0.76637028744721314</v>
      </c>
      <c r="AH1322" s="8">
        <v>0.34632072283374726</v>
      </c>
      <c r="AI1322" s="8">
        <v>0.43257297417522678</v>
      </c>
    </row>
    <row r="1323" spans="24:35" x14ac:dyDescent="0.25">
      <c r="X1323" t="str">
        <v>Serbia</v>
      </c>
      <c r="Y1323">
        <v>73.599999999999994</v>
      </c>
      <c r="Z1323" s="8">
        <v>73.79243082809667</v>
      </c>
      <c r="AA1323" s="8">
        <v>-0.19243082809667555</v>
      </c>
      <c r="AB1323" s="8">
        <v>-0.19298500735813578</v>
      </c>
      <c r="AC1323" s="8">
        <v>2.8716182103814799E-3</v>
      </c>
      <c r="AD1323" s="8">
        <v>-5.3592127938842396E-2</v>
      </c>
      <c r="AE1323" s="8">
        <v>4.3533543908199184E-7</v>
      </c>
      <c r="AF1323" s="8">
        <v>0.83794453378675593</v>
      </c>
      <c r="AG1323" s="8">
        <v>0.7672377119974203</v>
      </c>
      <c r="AH1323" s="8">
        <v>0.23149973636883994</v>
      </c>
      <c r="AI1323" s="8">
        <v>-0.19298500735813578</v>
      </c>
    </row>
    <row r="1324" spans="24:35" x14ac:dyDescent="0.25">
      <c r="X1324" t="str">
        <v>Serbia</v>
      </c>
      <c r="Y1324">
        <v>73</v>
      </c>
      <c r="Z1324" s="8">
        <v>73.622932090198233</v>
      </c>
      <c r="AA1324" s="8">
        <v>-0.62293209019823337</v>
      </c>
      <c r="AB1324" s="8">
        <v>-0.6256605198484767</v>
      </c>
      <c r="AC1324" s="8">
        <v>4.3608787252615525E-3</v>
      </c>
      <c r="AD1324" s="8">
        <v>-0.17361674885912015</v>
      </c>
      <c r="AE1324" s="8">
        <v>6.9486701145293404E-6</v>
      </c>
      <c r="AF1324" s="8">
        <v>0.83794453378675593</v>
      </c>
      <c r="AG1324" s="8">
        <v>0.76865947438229965</v>
      </c>
      <c r="AH1324" s="8">
        <v>0.4166734319093553</v>
      </c>
      <c r="AI1324" s="8">
        <v>-0.6256605198484767</v>
      </c>
    </row>
    <row r="1325" spans="24:35" x14ac:dyDescent="0.25">
      <c r="X1325" t="str">
        <v>Serbia</v>
      </c>
      <c r="Y1325">
        <v>73</v>
      </c>
      <c r="Z1325" s="8">
        <v>73.198323319323492</v>
      </c>
      <c r="AA1325" s="8">
        <v>-0.19832331932349234</v>
      </c>
      <c r="AB1325" s="8">
        <v>-0.19875530157216997</v>
      </c>
      <c r="AC1325" s="8">
        <v>2.1734376153019867E-3</v>
      </c>
      <c r="AD1325" s="8">
        <v>-5.5213864352770897E-2</v>
      </c>
      <c r="AE1325" s="8">
        <v>3.4949004143757741E-7</v>
      </c>
      <c r="AF1325" s="8">
        <v>0.83794453378675593</v>
      </c>
      <c r="AG1325" s="8">
        <v>0.76902610765896873</v>
      </c>
      <c r="AH1325" s="8">
        <v>0.23497630593906887</v>
      </c>
      <c r="AI1325" s="8">
        <v>-0.19875530157216997</v>
      </c>
    </row>
    <row r="1326" spans="24:35" x14ac:dyDescent="0.25">
      <c r="X1326" t="str">
        <v>Seychelles</v>
      </c>
      <c r="Y1326">
        <v>73</v>
      </c>
      <c r="Z1326" s="8">
        <v>74.920197749082263</v>
      </c>
      <c r="AA1326" s="8">
        <v>-1.9201977490822628</v>
      </c>
      <c r="AB1326" s="8">
        <v>-1.930947123056596</v>
      </c>
      <c r="AC1326" s="8">
        <v>5.5668919391834272E-3</v>
      </c>
      <c r="AD1326" s="8">
        <v>-0.53550072176883701</v>
      </c>
      <c r="AE1326" s="8">
        <v>8.4489693810887957E-5</v>
      </c>
      <c r="AF1326" s="8">
        <v>0.83794453378675593</v>
      </c>
      <c r="AG1326" s="8">
        <v>0.76930545088321212</v>
      </c>
      <c r="AH1326" s="8">
        <v>0.73177914821948642</v>
      </c>
      <c r="AI1326" s="8">
        <v>-1.930947123056596</v>
      </c>
    </row>
    <row r="1327" spans="24:35" x14ac:dyDescent="0.25">
      <c r="X1327" t="str">
        <v>Seychelles</v>
      </c>
      <c r="Y1327">
        <v>72.900000000000006</v>
      </c>
      <c r="Z1327" s="8">
        <v>73.205722141785259</v>
      </c>
      <c r="AA1327" s="8">
        <v>-0.30572214178525314</v>
      </c>
      <c r="AB1327" s="8">
        <v>-0.30771560837955048</v>
      </c>
      <c r="AC1327" s="8">
        <v>6.4782758495581308E-3</v>
      </c>
      <c r="AD1327" s="8">
        <v>-8.5298246106403713E-2</v>
      </c>
      <c r="AE1327" s="8">
        <v>2.4969432425642278E-6</v>
      </c>
      <c r="AF1327" s="8">
        <v>0.83794453378675593</v>
      </c>
      <c r="AG1327" s="8">
        <v>0.77384608747510486</v>
      </c>
      <c r="AH1327" s="8">
        <v>0.29205863470612148</v>
      </c>
      <c r="AI1327" s="8">
        <v>-0.30771560837955048</v>
      </c>
    </row>
    <row r="1328" spans="24:35" x14ac:dyDescent="0.25">
      <c r="X1328" t="str">
        <v>Seychelles</v>
      </c>
      <c r="Y1328">
        <v>72.7</v>
      </c>
      <c r="Z1328" s="8">
        <v>72.630006114079833</v>
      </c>
      <c r="AA1328" s="8">
        <v>6.9993885920169419E-2</v>
      </c>
      <c r="AB1328" s="8">
        <v>7.0724346862459611E-2</v>
      </c>
      <c r="AC1328" s="8">
        <v>1.0328281202946252E-2</v>
      </c>
      <c r="AD1328" s="8">
        <v>1.9566647322315757E-2</v>
      </c>
      <c r="AE1328" s="8">
        <v>2.1028879248911483E-7</v>
      </c>
      <c r="AF1328" s="8">
        <v>0.83794453378675593</v>
      </c>
      <c r="AG1328" s="8">
        <v>0.77520284710876808</v>
      </c>
      <c r="AH1328" s="8">
        <v>0.13988083257657483</v>
      </c>
      <c r="AI1328" s="8">
        <v>7.0724346862459611E-2</v>
      </c>
    </row>
    <row r="1329" spans="24:35" x14ac:dyDescent="0.25">
      <c r="X1329" t="str">
        <v>Seychelles</v>
      </c>
      <c r="Y1329">
        <v>72.599999999999994</v>
      </c>
      <c r="Z1329" s="8">
        <v>72.004258432374144</v>
      </c>
      <c r="AA1329" s="8">
        <v>0.59574156762585062</v>
      </c>
      <c r="AB1329" s="8">
        <v>0.5984913938997114</v>
      </c>
      <c r="AC1329" s="8">
        <v>4.5945961828176667E-3</v>
      </c>
      <c r="AD1329" s="8">
        <v>0.16605799832503182</v>
      </c>
      <c r="AE1329" s="8">
        <v>6.6990520102760922E-6</v>
      </c>
      <c r="AF1329" s="8">
        <v>0.83794453378675593</v>
      </c>
      <c r="AG1329" s="8">
        <v>0.77558968340026235</v>
      </c>
      <c r="AH1329" s="8">
        <v>0.40750214517844174</v>
      </c>
      <c r="AI1329" s="8">
        <v>0.5984913938997114</v>
      </c>
    </row>
    <row r="1330" spans="24:35" x14ac:dyDescent="0.25">
      <c r="X1330" t="str">
        <v>Seychelles</v>
      </c>
      <c r="Y1330">
        <v>72.400000000000006</v>
      </c>
      <c r="Z1330" s="8">
        <v>74.140827920352336</v>
      </c>
      <c r="AA1330" s="8">
        <v>-1.7408279203523307</v>
      </c>
      <c r="AB1330" s="8">
        <v>-1.7481910113059314</v>
      </c>
      <c r="AC1330" s="8">
        <v>4.2118343510417046E-3</v>
      </c>
      <c r="AD1330" s="8">
        <v>-0.48514801074491309</v>
      </c>
      <c r="AE1330" s="8">
        <v>5.2396132373918228E-5</v>
      </c>
      <c r="AF1330" s="8">
        <v>0.83794453378675593</v>
      </c>
      <c r="AG1330" s="8">
        <v>0.77576654105572973</v>
      </c>
      <c r="AH1330" s="8">
        <v>0.69652567127487341</v>
      </c>
      <c r="AI1330" s="8">
        <v>-1.7481910113059314</v>
      </c>
    </row>
    <row r="1331" spans="24:35" x14ac:dyDescent="0.25">
      <c r="X1331" t="str">
        <v>Seychelles</v>
      </c>
      <c r="Y1331">
        <v>72.3</v>
      </c>
      <c r="Z1331" s="8">
        <v>71.367086930635764</v>
      </c>
      <c r="AA1331" s="8">
        <v>0.93291306936423268</v>
      </c>
      <c r="AB1331" s="8">
        <v>0.93621643998801785</v>
      </c>
      <c r="AC1331" s="8">
        <v>3.5284262086097847E-3</v>
      </c>
      <c r="AD1331" s="8">
        <v>0.25990259272073329</v>
      </c>
      <c r="AE1331" s="8">
        <v>1.2588783017928596E-5</v>
      </c>
      <c r="AF1331" s="8">
        <v>0.83794453378675593</v>
      </c>
      <c r="AG1331" s="8">
        <v>0.77576721647057556</v>
      </c>
      <c r="AH1331" s="8">
        <v>0.5098064267158009</v>
      </c>
      <c r="AI1331" s="8">
        <v>0.93621643998801785</v>
      </c>
    </row>
    <row r="1332" spans="24:35" x14ac:dyDescent="0.25">
      <c r="X1332" t="str">
        <v>Seychelles</v>
      </c>
      <c r="Y1332">
        <v>72.2</v>
      </c>
      <c r="Z1332" s="8">
        <v>71.608689073789563</v>
      </c>
      <c r="AA1332" s="8">
        <v>0.5913109262104399</v>
      </c>
      <c r="AB1332" s="8">
        <v>0.59417211122276503</v>
      </c>
      <c r="AC1332" s="8">
        <v>4.8154145209491749E-3</v>
      </c>
      <c r="AD1332" s="8">
        <v>0.16484127895643255</v>
      </c>
      <c r="AE1332" s="8">
        <v>6.9200365355034195E-6</v>
      </c>
      <c r="AF1332" s="8">
        <v>0.83794453378675593</v>
      </c>
      <c r="AG1332" s="8">
        <v>0.77658229082408514</v>
      </c>
      <c r="AH1332" s="8">
        <v>0.40600650112582254</v>
      </c>
      <c r="AI1332" s="8">
        <v>0.59417211122276503</v>
      </c>
    </row>
    <row r="1333" spans="24:35" x14ac:dyDescent="0.25">
      <c r="X1333" t="str">
        <v>Seychelles</v>
      </c>
      <c r="Y1333">
        <v>72.2</v>
      </c>
      <c r="Z1333" s="8">
        <v>71.475655645977909</v>
      </c>
      <c r="AA1333" s="8">
        <v>0.72434435402209374</v>
      </c>
      <c r="AB1333" s="8">
        <v>0.72771375117965575</v>
      </c>
      <c r="AC1333" s="8">
        <v>4.6301133544612667E-3</v>
      </c>
      <c r="AD1333" s="8">
        <v>0.20190855572228453</v>
      </c>
      <c r="AE1333" s="8">
        <v>9.9807452182827933E-6</v>
      </c>
      <c r="AF1333" s="8">
        <v>0.83794453378675593</v>
      </c>
      <c r="AG1333" s="8">
        <v>0.77661631205995352</v>
      </c>
      <c r="AH1333" s="8">
        <v>0.44934235914532311</v>
      </c>
      <c r="AI1333" s="8">
        <v>0.72771375117965575</v>
      </c>
    </row>
    <row r="1334" spans="24:35" x14ac:dyDescent="0.25">
      <c r="X1334" t="str">
        <v>Seychelles</v>
      </c>
      <c r="Y1334">
        <v>72.2</v>
      </c>
      <c r="Z1334" s="8">
        <v>70.080751825020783</v>
      </c>
      <c r="AA1334" s="8">
        <v>2.1192481749792194</v>
      </c>
      <c r="AB1334" s="8">
        <v>2.1333082755063897</v>
      </c>
      <c r="AC1334" s="8">
        <v>6.5907495361084761E-3</v>
      </c>
      <c r="AD1334" s="8">
        <v>0.59131597181626572</v>
      </c>
      <c r="AE1334" s="8">
        <v>1.2209341083884516E-4</v>
      </c>
      <c r="AF1334" s="8">
        <v>0.83794453378675593</v>
      </c>
      <c r="AG1334" s="8">
        <v>0.77802363028429167</v>
      </c>
      <c r="AH1334" s="8">
        <v>0.76897072234010688</v>
      </c>
      <c r="AI1334" s="8">
        <v>2.1333082755063897</v>
      </c>
    </row>
    <row r="1335" spans="24:35" x14ac:dyDescent="0.25">
      <c r="X1335" t="str">
        <v>Seychelles</v>
      </c>
      <c r="Y1335">
        <v>72.2</v>
      </c>
      <c r="Z1335" s="8">
        <v>69.018970768978562</v>
      </c>
      <c r="AA1335" s="8">
        <v>3.1810292310214408</v>
      </c>
      <c r="AB1335" s="8">
        <v>3.2011117328154559</v>
      </c>
      <c r="AC1335" s="8">
        <v>6.2736022576606858E-3</v>
      </c>
      <c r="AD1335" s="8">
        <v>0.88743415250894597</v>
      </c>
      <c r="AE1335" s="8">
        <v>2.6167897513778871E-4</v>
      </c>
      <c r="AF1335" s="8">
        <v>0.83794453378675593</v>
      </c>
      <c r="AG1335" s="8">
        <v>0.77898024838793112</v>
      </c>
      <c r="AH1335" s="8">
        <v>0.94203723520301785</v>
      </c>
      <c r="AI1335" s="8">
        <v>3.2011117328154559</v>
      </c>
    </row>
    <row r="1336" spans="24:35" x14ac:dyDescent="0.25">
      <c r="X1336" t="str">
        <v>Seychelles</v>
      </c>
      <c r="Y1336">
        <v>72.099999999999994</v>
      </c>
      <c r="Z1336" s="8">
        <v>70.093927518894262</v>
      </c>
      <c r="AA1336" s="8">
        <v>2.0060724811057327</v>
      </c>
      <c r="AB1336" s="8">
        <v>2.0126390601333854</v>
      </c>
      <c r="AC1336" s="8">
        <v>3.2626709665554902E-3</v>
      </c>
      <c r="AD1336" s="8">
        <v>0.55880225558130137</v>
      </c>
      <c r="AE1336" s="8">
        <v>5.3796652790810805E-5</v>
      </c>
      <c r="AF1336" s="8">
        <v>0.873012700415573</v>
      </c>
      <c r="AG1336" s="8">
        <v>0.78368691089706122</v>
      </c>
      <c r="AH1336" s="8">
        <v>0.74753077233067899</v>
      </c>
      <c r="AI1336" s="8">
        <v>2.0126390601333854</v>
      </c>
    </row>
    <row r="1337" spans="24:35" x14ac:dyDescent="0.25">
      <c r="X1337" t="str">
        <v>Seychelles</v>
      </c>
      <c r="Y1337">
        <v>72.099999999999994</v>
      </c>
      <c r="Z1337" s="8">
        <v>70.372609427306656</v>
      </c>
      <c r="AA1337" s="8">
        <v>1.7273905726933378</v>
      </c>
      <c r="AB1337" s="8">
        <v>1.7323861458556973</v>
      </c>
      <c r="AC1337" s="8">
        <v>2.8836372158193902E-3</v>
      </c>
      <c r="AD1337" s="8">
        <v>0.48108245140303146</v>
      </c>
      <c r="AE1337" s="8">
        <v>3.5227368981136017E-5</v>
      </c>
      <c r="AF1337" s="8">
        <v>0.873012700415573</v>
      </c>
      <c r="AG1337" s="8">
        <v>0.78423276743727799</v>
      </c>
      <c r="AH1337" s="8">
        <v>0.69360107511669233</v>
      </c>
      <c r="AI1337" s="8">
        <v>1.7323861458556973</v>
      </c>
    </row>
    <row r="1338" spans="24:35" x14ac:dyDescent="0.25">
      <c r="X1338" t="str">
        <v>Seychelles</v>
      </c>
      <c r="Y1338">
        <v>72.099999999999994</v>
      </c>
      <c r="Z1338" s="8">
        <v>69.974401224012468</v>
      </c>
      <c r="AA1338" s="8">
        <v>2.1255987759875268</v>
      </c>
      <c r="AB1338" s="8">
        <v>2.1385592599183028</v>
      </c>
      <c r="AC1338" s="8">
        <v>6.0603810114997839E-3</v>
      </c>
      <c r="AD1338" s="8">
        <v>0.59292966886382936</v>
      </c>
      <c r="AE1338" s="8">
        <v>1.1282171306123294E-4</v>
      </c>
      <c r="AF1338" s="8">
        <v>0.873012700415573</v>
      </c>
      <c r="AG1338" s="8">
        <v>0.78475112307582406</v>
      </c>
      <c r="AH1338" s="8">
        <v>0.77001926525498654</v>
      </c>
      <c r="AI1338" s="8">
        <v>2.1385592599183028</v>
      </c>
    </row>
    <row r="1339" spans="24:35" x14ac:dyDescent="0.25">
      <c r="X1339" t="str">
        <v>Seychelles</v>
      </c>
      <c r="Y1339">
        <v>72</v>
      </c>
      <c r="Z1339" s="8">
        <v>70.278886023931634</v>
      </c>
      <c r="AA1339" s="8">
        <v>1.7211139760683665</v>
      </c>
      <c r="AB1339" s="8">
        <v>1.7257722564553744</v>
      </c>
      <c r="AC1339" s="8">
        <v>2.6992439874862963E-3</v>
      </c>
      <c r="AD1339" s="8">
        <v>0.47929008939774898</v>
      </c>
      <c r="AE1339" s="8">
        <v>3.2723465565852856E-5</v>
      </c>
      <c r="AF1339" s="8">
        <v>0.873012700415573</v>
      </c>
      <c r="AG1339" s="8">
        <v>0.78857842661573063</v>
      </c>
      <c r="AH1339" s="8">
        <v>0.69230779960776767</v>
      </c>
      <c r="AI1339" s="8">
        <v>1.7257722564553744</v>
      </c>
    </row>
    <row r="1340" spans="24:35" x14ac:dyDescent="0.25">
      <c r="X1340" t="str">
        <v>Seychelles</v>
      </c>
      <c r="Y1340">
        <v>71.8</v>
      </c>
      <c r="Z1340" s="8">
        <v>63.259827922529034</v>
      </c>
      <c r="AA1340" s="8">
        <v>8.5401720774709631</v>
      </c>
      <c r="AB1340" s="8">
        <v>8.7726697026750315</v>
      </c>
      <c r="AC1340" s="8">
        <v>2.6502493891132604E-2</v>
      </c>
      <c r="AD1340" s="8">
        <v>2.4071385692980343</v>
      </c>
      <c r="AE1340" s="8">
        <v>8.3023393735982016E-3</v>
      </c>
      <c r="AF1340" s="8">
        <v>0.88194836619248052</v>
      </c>
      <c r="AG1340" s="8">
        <v>0.78869963246884911</v>
      </c>
      <c r="AH1340" s="8">
        <v>1.5514955911307109</v>
      </c>
      <c r="AI1340" s="8">
        <v>8.7726697026750315</v>
      </c>
    </row>
    <row r="1341" spans="24:35" x14ac:dyDescent="0.25">
      <c r="X1341" t="str">
        <v>Sierra Leone</v>
      </c>
      <c r="Y1341">
        <v>48.1</v>
      </c>
      <c r="Z1341" s="8">
        <v>60.303794862651472</v>
      </c>
      <c r="AA1341" s="8">
        <v>-12.203794862651471</v>
      </c>
      <c r="AB1341" s="8">
        <v>-12.359632033096968</v>
      </c>
      <c r="AC1341" s="8">
        <v>1.2608560677873934E-2</v>
      </c>
      <c r="AD1341" s="8">
        <v>-3.4154828724569519</v>
      </c>
      <c r="AE1341" s="8">
        <v>7.8401934369167516E-3</v>
      </c>
      <c r="AF1341" s="8">
        <v>0.88194836619248052</v>
      </c>
      <c r="AG1341" s="8">
        <v>0.78945610642516406</v>
      </c>
      <c r="AH1341" s="8">
        <v>1.8481025059387133</v>
      </c>
      <c r="AI1341" s="8">
        <v>-12.359632033096968</v>
      </c>
    </row>
    <row r="1342" spans="24:35" x14ac:dyDescent="0.25">
      <c r="X1342" t="str">
        <v>Sierra Leone</v>
      </c>
      <c r="Y1342">
        <v>54</v>
      </c>
      <c r="Z1342" s="8">
        <v>66.972708355293122</v>
      </c>
      <c r="AA1342" s="8">
        <v>-12.972708355293122</v>
      </c>
      <c r="AB1342" s="8">
        <v>-13.088446464596611</v>
      </c>
      <c r="AC1342" s="8">
        <v>8.8427690495242444E-3</v>
      </c>
      <c r="AD1342" s="8">
        <v>-3.6237753759145934</v>
      </c>
      <c r="AE1342" s="8">
        <v>6.1661582586797891E-3</v>
      </c>
      <c r="AF1342" s="8">
        <v>0.88194836619248052</v>
      </c>
      <c r="AG1342" s="8">
        <v>0.78957057582757295</v>
      </c>
      <c r="AH1342" s="8">
        <v>1.9036216472594005</v>
      </c>
      <c r="AI1342" s="8">
        <v>-13.088446464596611</v>
      </c>
    </row>
    <row r="1343" spans="24:35" x14ac:dyDescent="0.25">
      <c r="X1343" t="str">
        <v>Sierra Leone</v>
      </c>
      <c r="Y1343">
        <v>49.7</v>
      </c>
      <c r="Z1343" s="8">
        <v>60.478893651205681</v>
      </c>
      <c r="AA1343" s="8">
        <v>-10.778893651205678</v>
      </c>
      <c r="AB1343" s="8">
        <v>-10.888081156721153</v>
      </c>
      <c r="AC1343" s="8">
        <v>1.0028167860236321E-2</v>
      </c>
      <c r="AD1343" s="8">
        <v>-3.0127608553572469</v>
      </c>
      <c r="AE1343" s="8">
        <v>4.8392100805053975E-3</v>
      </c>
      <c r="AF1343" s="8">
        <v>0.88194836619248052</v>
      </c>
      <c r="AG1343" s="8">
        <v>0.79153256036126707</v>
      </c>
      <c r="AH1343" s="8">
        <v>1.7357306402081076</v>
      </c>
      <c r="AI1343" s="8">
        <v>-10.888081156721153</v>
      </c>
    </row>
    <row r="1344" spans="24:35" x14ac:dyDescent="0.25">
      <c r="X1344" t="str">
        <v>Sierra Leone</v>
      </c>
      <c r="Y1344">
        <v>48.9</v>
      </c>
      <c r="Z1344" s="8">
        <v>59.571922746798037</v>
      </c>
      <c r="AA1344" s="8">
        <v>-10.671922746798039</v>
      </c>
      <c r="AB1344" s="8">
        <v>-10.790710861155178</v>
      </c>
      <c r="AC1344" s="8">
        <v>1.100836783466768E-2</v>
      </c>
      <c r="AD1344" s="8">
        <v>-2.984339698104892</v>
      </c>
      <c r="AE1344" s="8">
        <v>5.2176293769756292E-3</v>
      </c>
      <c r="AF1344" s="8">
        <v>0.89095501331493132</v>
      </c>
      <c r="AG1344" s="8">
        <v>0.79703960112791605</v>
      </c>
      <c r="AH1344" s="8">
        <v>1.7275241526835137</v>
      </c>
      <c r="AI1344" s="8">
        <v>-10.790710861155178</v>
      </c>
    </row>
    <row r="1345" spans="24:35" x14ac:dyDescent="0.25">
      <c r="X1345" t="str">
        <v>Sierra Leone</v>
      </c>
      <c r="Y1345">
        <v>48.1</v>
      </c>
      <c r="Z1345" s="8">
        <v>58.084330561354058</v>
      </c>
      <c r="AA1345" s="8">
        <v>-9.9843305613540565</v>
      </c>
      <c r="AB1345" s="8">
        <v>-10.058371525694923</v>
      </c>
      <c r="AC1345" s="8">
        <v>7.3611284045060135E-3</v>
      </c>
      <c r="AD1345" s="8">
        <v>-2.7869245027896805</v>
      </c>
      <c r="AE1345" s="8">
        <v>3.0314465990037994E-3</v>
      </c>
      <c r="AF1345" s="8">
        <v>0.89095501331493132</v>
      </c>
      <c r="AG1345" s="8">
        <v>0.79798115167619343</v>
      </c>
      <c r="AH1345" s="8">
        <v>1.6694084289920428</v>
      </c>
      <c r="AI1345" s="8">
        <v>-10.058371525694923</v>
      </c>
    </row>
    <row r="1346" spans="24:35" x14ac:dyDescent="0.25">
      <c r="X1346" t="str">
        <v>Sierra Leone</v>
      </c>
      <c r="Y1346">
        <v>47.1</v>
      </c>
      <c r="Z1346" s="8">
        <v>58.473288084686892</v>
      </c>
      <c r="AA1346" s="8">
        <v>-11.373288084686891</v>
      </c>
      <c r="AB1346" s="8">
        <v>-11.529853242400417</v>
      </c>
      <c r="AC1346" s="8">
        <v>1.3579111062555901E-2</v>
      </c>
      <c r="AD1346" s="8">
        <v>-3.1846140107056757</v>
      </c>
      <c r="AE1346" s="8">
        <v>7.3479988865385757E-3</v>
      </c>
      <c r="AF1346" s="8">
        <v>0.89095501331493132</v>
      </c>
      <c r="AG1346" s="8">
        <v>0.79881175267637272</v>
      </c>
      <c r="AH1346" s="8">
        <v>1.7845486854400123</v>
      </c>
      <c r="AI1346" s="8">
        <v>-11.529853242400417</v>
      </c>
    </row>
    <row r="1347" spans="24:35" x14ac:dyDescent="0.25">
      <c r="X1347" t="str">
        <v>Sierra Leone</v>
      </c>
      <c r="Y1347">
        <v>46.2</v>
      </c>
      <c r="Z1347" s="8">
        <v>56.236588118902695</v>
      </c>
      <c r="AA1347" s="8">
        <v>-10.036588118902692</v>
      </c>
      <c r="AB1347" s="8">
        <v>-10.11962477414566</v>
      </c>
      <c r="AC1347" s="8">
        <v>8.2055073282079199E-3</v>
      </c>
      <c r="AD1347" s="8">
        <v>-2.8027034462765874</v>
      </c>
      <c r="AE1347" s="8">
        <v>3.4204593969745403E-3</v>
      </c>
      <c r="AF1347" s="8">
        <v>0.89095501331493132</v>
      </c>
      <c r="AG1347" s="8">
        <v>0.79981524261897985</v>
      </c>
      <c r="AH1347" s="8">
        <v>1.6741276672573653</v>
      </c>
      <c r="AI1347" s="8">
        <v>-10.11962477414566</v>
      </c>
    </row>
    <row r="1348" spans="24:35" x14ac:dyDescent="0.25">
      <c r="X1348" t="str">
        <v>Sierra Leone</v>
      </c>
      <c r="Y1348">
        <v>45.3</v>
      </c>
      <c r="Z1348" s="8">
        <v>62.317624399133031</v>
      </c>
      <c r="AA1348" s="8">
        <v>-17.017624399133034</v>
      </c>
      <c r="AB1348" s="8">
        <v>-17.183808823256719</v>
      </c>
      <c r="AC1348" s="8">
        <v>9.6709888845346696E-3</v>
      </c>
      <c r="AD1348" s="8">
        <v>-4.7556630357299623</v>
      </c>
      <c r="AE1348" s="8">
        <v>1.1624115897417825E-2</v>
      </c>
      <c r="AF1348" s="8">
        <v>0.89095501331493132</v>
      </c>
      <c r="AG1348" s="8">
        <v>0.79994364841586407</v>
      </c>
      <c r="AH1348" s="8">
        <v>2.1807482742696283</v>
      </c>
      <c r="AI1348" s="8">
        <v>-17.183808823256719</v>
      </c>
    </row>
    <row r="1349" spans="24:35" x14ac:dyDescent="0.25">
      <c r="X1349" t="str">
        <v>Solomon Islands</v>
      </c>
      <c r="Y1349">
        <v>68.8</v>
      </c>
      <c r="Z1349" s="8">
        <v>67.154402797264822</v>
      </c>
      <c r="AA1349" s="8">
        <v>1.6455972027351748</v>
      </c>
      <c r="AB1349" s="8">
        <v>1.6521475012859548</v>
      </c>
      <c r="AC1349" s="8">
        <v>3.964717766229444E-3</v>
      </c>
      <c r="AD1349" s="8">
        <v>0.4585514498530851</v>
      </c>
      <c r="AE1349" s="8">
        <v>4.4051438541492951E-5</v>
      </c>
      <c r="AF1349" s="8">
        <v>0.89095501331493132</v>
      </c>
      <c r="AG1349" s="8">
        <v>0.80080444497004943</v>
      </c>
      <c r="AH1349" s="8">
        <v>0.67716427095135867</v>
      </c>
      <c r="AI1349" s="8">
        <v>1.6521475012859548</v>
      </c>
    </row>
    <row r="1350" spans="24:35" x14ac:dyDescent="0.25">
      <c r="X1350" t="str">
        <v>Solomon Islands</v>
      </c>
      <c r="Y1350">
        <v>68.8</v>
      </c>
      <c r="Z1350" s="8">
        <v>67.122611683958951</v>
      </c>
      <c r="AA1350" s="8">
        <v>1.6773883160410463</v>
      </c>
      <c r="AB1350" s="8">
        <v>1.6847837842348756</v>
      </c>
      <c r="AC1350" s="8">
        <v>4.3895651555002331E-3</v>
      </c>
      <c r="AD1350" s="8">
        <v>0.4675098715314287</v>
      </c>
      <c r="AE1350" s="8">
        <v>5.0717756005710138E-5</v>
      </c>
      <c r="AF1350" s="8">
        <v>0.90460220385671419</v>
      </c>
      <c r="AG1350" s="8">
        <v>0.80101265904459262</v>
      </c>
      <c r="AH1350" s="8">
        <v>0.68374693529947805</v>
      </c>
      <c r="AI1350" s="8">
        <v>1.6847837842348756</v>
      </c>
    </row>
    <row r="1351" spans="24:35" x14ac:dyDescent="0.25">
      <c r="X1351" t="str">
        <v>Solomon Islands</v>
      </c>
      <c r="Y1351">
        <v>68.7</v>
      </c>
      <c r="Z1351" s="8">
        <v>67.090272451813249</v>
      </c>
      <c r="AA1351" s="8">
        <v>1.6097275481867541</v>
      </c>
      <c r="AB1351" s="8">
        <v>1.6172322948807369</v>
      </c>
      <c r="AC1351" s="8">
        <v>4.6404877751568315E-3</v>
      </c>
      <c r="AD1351" s="8">
        <v>0.44870848560791371</v>
      </c>
      <c r="AE1351" s="8">
        <v>4.9403603331703141E-5</v>
      </c>
      <c r="AF1351" s="8">
        <v>0.90460220385671419</v>
      </c>
      <c r="AG1351" s="8">
        <v>0.80222657672457864</v>
      </c>
      <c r="AH1351" s="8">
        <v>0.66985706356499197</v>
      </c>
      <c r="AI1351" s="8">
        <v>1.6172322948807369</v>
      </c>
    </row>
    <row r="1352" spans="24:35" x14ac:dyDescent="0.25">
      <c r="X1352" t="str">
        <v>Solomon Islands</v>
      </c>
      <c r="Y1352">
        <v>68.5</v>
      </c>
      <c r="Z1352" s="8">
        <v>66.910131495999252</v>
      </c>
      <c r="AA1352" s="8">
        <v>1.5898685040007479</v>
      </c>
      <c r="AB1352" s="8">
        <v>1.5967099256489614</v>
      </c>
      <c r="AC1352" s="8">
        <v>4.2846991418512091E-3</v>
      </c>
      <c r="AD1352" s="8">
        <v>0.44309363064661328</v>
      </c>
      <c r="AE1352" s="8">
        <v>4.4465437029343773E-5</v>
      </c>
      <c r="AF1352" s="8">
        <v>0.90460220385671419</v>
      </c>
      <c r="AG1352" s="8">
        <v>0.80650668296600359</v>
      </c>
      <c r="AH1352" s="8">
        <v>0.66565278535180283</v>
      </c>
      <c r="AI1352" s="8">
        <v>1.5967099256489614</v>
      </c>
    </row>
    <row r="1353" spans="24:35" x14ac:dyDescent="0.25">
      <c r="X1353" t="str">
        <v>Solomon Islands</v>
      </c>
      <c r="Y1353">
        <v>68.3</v>
      </c>
      <c r="Z1353" s="8">
        <v>65.927670859244657</v>
      </c>
      <c r="AA1353" s="8">
        <v>2.3723291407553404</v>
      </c>
      <c r="AB1353" s="8">
        <v>2.4180542562696425</v>
      </c>
      <c r="AC1353" s="8">
        <v>1.8909879873763705E-2</v>
      </c>
      <c r="AD1353" s="8">
        <v>0.66607385092146154</v>
      </c>
      <c r="AE1353" s="8">
        <v>4.5006064185635855E-4</v>
      </c>
      <c r="AF1353" s="8">
        <v>0.91148934236618206</v>
      </c>
      <c r="AG1353" s="8">
        <v>0.80657283304924843</v>
      </c>
      <c r="AH1353" s="8">
        <v>0.81613347616763121</v>
      </c>
      <c r="AI1353" s="8">
        <v>2.4180542562696425</v>
      </c>
    </row>
    <row r="1354" spans="24:35" x14ac:dyDescent="0.25">
      <c r="X1354" t="str">
        <v>Solomon Islands</v>
      </c>
      <c r="Y1354">
        <v>68.099999999999994</v>
      </c>
      <c r="Z1354" s="8">
        <v>66.721382039611029</v>
      </c>
      <c r="AA1354" s="8">
        <v>1.378617960388965</v>
      </c>
      <c r="AB1354" s="8">
        <v>1.3849050003747272</v>
      </c>
      <c r="AC1354" s="8">
        <v>4.5396904365721941E-3</v>
      </c>
      <c r="AD1354" s="8">
        <v>0.38426767217230712</v>
      </c>
      <c r="AE1354" s="8">
        <v>3.5441850427106335E-5</v>
      </c>
      <c r="AF1354" s="8">
        <v>0.91148934236618206</v>
      </c>
      <c r="AG1354" s="8">
        <v>0.80706109040826524</v>
      </c>
      <c r="AH1354" s="8">
        <v>0.61989327482422896</v>
      </c>
      <c r="AI1354" s="8">
        <v>1.3849050003747272</v>
      </c>
    </row>
    <row r="1355" spans="24:35" x14ac:dyDescent="0.25">
      <c r="X1355" t="str">
        <v>Solomon Islands</v>
      </c>
      <c r="Y1355">
        <v>68</v>
      </c>
      <c r="Z1355" s="8">
        <v>66.23485113595197</v>
      </c>
      <c r="AA1355" s="8">
        <v>1.7651488640480295</v>
      </c>
      <c r="AB1355" s="8">
        <v>1.771791367329038</v>
      </c>
      <c r="AC1355" s="8">
        <v>3.7490324219278536E-3</v>
      </c>
      <c r="AD1355" s="8">
        <v>0.49181169434413569</v>
      </c>
      <c r="AE1355" s="8">
        <v>4.7906510880070668E-5</v>
      </c>
      <c r="AF1355" s="8">
        <v>0.91148934236618206</v>
      </c>
      <c r="AG1355" s="8">
        <v>0.80712841557163273</v>
      </c>
      <c r="AH1355" s="8">
        <v>0.7012928734445657</v>
      </c>
      <c r="AI1355" s="8">
        <v>1.771791367329038</v>
      </c>
    </row>
    <row r="1356" spans="24:35" x14ac:dyDescent="0.25">
      <c r="X1356" t="str">
        <v>Solomon Islands</v>
      </c>
      <c r="Y1356">
        <v>67.599999999999994</v>
      </c>
      <c r="Z1356" s="8">
        <v>68.52631091175769</v>
      </c>
      <c r="AA1356" s="8">
        <v>-0.92631091175769598</v>
      </c>
      <c r="AB1356" s="8">
        <v>-0.94529982794875811</v>
      </c>
      <c r="AC1356" s="8">
        <v>2.0087717811466121E-2</v>
      </c>
      <c r="AD1356" s="8">
        <v>-0.2602346195657641</v>
      </c>
      <c r="AE1356" s="8">
        <v>7.306677502429929E-5</v>
      </c>
      <c r="AF1356" s="8">
        <v>0.91841998904288702</v>
      </c>
      <c r="AG1356" s="8">
        <v>0.80902800202932945</v>
      </c>
      <c r="AH1356" s="8">
        <v>0.51013196289368512</v>
      </c>
      <c r="AI1356" s="8">
        <v>-0.94529982794875811</v>
      </c>
    </row>
    <row r="1357" spans="24:35" x14ac:dyDescent="0.25">
      <c r="X1357" t="str">
        <v>Solomon Islands</v>
      </c>
      <c r="Y1357">
        <v>67.599999999999994</v>
      </c>
      <c r="Z1357" s="8">
        <v>68.790462399579638</v>
      </c>
      <c r="AA1357" s="8">
        <v>-1.1904623995796442</v>
      </c>
      <c r="AB1357" s="8">
        <v>-1.1993733729959084</v>
      </c>
      <c r="AC1357" s="8">
        <v>7.4296908843369518E-3</v>
      </c>
      <c r="AD1357" s="8">
        <v>-0.3323050449779148</v>
      </c>
      <c r="AE1357" s="8">
        <v>4.350405442788386E-5</v>
      </c>
      <c r="AF1357" s="8">
        <v>0.91841998904288702</v>
      </c>
      <c r="AG1357" s="8">
        <v>0.8092895459478302</v>
      </c>
      <c r="AH1357" s="8">
        <v>0.57645905750357918</v>
      </c>
      <c r="AI1357" s="8">
        <v>-1.1993733729959084</v>
      </c>
    </row>
    <row r="1358" spans="24:35" x14ac:dyDescent="0.25">
      <c r="X1358" t="str">
        <v>Solomon Islands</v>
      </c>
      <c r="Y1358">
        <v>67.400000000000006</v>
      </c>
      <c r="Z1358" s="8">
        <v>67.497017900133898</v>
      </c>
      <c r="AA1358" s="8">
        <v>-9.7017900133891999E-2</v>
      </c>
      <c r="AB1358" s="8">
        <v>-9.8754153977951828E-2</v>
      </c>
      <c r="AC1358" s="8">
        <v>1.7581577828589091E-2</v>
      </c>
      <c r="AD1358" s="8">
        <v>-2.7221090122299386E-2</v>
      </c>
      <c r="AE1358" s="8">
        <v>6.979411032882245E-7</v>
      </c>
      <c r="AF1358" s="8">
        <v>0.91841998904288702</v>
      </c>
      <c r="AG1358" s="8">
        <v>0.81010925870292483</v>
      </c>
      <c r="AH1358" s="8">
        <v>0.16498815146033785</v>
      </c>
      <c r="AI1358" s="8">
        <v>-9.8754153977951828E-2</v>
      </c>
    </row>
    <row r="1359" spans="24:35" x14ac:dyDescent="0.25">
      <c r="X1359" t="str">
        <v>Solomon Islands</v>
      </c>
      <c r="Y1359">
        <v>67.099999999999994</v>
      </c>
      <c r="Z1359" s="8">
        <v>66.522638776379438</v>
      </c>
      <c r="AA1359" s="8">
        <v>0.57736122362055653</v>
      </c>
      <c r="AB1359" s="8">
        <v>0.58981125487637043</v>
      </c>
      <c r="AC1359" s="8">
        <v>2.1108500648098945E-2</v>
      </c>
      <c r="AD1359" s="8">
        <v>0.1622864371840777</v>
      </c>
      <c r="AE1359" s="8">
        <v>2.9890534415375343E-5</v>
      </c>
      <c r="AF1359" s="8">
        <v>0.91841998904288702</v>
      </c>
      <c r="AG1359" s="8">
        <v>0.8104728680175548</v>
      </c>
      <c r="AH1359" s="8">
        <v>0.40284790825332295</v>
      </c>
      <c r="AI1359" s="8">
        <v>0.58981125487637043</v>
      </c>
    </row>
    <row r="1360" spans="24:35" x14ac:dyDescent="0.25">
      <c r="X1360" t="str">
        <v>Solomon Islands</v>
      </c>
      <c r="Y1360">
        <v>66.8</v>
      </c>
      <c r="Z1360" s="8">
        <v>63.009877310728875</v>
      </c>
      <c r="AA1360" s="8">
        <v>3.7901226892711222</v>
      </c>
      <c r="AB1360" s="8">
        <v>3.8160877463646172</v>
      </c>
      <c r="AC1360" s="8">
        <v>6.8041037888163982E-3</v>
      </c>
      <c r="AD1360" s="8">
        <v>1.0576395974931763</v>
      </c>
      <c r="AE1360" s="8">
        <v>4.0332748353580318E-4</v>
      </c>
      <c r="AF1360" s="8">
        <v>0.91841998904288702</v>
      </c>
      <c r="AG1360" s="8">
        <v>0.8109238765184158</v>
      </c>
      <c r="AH1360" s="8">
        <v>1.0284160624441725</v>
      </c>
      <c r="AI1360" s="8">
        <v>3.8160877463646172</v>
      </c>
    </row>
    <row r="1361" spans="24:35" x14ac:dyDescent="0.25">
      <c r="X1361" t="str">
        <v>Solomon Islands</v>
      </c>
      <c r="Y1361">
        <v>66.5</v>
      </c>
      <c r="Z1361" s="8">
        <v>66.778325007471494</v>
      </c>
      <c r="AA1361" s="8">
        <v>-0.27832500747149425</v>
      </c>
      <c r="AB1361" s="8">
        <v>-0.28040230992618276</v>
      </c>
      <c r="AC1361" s="8">
        <v>7.4082929460724117E-3</v>
      </c>
      <c r="AD1361" s="8">
        <v>-7.7690658044504285E-2</v>
      </c>
      <c r="AE1361" s="8">
        <v>2.3709997264744967E-6</v>
      </c>
      <c r="AF1361" s="8">
        <v>0.91841998904288702</v>
      </c>
      <c r="AG1361" s="8">
        <v>0.81166107988003555</v>
      </c>
      <c r="AH1361" s="8">
        <v>0.27873043975228878</v>
      </c>
      <c r="AI1361" s="8">
        <v>-0.28040230992618276</v>
      </c>
    </row>
    <row r="1362" spans="24:35" x14ac:dyDescent="0.25">
      <c r="X1362" t="str">
        <v>Solomon Islands</v>
      </c>
      <c r="Y1362">
        <v>66.2</v>
      </c>
      <c r="Z1362" s="8">
        <v>62.801882763263663</v>
      </c>
      <c r="AA1362" s="8">
        <v>3.3981172367363399</v>
      </c>
      <c r="AB1362" s="8">
        <v>3.4220713764394248</v>
      </c>
      <c r="AC1362" s="8">
        <v>6.9998948204313544E-3</v>
      </c>
      <c r="AD1362" s="8">
        <v>0.94834334894462413</v>
      </c>
      <c r="AE1362" s="8">
        <v>3.3367204599650795E-4</v>
      </c>
      <c r="AF1362" s="8">
        <v>0.93241539434320941</v>
      </c>
      <c r="AG1362" s="8">
        <v>0.81314154267891525</v>
      </c>
      <c r="AH1362" s="8">
        <v>0.973829219598911</v>
      </c>
      <c r="AI1362" s="8">
        <v>3.4220713764394248</v>
      </c>
    </row>
    <row r="1363" spans="24:35" x14ac:dyDescent="0.25">
      <c r="X1363" t="str">
        <v>Solomon Islands</v>
      </c>
      <c r="Y1363">
        <v>65.8</v>
      </c>
      <c r="Z1363" s="8">
        <v>63.052304673474211</v>
      </c>
      <c r="AA1363" s="8">
        <v>2.7476953265257862</v>
      </c>
      <c r="AB1363" s="8">
        <v>2.7637894746237897</v>
      </c>
      <c r="AC1363" s="8">
        <v>5.8232178122735977E-3</v>
      </c>
      <c r="AD1363" s="8">
        <v>0.76637028744721314</v>
      </c>
      <c r="AE1363" s="8">
        <v>1.8106025785792379E-4</v>
      </c>
      <c r="AF1363" s="8">
        <v>0.93241539434320941</v>
      </c>
      <c r="AG1363" s="8">
        <v>0.82152930187098028</v>
      </c>
      <c r="AH1363" s="8">
        <v>0.87542577495023133</v>
      </c>
      <c r="AI1363" s="8">
        <v>2.7637894746237897</v>
      </c>
    </row>
    <row r="1364" spans="24:35" x14ac:dyDescent="0.25">
      <c r="X1364" t="str">
        <v>South Africa</v>
      </c>
      <c r="Y1364">
        <v>62</v>
      </c>
      <c r="Z1364" s="8">
        <v>66.17260068234863</v>
      </c>
      <c r="AA1364" s="8">
        <v>-4.1726006823486301</v>
      </c>
      <c r="AB1364" s="8">
        <v>-4.2325656156857718</v>
      </c>
      <c r="AC1364" s="8">
        <v>1.4167514170344613E-2</v>
      </c>
      <c r="AD1364" s="8">
        <v>-1.1687110598212613</v>
      </c>
      <c r="AE1364" s="8">
        <v>1.0331211139224523E-3</v>
      </c>
      <c r="AF1364" s="8">
        <v>0.93712127394454448</v>
      </c>
      <c r="AG1364" s="8">
        <v>0.82289084808144597</v>
      </c>
      <c r="AH1364" s="8">
        <v>1.0810694056448278</v>
      </c>
      <c r="AI1364" s="8">
        <v>-4.2325656156857718</v>
      </c>
    </row>
    <row r="1365" spans="24:35" x14ac:dyDescent="0.25">
      <c r="X1365" t="str">
        <v>South Africa</v>
      </c>
      <c r="Y1365">
        <v>69</v>
      </c>
      <c r="Z1365" s="8">
        <v>66.505714363285506</v>
      </c>
      <c r="AA1365" s="8">
        <v>2.4942856367144941</v>
      </c>
      <c r="AB1365" s="8">
        <v>2.5254198889011743</v>
      </c>
      <c r="AC1365" s="8">
        <v>1.2328346792353411E-2</v>
      </c>
      <c r="AD1365" s="8">
        <v>0.69797807853550775</v>
      </c>
      <c r="AE1365" s="8">
        <v>3.2005323250468797E-4</v>
      </c>
      <c r="AF1365" s="8">
        <v>0.93712127394454448</v>
      </c>
      <c r="AG1365" s="8">
        <v>0.82537279901294769</v>
      </c>
      <c r="AH1365" s="8">
        <v>0.83545082352913369</v>
      </c>
      <c r="AI1365" s="8">
        <v>2.5254198889011743</v>
      </c>
    </row>
    <row r="1366" spans="24:35" x14ac:dyDescent="0.25">
      <c r="X1366" t="str">
        <v>South Africa</v>
      </c>
      <c r="Y1366">
        <v>59.2</v>
      </c>
      <c r="Z1366" s="8">
        <v>69.874280364867786</v>
      </c>
      <c r="AA1366" s="8">
        <v>-10.674280364867784</v>
      </c>
      <c r="AB1366" s="8">
        <v>-10.74175639122387</v>
      </c>
      <c r="AC1366" s="8">
        <v>6.2816567327123249E-3</v>
      </c>
      <c r="AD1366" s="8">
        <v>-2.9778913210961564</v>
      </c>
      <c r="AE1366" s="8">
        <v>2.9503597915757082E-3</v>
      </c>
      <c r="AF1366" s="8">
        <v>0.93712127394454448</v>
      </c>
      <c r="AG1366" s="8">
        <v>0.83713631389866427</v>
      </c>
      <c r="AH1366" s="8">
        <v>1.7256567796338171</v>
      </c>
      <c r="AI1366" s="8">
        <v>-10.74175639122387</v>
      </c>
    </row>
    <row r="1367" spans="24:35" x14ac:dyDescent="0.25">
      <c r="X1367" t="str">
        <v>South Africa</v>
      </c>
      <c r="Y1367">
        <v>58.9</v>
      </c>
      <c r="Z1367" s="8">
        <v>62.587406859463854</v>
      </c>
      <c r="AA1367" s="8">
        <v>-3.6874068594638558</v>
      </c>
      <c r="AB1367" s="8">
        <v>-3.7132695592621396</v>
      </c>
      <c r="AC1367" s="8">
        <v>6.9649400307536316E-3</v>
      </c>
      <c r="AD1367" s="8">
        <v>-1.0290599117150248</v>
      </c>
      <c r="AE1367" s="8">
        <v>3.9091336485050723E-4</v>
      </c>
      <c r="AF1367" s="8">
        <v>0.93712127394454448</v>
      </c>
      <c r="AG1367" s="8">
        <v>0.83753298971623358</v>
      </c>
      <c r="AH1367" s="8">
        <v>1.0144259025256723</v>
      </c>
      <c r="AI1367" s="8">
        <v>-3.7132695592621396</v>
      </c>
    </row>
    <row r="1368" spans="24:35" x14ac:dyDescent="0.25">
      <c r="X1368" t="str">
        <v>South Africa</v>
      </c>
      <c r="Y1368">
        <v>58</v>
      </c>
      <c r="Z1368" s="8">
        <v>61.253934731257218</v>
      </c>
      <c r="AA1368" s="8">
        <v>-3.2539347312572175</v>
      </c>
      <c r="AB1368" s="8">
        <v>-3.2807250364110025</v>
      </c>
      <c r="AC1368" s="8">
        <v>8.1659708925477786E-3</v>
      </c>
      <c r="AD1368" s="8">
        <v>-0.90863869361072469</v>
      </c>
      <c r="AE1368" s="8">
        <v>3.577648554024933E-4</v>
      </c>
      <c r="AF1368" s="8">
        <v>0.93712127394454448</v>
      </c>
      <c r="AG1368" s="8">
        <v>0.83795411713295775</v>
      </c>
      <c r="AH1368" s="8">
        <v>0.95322541594878007</v>
      </c>
      <c r="AI1368" s="8">
        <v>-3.2807250364110025</v>
      </c>
    </row>
    <row r="1369" spans="24:35" x14ac:dyDescent="0.25">
      <c r="X1369" t="str">
        <v>South Africa</v>
      </c>
      <c r="Y1369">
        <v>56.5</v>
      </c>
      <c r="Z1369" s="8">
        <v>56.930481852177294</v>
      </c>
      <c r="AA1369" s="8">
        <v>-0.4304818521772944</v>
      </c>
      <c r="AB1369" s="8">
        <v>-0.43464453249752272</v>
      </c>
      <c r="AC1369" s="8">
        <v>9.5772062202394374E-3</v>
      </c>
      <c r="AD1369" s="8">
        <v>-0.12029468133653046</v>
      </c>
      <c r="AE1369" s="8">
        <v>7.3647407446159577E-6</v>
      </c>
      <c r="AF1369" s="8">
        <v>0.94897780985887181</v>
      </c>
      <c r="AG1369" s="8">
        <v>0.83916797813796518</v>
      </c>
      <c r="AH1369" s="8">
        <v>0.34683523658436216</v>
      </c>
      <c r="AI1369" s="8">
        <v>-0.43464453249752272</v>
      </c>
    </row>
    <row r="1370" spans="24:35" x14ac:dyDescent="0.25">
      <c r="X1370" t="str">
        <v>South Africa</v>
      </c>
      <c r="Y1370">
        <v>55.3</v>
      </c>
      <c r="Z1370" s="8">
        <v>54.970371137842761</v>
      </c>
      <c r="AA1370" s="8">
        <v>0.32962886215723586</v>
      </c>
      <c r="AB1370" s="8">
        <v>0.33707277594943674</v>
      </c>
      <c r="AC1370" s="8">
        <v>2.2083995870724051E-2</v>
      </c>
      <c r="AD1370" s="8">
        <v>9.2699276861928359E-2</v>
      </c>
      <c r="AE1370" s="8">
        <v>1.0213514156597059E-5</v>
      </c>
      <c r="AF1370" s="8">
        <v>0.94897780985887181</v>
      </c>
      <c r="AG1370" s="8">
        <v>0.84179748210931327</v>
      </c>
      <c r="AH1370" s="8">
        <v>0.30446555940192704</v>
      </c>
      <c r="AI1370" s="8">
        <v>0.33707277594943674</v>
      </c>
    </row>
    <row r="1371" spans="24:35" x14ac:dyDescent="0.25">
      <c r="X1371" t="str">
        <v>South Africa</v>
      </c>
      <c r="Y1371">
        <v>54.5</v>
      </c>
      <c r="Z1371" s="8">
        <v>52.71090074452033</v>
      </c>
      <c r="AA1371" s="8">
        <v>1.7890992554796696</v>
      </c>
      <c r="AB1371" s="8">
        <v>1.8164040986498344</v>
      </c>
      <c r="AC1371" s="8">
        <v>1.5032361571117871E-2</v>
      </c>
      <c r="AD1371" s="8">
        <v>0.50133190692219964</v>
      </c>
      <c r="AE1371" s="8">
        <v>2.0188420511747844E-4</v>
      </c>
      <c r="AF1371" s="8">
        <v>0.94897780985887181</v>
      </c>
      <c r="AG1371" s="8">
        <v>0.8450871312007715</v>
      </c>
      <c r="AH1371" s="8">
        <v>0.70804795524187458</v>
      </c>
      <c r="AI1371" s="8">
        <v>1.8164040986498344</v>
      </c>
    </row>
    <row r="1372" spans="24:35" x14ac:dyDescent="0.25">
      <c r="X1372" t="str">
        <v>South Africa</v>
      </c>
      <c r="Y1372">
        <v>54</v>
      </c>
      <c r="Z1372" s="8">
        <v>51.825146378179625</v>
      </c>
      <c r="AA1372" s="8">
        <v>2.1748536218203753</v>
      </c>
      <c r="AB1372" s="8">
        <v>2.2594961951465997</v>
      </c>
      <c r="AC1372" s="8">
        <v>3.7460816932569627E-2</v>
      </c>
      <c r="AD1372" s="8">
        <v>0.61648528531091051</v>
      </c>
      <c r="AE1372" s="8">
        <v>7.7848572857217848E-4</v>
      </c>
      <c r="AF1372" s="8">
        <v>0.94897780985887181</v>
      </c>
      <c r="AG1372" s="8">
        <v>0.8470430704577766</v>
      </c>
      <c r="AH1372" s="8">
        <v>0.78516576931939064</v>
      </c>
      <c r="AI1372" s="8">
        <v>2.2594961951465997</v>
      </c>
    </row>
    <row r="1373" spans="24:35" x14ac:dyDescent="0.25">
      <c r="X1373" t="str">
        <v>South Africa</v>
      </c>
      <c r="Y1373">
        <v>53.8</v>
      </c>
      <c r="Z1373" s="8">
        <v>50.904233263807036</v>
      </c>
      <c r="AA1373" s="8">
        <v>2.8957667361929609</v>
      </c>
      <c r="AB1373" s="8">
        <v>2.9523302752797216</v>
      </c>
      <c r="AC1373" s="8">
        <v>1.9158946937737668E-2</v>
      </c>
      <c r="AD1373" s="8">
        <v>0.81314154267891525</v>
      </c>
      <c r="AE1373" s="8">
        <v>6.7975388349144738E-4</v>
      </c>
      <c r="AF1373" s="8">
        <v>0.95855995741850497</v>
      </c>
      <c r="AG1373" s="8">
        <v>0.84806908760488453</v>
      </c>
      <c r="AH1373" s="8">
        <v>0.90174361249687551</v>
      </c>
      <c r="AI1373" s="8">
        <v>2.9523302752797216</v>
      </c>
    </row>
    <row r="1374" spans="24:35" x14ac:dyDescent="0.25">
      <c r="X1374" t="str">
        <v>South Africa</v>
      </c>
      <c r="Y1374">
        <v>53.7</v>
      </c>
      <c r="Z1374" s="8">
        <v>50.82891296718833</v>
      </c>
      <c r="AA1374" s="8">
        <v>2.8710870328116727</v>
      </c>
      <c r="AB1374" s="8">
        <v>2.9297936866469216</v>
      </c>
      <c r="AC1374" s="8">
        <v>2.0037811571106581E-2</v>
      </c>
      <c r="AD1374" s="8">
        <v>0.80657283304924843</v>
      </c>
      <c r="AE1374" s="8">
        <v>7.0012332805791523E-4</v>
      </c>
      <c r="AF1374" s="8">
        <v>0.95855995741850497</v>
      </c>
      <c r="AG1374" s="8">
        <v>0.85034442573270475</v>
      </c>
      <c r="AH1374" s="8">
        <v>0.89809400011872276</v>
      </c>
      <c r="AI1374" s="8">
        <v>2.9297936866469216</v>
      </c>
    </row>
    <row r="1375" spans="24:35" x14ac:dyDescent="0.25">
      <c r="X1375" t="str">
        <v>South Africa</v>
      </c>
      <c r="Y1375">
        <v>54</v>
      </c>
      <c r="Z1375" s="8">
        <v>50.770486629821818</v>
      </c>
      <c r="AA1375" s="8">
        <v>3.2295133701781822</v>
      </c>
      <c r="AB1375" s="8">
        <v>3.3298965015569117</v>
      </c>
      <c r="AC1375" s="8">
        <v>3.0146021454959628E-2</v>
      </c>
      <c r="AD1375" s="8">
        <v>0.91198102593256725</v>
      </c>
      <c r="AE1375" s="8">
        <v>1.3606350581449153E-3</v>
      </c>
      <c r="AF1375" s="8">
        <v>0.95855995741850497</v>
      </c>
      <c r="AG1375" s="8">
        <v>0.85235183913481016</v>
      </c>
      <c r="AH1375" s="8">
        <v>0.95497697665051973</v>
      </c>
      <c r="AI1375" s="8">
        <v>3.3298965015569117</v>
      </c>
    </row>
    <row r="1376" spans="24:35" x14ac:dyDescent="0.25">
      <c r="X1376" t="str">
        <v>South Africa</v>
      </c>
      <c r="Y1376">
        <v>54.9</v>
      </c>
      <c r="Z1376" s="8">
        <v>51.382445338153666</v>
      </c>
      <c r="AA1376" s="8">
        <v>3.5175546618463329</v>
      </c>
      <c r="AB1376" s="8">
        <v>3.6465725097870574</v>
      </c>
      <c r="AC1376" s="8">
        <v>3.538057932331054E-2</v>
      </c>
      <c r="AD1376" s="8">
        <v>0.99601240188096185</v>
      </c>
      <c r="AE1376" s="8">
        <v>1.9150707791163535E-3</v>
      </c>
      <c r="AF1376" s="8">
        <v>0.95855995741850497</v>
      </c>
      <c r="AG1376" s="8">
        <v>0.85440055341570265</v>
      </c>
      <c r="AH1376" s="8">
        <v>0.9980042093503223</v>
      </c>
      <c r="AI1376" s="8">
        <v>3.6465725097870574</v>
      </c>
    </row>
    <row r="1377" spans="24:35" x14ac:dyDescent="0.25">
      <c r="X1377" t="str">
        <v>South Africa</v>
      </c>
      <c r="Y1377">
        <v>56</v>
      </c>
      <c r="Z1377" s="8">
        <v>53.306075071280205</v>
      </c>
      <c r="AA1377" s="8">
        <v>2.6939249287197953</v>
      </c>
      <c r="AB1377" s="8">
        <v>2.742946965306841</v>
      </c>
      <c r="AC1377" s="8">
        <v>1.7872032236526232E-2</v>
      </c>
      <c r="AD1377" s="8">
        <v>0.75596787706120516</v>
      </c>
      <c r="AE1377" s="8">
        <v>5.4734221198619859E-4</v>
      </c>
      <c r="AF1377" s="8">
        <v>0.95855995741850497</v>
      </c>
      <c r="AG1377" s="8">
        <v>0.85535201862982713</v>
      </c>
      <c r="AH1377" s="8">
        <v>0.86946413213036289</v>
      </c>
      <c r="AI1377" s="8">
        <v>2.742946965306841</v>
      </c>
    </row>
    <row r="1378" spans="24:35" x14ac:dyDescent="0.25">
      <c r="X1378" t="str">
        <v>South Africa</v>
      </c>
      <c r="Y1378">
        <v>57.3</v>
      </c>
      <c r="Z1378" s="8">
        <v>55.024130681176246</v>
      </c>
      <c r="AA1378" s="8">
        <v>2.2758693188237515</v>
      </c>
      <c r="AB1378" s="8">
        <v>2.3171374721512277</v>
      </c>
      <c r="AC1378" s="8">
        <v>1.7809971925905096E-2</v>
      </c>
      <c r="AD1378" s="8">
        <v>0.63863314202671484</v>
      </c>
      <c r="AE1378" s="8">
        <v>3.8923960091777088E-4</v>
      </c>
      <c r="AF1378" s="8">
        <v>0.95855995741850497</v>
      </c>
      <c r="AG1378" s="8">
        <v>0.86361262731897526</v>
      </c>
      <c r="AH1378" s="8">
        <v>0.79914525715086038</v>
      </c>
      <c r="AI1378" s="8">
        <v>2.3171374721512277</v>
      </c>
    </row>
    <row r="1379" spans="24:35" x14ac:dyDescent="0.25">
      <c r="X1379" t="str">
        <v>Spain</v>
      </c>
      <c r="Y1379">
        <v>82.6</v>
      </c>
      <c r="Z1379" s="8">
        <v>80.912826506353028</v>
      </c>
      <c r="AA1379" s="8">
        <v>1.6871734936469664</v>
      </c>
      <c r="AB1379" s="8">
        <v>1.7059141116682393</v>
      </c>
      <c r="AC1379" s="8">
        <v>1.0985675007369598E-2</v>
      </c>
      <c r="AD1379" s="8">
        <v>0.47180261597749429</v>
      </c>
      <c r="AE1379" s="8">
        <v>1.301341420414238E-4</v>
      </c>
      <c r="AF1379" s="8">
        <v>0.95855995741850497</v>
      </c>
      <c r="AG1379" s="8">
        <v>0.86379718434158625</v>
      </c>
      <c r="AH1379" s="8">
        <v>0.68687889469505048</v>
      </c>
      <c r="AI1379" s="8">
        <v>1.7059141116682393</v>
      </c>
    </row>
    <row r="1380" spans="24:35" x14ac:dyDescent="0.25">
      <c r="X1380" t="str">
        <v>Spain</v>
      </c>
      <c r="Y1380">
        <v>82.4</v>
      </c>
      <c r="Z1380" s="8">
        <v>81.231572369370681</v>
      </c>
      <c r="AA1380" s="8">
        <v>1.1684276306293242</v>
      </c>
      <c r="AB1380" s="8">
        <v>1.1746390483408862</v>
      </c>
      <c r="AC1380" s="8">
        <v>5.2879373628310026E-3</v>
      </c>
      <c r="AD1380" s="8">
        <v>0.32580295423837996</v>
      </c>
      <c r="AE1380" s="8">
        <v>2.9699241141964634E-5</v>
      </c>
      <c r="AF1380" s="8">
        <v>0.95855995741850497</v>
      </c>
      <c r="AG1380" s="8">
        <v>0.86659492201784094</v>
      </c>
      <c r="AH1380" s="8">
        <v>0.57079151556271401</v>
      </c>
      <c r="AI1380" s="8">
        <v>1.1746390483408862</v>
      </c>
    </row>
    <row r="1381" spans="24:35" x14ac:dyDescent="0.25">
      <c r="X1381" t="str">
        <v>Spain</v>
      </c>
      <c r="Y1381">
        <v>82</v>
      </c>
      <c r="Z1381" s="8">
        <v>81.813803006114128</v>
      </c>
      <c r="AA1381" s="8">
        <v>0.18619699388587208</v>
      </c>
      <c r="AB1381" s="8">
        <v>0.18709523330460678</v>
      </c>
      <c r="AC1381" s="8">
        <v>4.8009743640679056E-3</v>
      </c>
      <c r="AD1381" s="8">
        <v>5.190624183340975E-2</v>
      </c>
      <c r="AE1381" s="8">
        <v>6.8407704193167926E-7</v>
      </c>
      <c r="AF1381" s="8">
        <v>0.95855995741850497</v>
      </c>
      <c r="AG1381" s="8">
        <v>0.86757336283853048</v>
      </c>
      <c r="AH1381" s="8">
        <v>0.2278294138898877</v>
      </c>
      <c r="AI1381" s="8">
        <v>0.18709523330460678</v>
      </c>
    </row>
    <row r="1382" spans="24:35" x14ac:dyDescent="0.25">
      <c r="X1382" t="str">
        <v>Spain</v>
      </c>
      <c r="Y1382">
        <v>82.1</v>
      </c>
      <c r="Z1382" s="8">
        <v>81.667900500040588</v>
      </c>
      <c r="AA1382" s="8">
        <v>0.43209949995940633</v>
      </c>
      <c r="AB1382" s="8">
        <v>0.43465844420810029</v>
      </c>
      <c r="AC1382" s="8">
        <v>5.8872530438378286E-3</v>
      </c>
      <c r="AD1382" s="8">
        <v>0.12052241745549795</v>
      </c>
      <c r="AE1382" s="8">
        <v>4.5275069729739953E-6</v>
      </c>
      <c r="AF1382" s="8">
        <v>0.95855995741850497</v>
      </c>
      <c r="AG1382" s="8">
        <v>0.86780683864311525</v>
      </c>
      <c r="AH1382" s="8">
        <v>0.34716338726239254</v>
      </c>
      <c r="AI1382" s="8">
        <v>0.43465844420810029</v>
      </c>
    </row>
    <row r="1383" spans="24:35" x14ac:dyDescent="0.25">
      <c r="X1383" t="str">
        <v>Spain</v>
      </c>
      <c r="Y1383">
        <v>81.900000000000006</v>
      </c>
      <c r="Z1383" s="8">
        <v>79.140088243390323</v>
      </c>
      <c r="AA1383" s="8">
        <v>2.7599117566096822</v>
      </c>
      <c r="AB1383" s="8">
        <v>2.7726729100163938</v>
      </c>
      <c r="AC1383" s="8">
        <v>4.6024734329864082E-3</v>
      </c>
      <c r="AD1383" s="8">
        <v>0.76930545088321212</v>
      </c>
      <c r="AE1383" s="8">
        <v>1.4402528767084712E-4</v>
      </c>
      <c r="AF1383" s="8">
        <v>0.95855995741850497</v>
      </c>
      <c r="AG1383" s="8">
        <v>0.86860125871961114</v>
      </c>
      <c r="AH1383" s="8">
        <v>0.877100593366127</v>
      </c>
      <c r="AI1383" s="8">
        <v>2.7726729100163938</v>
      </c>
    </row>
    <row r="1384" spans="24:35" x14ac:dyDescent="0.25">
      <c r="X1384" t="str">
        <v>Spain</v>
      </c>
      <c r="Y1384">
        <v>81.599999999999994</v>
      </c>
      <c r="Z1384" s="8">
        <v>81.126833100361651</v>
      </c>
      <c r="AA1384" s="8">
        <v>0.47316689963834335</v>
      </c>
      <c r="AB1384" s="8">
        <v>0.47591015359539662</v>
      </c>
      <c r="AC1384" s="8">
        <v>5.7642265800143221E-3</v>
      </c>
      <c r="AD1384" s="8">
        <v>0.13196888733796364</v>
      </c>
      <c r="AE1384" s="8">
        <v>5.3142400434736841E-6</v>
      </c>
      <c r="AF1384" s="8">
        <v>0.98537673313779217</v>
      </c>
      <c r="AG1384" s="8">
        <v>0.87055480533020912</v>
      </c>
      <c r="AH1384" s="8">
        <v>0.36327522257644224</v>
      </c>
      <c r="AI1384" s="8">
        <v>0.47591015359539662</v>
      </c>
    </row>
    <row r="1385" spans="24:35" x14ac:dyDescent="0.25">
      <c r="X1385" t="str">
        <v>Spain</v>
      </c>
      <c r="Y1385">
        <v>81.3</v>
      </c>
      <c r="Z1385" s="8">
        <v>82.112855579865965</v>
      </c>
      <c r="AA1385" s="8">
        <v>-0.81285557986596757</v>
      </c>
      <c r="AB1385" s="8">
        <v>-0.81810001567593194</v>
      </c>
      <c r="AC1385" s="8">
        <v>6.4105069178263113E-3</v>
      </c>
      <c r="AD1385" s="8">
        <v>-0.22678367458949542</v>
      </c>
      <c r="AE1385" s="8">
        <v>1.7464467878664324E-5</v>
      </c>
      <c r="AF1385" s="8">
        <v>0.98537673313779217</v>
      </c>
      <c r="AG1385" s="8">
        <v>0.87368302012386334</v>
      </c>
      <c r="AH1385" s="8">
        <v>0.47621809561323414</v>
      </c>
      <c r="AI1385" s="8">
        <v>-0.81810001567593194</v>
      </c>
    </row>
    <row r="1386" spans="24:35" x14ac:dyDescent="0.25">
      <c r="X1386" t="str">
        <v>Spain</v>
      </c>
      <c r="Y1386">
        <v>89</v>
      </c>
      <c r="Z1386" s="8">
        <v>78.395069105087813</v>
      </c>
      <c r="AA1386" s="8">
        <v>10.604930894912187</v>
      </c>
      <c r="AB1386" s="8">
        <v>10.647237208764281</v>
      </c>
      <c r="AC1386" s="8">
        <v>3.9734546176232117E-3</v>
      </c>
      <c r="AD1386" s="8">
        <v>2.9551142632689715</v>
      </c>
      <c r="AE1386" s="8">
        <v>1.8335480656607238E-3</v>
      </c>
      <c r="AF1386" s="8">
        <v>0.99032898964496086</v>
      </c>
      <c r="AG1386" s="8">
        <v>0.87701664460400219</v>
      </c>
      <c r="AH1386" s="8">
        <v>1.719044578615974</v>
      </c>
      <c r="AI1386" s="8">
        <v>10.647237208764281</v>
      </c>
    </row>
    <row r="1387" spans="24:35" x14ac:dyDescent="0.25">
      <c r="X1387" t="str">
        <v>Spain</v>
      </c>
      <c r="Y1387">
        <v>88</v>
      </c>
      <c r="Z1387" s="8">
        <v>80.017479460170648</v>
      </c>
      <c r="AA1387" s="8">
        <v>7.9825205398293519</v>
      </c>
      <c r="AB1387" s="8">
        <v>8.0214657278088364</v>
      </c>
      <c r="AC1387" s="8">
        <v>4.8551211587764247E-3</v>
      </c>
      <c r="AD1387" s="8">
        <v>2.2253523280455898</v>
      </c>
      <c r="AE1387" s="8">
        <v>1.271621081717751E-3</v>
      </c>
      <c r="AF1387" s="8">
        <v>0.99032898964496086</v>
      </c>
      <c r="AG1387" s="8">
        <v>0.87803915928077025</v>
      </c>
      <c r="AH1387" s="8">
        <v>1.4917614849719072</v>
      </c>
      <c r="AI1387" s="8">
        <v>8.0214657278088364</v>
      </c>
    </row>
    <row r="1388" spans="24:35" x14ac:dyDescent="0.25">
      <c r="X1388" t="str">
        <v>Spain</v>
      </c>
      <c r="Y1388">
        <v>81</v>
      </c>
      <c r="Z1388" s="8">
        <v>76.028077109205967</v>
      </c>
      <c r="AA1388" s="8">
        <v>4.9719228907940334</v>
      </c>
      <c r="AB1388" s="8">
        <v>5.0299395627334142</v>
      </c>
      <c r="AC1388" s="8">
        <v>1.1534268198612875E-2</v>
      </c>
      <c r="AD1388" s="8">
        <v>1.3907384680406882</v>
      </c>
      <c r="AE1388" s="8">
        <v>1.1878613775235839E-3</v>
      </c>
      <c r="AF1388" s="8">
        <v>0.99032898964496086</v>
      </c>
      <c r="AG1388" s="8">
        <v>0.87868480100337309</v>
      </c>
      <c r="AH1388" s="8">
        <v>1.1792957508787556</v>
      </c>
      <c r="AI1388" s="8">
        <v>5.0299395627334142</v>
      </c>
    </row>
    <row r="1389" spans="24:35" x14ac:dyDescent="0.25">
      <c r="X1389" t="str">
        <v>Spain</v>
      </c>
      <c r="Y1389">
        <v>81</v>
      </c>
      <c r="Z1389" s="8">
        <v>79.171491741437137</v>
      </c>
      <c r="AA1389" s="8">
        <v>1.8285082585628629</v>
      </c>
      <c r="AB1389" s="8">
        <v>1.8362167431762346</v>
      </c>
      <c r="AC1389" s="8">
        <v>4.1980254466243584E-3</v>
      </c>
      <c r="AD1389" s="8">
        <v>0.50957994362288872</v>
      </c>
      <c r="AE1389" s="8">
        <v>5.7616004182753609E-5</v>
      </c>
      <c r="AF1389" s="8">
        <v>0.99032898964496086</v>
      </c>
      <c r="AG1389" s="8">
        <v>0.88099201288439932</v>
      </c>
      <c r="AH1389" s="8">
        <v>0.71384868398203882</v>
      </c>
      <c r="AI1389" s="8">
        <v>1.8362167431762346</v>
      </c>
    </row>
    <row r="1390" spans="24:35" x14ac:dyDescent="0.25">
      <c r="X1390" t="str">
        <v>Spain</v>
      </c>
      <c r="Y1390">
        <v>79.400000000000006</v>
      </c>
      <c r="Z1390" s="8">
        <v>78.884436866300547</v>
      </c>
      <c r="AA1390" s="8">
        <v>0.51556313369945883</v>
      </c>
      <c r="AB1390" s="8">
        <v>0.51745710006839796</v>
      </c>
      <c r="AC1390" s="8">
        <v>3.660141814053264E-3</v>
      </c>
      <c r="AD1390" s="8">
        <v>0.14364152071704589</v>
      </c>
      <c r="AE1390" s="8">
        <v>3.989300908524955E-6</v>
      </c>
      <c r="AF1390" s="8">
        <v>1.0003070916314494</v>
      </c>
      <c r="AG1390" s="8">
        <v>0.88190078397058103</v>
      </c>
      <c r="AH1390" s="8">
        <v>0.37900068696117939</v>
      </c>
      <c r="AI1390" s="8">
        <v>0.51745710006839796</v>
      </c>
    </row>
    <row r="1391" spans="24:35" x14ac:dyDescent="0.25">
      <c r="X1391" t="str">
        <v>Spain</v>
      </c>
      <c r="Y1391">
        <v>79.5</v>
      </c>
      <c r="Z1391" s="8">
        <v>77.45855546640891</v>
      </c>
      <c r="AA1391" s="8">
        <v>2.0414445335910898</v>
      </c>
      <c r="AB1391" s="8">
        <v>2.0510478067700646</v>
      </c>
      <c r="AC1391" s="8">
        <v>4.6821303468775489E-3</v>
      </c>
      <c r="AD1391" s="8">
        <v>0.56906067629310308</v>
      </c>
      <c r="AE1391" s="8">
        <v>8.0176159429250197E-5</v>
      </c>
      <c r="AF1391" s="8">
        <v>1.0003070916314494</v>
      </c>
      <c r="AG1391" s="8">
        <v>0.88200288827535933</v>
      </c>
      <c r="AH1391" s="8">
        <v>0.75436110470589823</v>
      </c>
      <c r="AI1391" s="8">
        <v>2.0510478067700646</v>
      </c>
    </row>
    <row r="1392" spans="24:35" x14ac:dyDescent="0.25">
      <c r="X1392" t="str">
        <v>Spain</v>
      </c>
      <c r="Y1392">
        <v>79.400000000000006</v>
      </c>
      <c r="Z1392" s="8">
        <v>78.366746155889118</v>
      </c>
      <c r="AA1392" s="8">
        <v>1.0332538441108881</v>
      </c>
      <c r="AB1392" s="8">
        <v>1.0354413664826023</v>
      </c>
      <c r="AC1392" s="8">
        <v>2.1126472657214692E-3</v>
      </c>
      <c r="AD1392" s="8">
        <v>0.2876525062451023</v>
      </c>
      <c r="AE1392" s="8">
        <v>9.2199421717802073E-6</v>
      </c>
      <c r="AF1392" s="8">
        <v>1.0003070916314494</v>
      </c>
      <c r="AG1392" s="8">
        <v>0.88288612550649093</v>
      </c>
      <c r="AH1392" s="8">
        <v>0.53633245869059831</v>
      </c>
      <c r="AI1392" s="8">
        <v>1.0354413664826023</v>
      </c>
    </row>
    <row r="1393" spans="24:35" x14ac:dyDescent="0.25">
      <c r="X1393" t="str">
        <v>Spain</v>
      </c>
      <c r="Y1393">
        <v>79.099999999999994</v>
      </c>
      <c r="Z1393" s="8">
        <v>78.157444219114907</v>
      </c>
      <c r="AA1393" s="8">
        <v>0.94255578088508685</v>
      </c>
      <c r="AB1393" s="8">
        <v>0.94503463680172961</v>
      </c>
      <c r="AC1393" s="8">
        <v>2.6230318129206085E-3</v>
      </c>
      <c r="AD1393" s="8">
        <v>0.26246976693272051</v>
      </c>
      <c r="AE1393" s="8">
        <v>9.5356256468246847E-6</v>
      </c>
      <c r="AF1393" s="8">
        <v>1.0003070916314494</v>
      </c>
      <c r="AG1393" s="8">
        <v>0.88352304698801554</v>
      </c>
      <c r="AH1393" s="8">
        <v>0.51231803299583401</v>
      </c>
      <c r="AI1393" s="8">
        <v>0.94503463680172961</v>
      </c>
    </row>
    <row r="1394" spans="24:35" x14ac:dyDescent="0.25">
      <c r="X1394" t="str">
        <v>Sri Lanka</v>
      </c>
      <c r="Y1394">
        <v>74.7</v>
      </c>
      <c r="Z1394" s="8">
        <v>72.354223253739448</v>
      </c>
      <c r="AA1394" s="8">
        <v>2.3457767462605545</v>
      </c>
      <c r="AB1394" s="8">
        <v>2.3690439489406709</v>
      </c>
      <c r="AC1394" s="8">
        <v>9.8213469997128974E-3</v>
      </c>
      <c r="AD1394" s="8">
        <v>0.65558919763902723</v>
      </c>
      <c r="AE1394" s="8">
        <v>2.2437138725198534E-4</v>
      </c>
      <c r="AF1394" s="8">
        <v>1.0003070916314494</v>
      </c>
      <c r="AG1394" s="8">
        <v>0.88395669754727768</v>
      </c>
      <c r="AH1394" s="8">
        <v>0.80968462850607903</v>
      </c>
      <c r="AI1394" s="8">
        <v>2.3690439489406709</v>
      </c>
    </row>
    <row r="1395" spans="24:35" x14ac:dyDescent="0.25">
      <c r="X1395" t="str">
        <v>Sri Lanka</v>
      </c>
      <c r="Y1395">
        <v>74.599999999999994</v>
      </c>
      <c r="Z1395" s="8">
        <v>72.099962075641386</v>
      </c>
      <c r="AA1395" s="8">
        <v>2.5000379243586082</v>
      </c>
      <c r="AB1395" s="8">
        <v>2.5241641311240821</v>
      </c>
      <c r="AC1395" s="8">
        <v>9.5580974580801586E-3</v>
      </c>
      <c r="AD1395" s="8">
        <v>0.69860869344198684</v>
      </c>
      <c r="AE1395" s="8">
        <v>2.4788875090555576E-4</v>
      </c>
      <c r="AF1395" s="8">
        <v>1.0129215482717411</v>
      </c>
      <c r="AG1395" s="8">
        <v>0.88743415250894597</v>
      </c>
      <c r="AH1395" s="8">
        <v>0.83582814827091512</v>
      </c>
      <c r="AI1395" s="8">
        <v>2.5241641311240821</v>
      </c>
    </row>
    <row r="1396" spans="24:35" x14ac:dyDescent="0.25">
      <c r="X1396" t="str">
        <v>Sri Lanka</v>
      </c>
      <c r="Y1396">
        <v>74.5</v>
      </c>
      <c r="Z1396" s="8">
        <v>71.805169093982698</v>
      </c>
      <c r="AA1396" s="8">
        <v>2.6948309060173017</v>
      </c>
      <c r="AB1396" s="8">
        <v>2.7211580308007011</v>
      </c>
      <c r="AC1396" s="8">
        <v>9.6749709077545449E-3</v>
      </c>
      <c r="AD1396" s="8">
        <v>0.75308592975054367</v>
      </c>
      <c r="AE1396" s="8">
        <v>2.9161333425343523E-4</v>
      </c>
      <c r="AF1396" s="8">
        <v>1.0129215482717411</v>
      </c>
      <c r="AG1396" s="8">
        <v>0.89270841694194558</v>
      </c>
      <c r="AH1396" s="8">
        <v>0.86780523722235259</v>
      </c>
      <c r="AI1396" s="8">
        <v>2.7211580308007011</v>
      </c>
    </row>
    <row r="1397" spans="24:35" x14ac:dyDescent="0.25">
      <c r="X1397" t="str">
        <v>Sri Lanka</v>
      </c>
      <c r="Y1397">
        <v>74.5</v>
      </c>
      <c r="Z1397" s="8">
        <v>71.053487321894949</v>
      </c>
      <c r="AA1397" s="8">
        <v>3.4465126781050515</v>
      </c>
      <c r="AB1397" s="8">
        <v>3.4845452426157957</v>
      </c>
      <c r="AC1397" s="8">
        <v>1.0914642187912514E-2</v>
      </c>
      <c r="AD1397" s="8">
        <v>0.96375109791769231</v>
      </c>
      <c r="AE1397" s="8">
        <v>5.3945087375257845E-4</v>
      </c>
      <c r="AF1397" s="8">
        <v>1.0129215482717411</v>
      </c>
      <c r="AG1397" s="8">
        <v>0.89450409813942988</v>
      </c>
      <c r="AH1397" s="8">
        <v>0.98170825499111103</v>
      </c>
      <c r="AI1397" s="8">
        <v>3.4845452426157957</v>
      </c>
    </row>
    <row r="1398" spans="24:35" x14ac:dyDescent="0.25">
      <c r="X1398" t="str">
        <v>Sri Lanka</v>
      </c>
      <c r="Y1398">
        <v>74.5</v>
      </c>
      <c r="Z1398" s="8">
        <v>71.677074131128194</v>
      </c>
      <c r="AA1398" s="8">
        <v>2.8229258688718062</v>
      </c>
      <c r="AB1398" s="8">
        <v>2.8491808703609731</v>
      </c>
      <c r="AC1398" s="8">
        <v>9.2149297232368196E-3</v>
      </c>
      <c r="AD1398" s="8">
        <v>0.78869963246884911</v>
      </c>
      <c r="AE1398" s="8">
        <v>3.0449646115133502E-4</v>
      </c>
      <c r="AF1398" s="8">
        <v>1.0205681915260707</v>
      </c>
      <c r="AG1398" s="8">
        <v>0.8953963322681987</v>
      </c>
      <c r="AH1398" s="8">
        <v>0.88808762657118978</v>
      </c>
      <c r="AI1398" s="8">
        <v>2.8491808703609731</v>
      </c>
    </row>
    <row r="1399" spans="24:35" x14ac:dyDescent="0.25">
      <c r="X1399" t="str">
        <v>Sri Lanka</v>
      </c>
      <c r="Y1399">
        <v>71.8</v>
      </c>
      <c r="Z1399" s="8">
        <v>70.731621097403121</v>
      </c>
      <c r="AA1399" s="8">
        <v>1.0683789025968764</v>
      </c>
      <c r="AB1399" s="8">
        <v>1.0784669572358099</v>
      </c>
      <c r="AC1399" s="8">
        <v>9.3540692844126215E-3</v>
      </c>
      <c r="AD1399" s="8">
        <v>0.29851624165759549</v>
      </c>
      <c r="AE1399" s="8">
        <v>4.4285795661037721E-5</v>
      </c>
      <c r="AF1399" s="8">
        <v>1.0205681915260707</v>
      </c>
      <c r="AG1399" s="8">
        <v>0.8958333057041773</v>
      </c>
      <c r="AH1399" s="8">
        <v>0.54636639872671111</v>
      </c>
      <c r="AI1399" s="8">
        <v>1.0784669572358099</v>
      </c>
    </row>
    <row r="1400" spans="24:35" x14ac:dyDescent="0.25">
      <c r="X1400" t="str">
        <v>Sri Lanka</v>
      </c>
      <c r="Y1400">
        <v>72.3</v>
      </c>
      <c r="Z1400" s="8">
        <v>70.787547509405428</v>
      </c>
      <c r="AA1400" s="8">
        <v>1.5124524905945691</v>
      </c>
      <c r="AB1400" s="8">
        <v>1.5265952354268932</v>
      </c>
      <c r="AC1400" s="8">
        <v>9.264240123459588E-3</v>
      </c>
      <c r="AD1400" s="8">
        <v>0.42257588898206638</v>
      </c>
      <c r="AE1400" s="8">
        <v>8.7883590331812959E-5</v>
      </c>
      <c r="AF1400" s="8">
        <v>1.0205681915260707</v>
      </c>
      <c r="AG1400" s="8">
        <v>0.89648691165023042</v>
      </c>
      <c r="AH1400" s="8">
        <v>0.65005837351892204</v>
      </c>
      <c r="AI1400" s="8">
        <v>1.5265952354268932</v>
      </c>
    </row>
    <row r="1401" spans="24:35" x14ac:dyDescent="0.25">
      <c r="X1401" t="str">
        <v>Sri Lanka</v>
      </c>
      <c r="Y1401">
        <v>73.7</v>
      </c>
      <c r="Z1401" s="8">
        <v>71.059989407386155</v>
      </c>
      <c r="AA1401" s="8">
        <v>2.640010592613848</v>
      </c>
      <c r="AB1401" s="8">
        <v>2.6636957832482735</v>
      </c>
      <c r="AC1401" s="8">
        <v>8.8918527346025754E-3</v>
      </c>
      <c r="AD1401" s="8">
        <v>0.73747455089315905</v>
      </c>
      <c r="AE1401" s="8">
        <v>2.568098577977091E-4</v>
      </c>
      <c r="AF1401" s="8">
        <v>1.0205681915260707</v>
      </c>
      <c r="AG1401" s="8">
        <v>0.89824462701327668</v>
      </c>
      <c r="AH1401" s="8">
        <v>0.85876338469520175</v>
      </c>
      <c r="AI1401" s="8">
        <v>2.6636957832482735</v>
      </c>
    </row>
    <row r="1402" spans="24:35" x14ac:dyDescent="0.25">
      <c r="X1402" t="str">
        <v>Sri Lanka</v>
      </c>
      <c r="Y1402">
        <v>73.8</v>
      </c>
      <c r="Z1402" s="8">
        <v>70.976641733798445</v>
      </c>
      <c r="AA1402" s="8">
        <v>2.8233582662015522</v>
      </c>
      <c r="AB1402" s="8">
        <v>2.8478690063449066</v>
      </c>
      <c r="AC1402" s="8">
        <v>8.6066950722612848E-3</v>
      </c>
      <c r="AD1402" s="8">
        <v>0.78857842661573063</v>
      </c>
      <c r="AE1402" s="8">
        <v>2.8413623237230428E-4</v>
      </c>
      <c r="AF1402" s="8">
        <v>1.0308575175648222</v>
      </c>
      <c r="AG1402" s="8">
        <v>0.90006981168187461</v>
      </c>
      <c r="AH1402" s="8">
        <v>0.88801938414413606</v>
      </c>
      <c r="AI1402" s="8">
        <v>2.8478690063449066</v>
      </c>
    </row>
    <row r="1403" spans="24:35" x14ac:dyDescent="0.25">
      <c r="X1403" t="str">
        <v>Sri Lanka</v>
      </c>
      <c r="Y1403">
        <v>74.2</v>
      </c>
      <c r="Z1403" s="8">
        <v>70.845108743439653</v>
      </c>
      <c r="AA1403" s="8">
        <v>3.3548912565603501</v>
      </c>
      <c r="AB1403" s="8">
        <v>3.3836623310431029</v>
      </c>
      <c r="AC1403" s="8">
        <v>8.5029390252080138E-3</v>
      </c>
      <c r="AD1403" s="8">
        <v>0.93698928377531432</v>
      </c>
      <c r="AE1403" s="8">
        <v>3.9627190299882243E-4</v>
      </c>
      <c r="AF1403" s="8">
        <v>1.0308575175648222</v>
      </c>
      <c r="AG1403" s="8">
        <v>0.90197539239753188</v>
      </c>
      <c r="AH1403" s="8">
        <v>0.96798206789966634</v>
      </c>
      <c r="AI1403" s="8">
        <v>3.3836623310431029</v>
      </c>
    </row>
    <row r="1404" spans="24:35" x14ac:dyDescent="0.25">
      <c r="X1404" t="str">
        <v>Sri Lanka</v>
      </c>
      <c r="Y1404">
        <v>69.099999999999994</v>
      </c>
      <c r="Z1404" s="8">
        <v>69.622821633101836</v>
      </c>
      <c r="AA1404" s="8">
        <v>-0.5228216331018416</v>
      </c>
      <c r="AB1404" s="8">
        <v>-0.52818933867582774</v>
      </c>
      <c r="AC1404" s="8">
        <v>1.0162464822639031E-2</v>
      </c>
      <c r="AD1404" s="8">
        <v>-0.14614147349613868</v>
      </c>
      <c r="AE1404" s="8">
        <v>1.1540602952138325E-5</v>
      </c>
      <c r="AF1404" s="8">
        <v>1.0308575175648222</v>
      </c>
      <c r="AG1404" s="8">
        <v>0.90833650658748943</v>
      </c>
      <c r="AH1404" s="8">
        <v>0.3822845451965573</v>
      </c>
      <c r="AI1404" s="8">
        <v>-0.52818933867582774</v>
      </c>
    </row>
    <row r="1405" spans="24:35" x14ac:dyDescent="0.25">
      <c r="X1405" t="str">
        <v>Sri Lanka</v>
      </c>
      <c r="Y1405">
        <v>73.900000000000006</v>
      </c>
      <c r="Z1405" s="8">
        <v>70.762904041100171</v>
      </c>
      <c r="AA1405" s="8">
        <v>3.1370959588998346</v>
      </c>
      <c r="AB1405" s="8">
        <v>3.1822525394523593</v>
      </c>
      <c r="AC1405" s="8">
        <v>1.419013104481516E-2</v>
      </c>
      <c r="AD1405" s="8">
        <v>0.87868480100337309</v>
      </c>
      <c r="AE1405" s="8">
        <v>5.8493266150354706E-4</v>
      </c>
      <c r="AF1405" s="8">
        <v>1.0386467129748296</v>
      </c>
      <c r="AG1405" s="8">
        <v>0.90925492924220941</v>
      </c>
      <c r="AH1405" s="8">
        <v>0.93738188642803055</v>
      </c>
      <c r="AI1405" s="8">
        <v>3.1822525394523593</v>
      </c>
    </row>
    <row r="1406" spans="24:35" x14ac:dyDescent="0.25">
      <c r="X1406" t="str">
        <v>Suriname</v>
      </c>
      <c r="Y1406">
        <v>71.400000000000006</v>
      </c>
      <c r="Z1406" s="8">
        <v>72.155734438579202</v>
      </c>
      <c r="AA1406" s="8">
        <v>-0.75573443857919642</v>
      </c>
      <c r="AB1406" s="8">
        <v>-0.75713178139911597</v>
      </c>
      <c r="AC1406" s="8">
        <v>1.8455741183356885E-3</v>
      </c>
      <c r="AD1406" s="8">
        <v>-0.2103643955081671</v>
      </c>
      <c r="AE1406" s="8">
        <v>4.3065017380080048E-6</v>
      </c>
      <c r="AF1406" s="8">
        <v>1.0386467129748296</v>
      </c>
      <c r="AG1406" s="8">
        <v>0.91064202130283523</v>
      </c>
      <c r="AH1406" s="8">
        <v>0.45865498526470538</v>
      </c>
      <c r="AI1406" s="8">
        <v>-0.75713178139911597</v>
      </c>
    </row>
    <row r="1407" spans="24:35" x14ac:dyDescent="0.25">
      <c r="X1407" t="str">
        <v>Suriname</v>
      </c>
      <c r="Y1407">
        <v>71.2</v>
      </c>
      <c r="Z1407" s="8">
        <v>72.136068805805934</v>
      </c>
      <c r="AA1407" s="8">
        <v>-0.93606880580593099</v>
      </c>
      <c r="AB1407" s="8">
        <v>-0.93767784189773906</v>
      </c>
      <c r="AC1407" s="8">
        <v>1.715979646646566E-3</v>
      </c>
      <c r="AD1407" s="8">
        <v>-0.26054491697731719</v>
      </c>
      <c r="AE1407" s="8">
        <v>6.1414316346771727E-6</v>
      </c>
      <c r="AF1407" s="8">
        <v>1.0386467129748296</v>
      </c>
      <c r="AG1407" s="8">
        <v>0.91128408123744653</v>
      </c>
      <c r="AH1407" s="8">
        <v>0.51043600674062672</v>
      </c>
      <c r="AI1407" s="8">
        <v>-0.93767784189773906</v>
      </c>
    </row>
    <row r="1408" spans="24:35" x14ac:dyDescent="0.25">
      <c r="X1408" t="str">
        <v>Suriname</v>
      </c>
      <c r="Y1408">
        <v>71.3</v>
      </c>
      <c r="Z1408" s="8">
        <v>71.879053321195812</v>
      </c>
      <c r="AA1408" s="8">
        <v>-0.57905332119581487</v>
      </c>
      <c r="AB1408" s="8">
        <v>-0.57996169862080393</v>
      </c>
      <c r="AC1408" s="8">
        <v>1.5662714057656478E-3</v>
      </c>
      <c r="AD1408" s="8">
        <v>-0.16116132406562719</v>
      </c>
      <c r="AE1408" s="8">
        <v>2.1444495243424176E-6</v>
      </c>
      <c r="AF1408" s="8">
        <v>1.0464994400123697</v>
      </c>
      <c r="AG1408" s="8">
        <v>0.91198102593256725</v>
      </c>
      <c r="AH1408" s="8">
        <v>0.40144903047040381</v>
      </c>
      <c r="AI1408" s="8">
        <v>-0.57996169862080393</v>
      </c>
    </row>
    <row r="1409" spans="24:35" x14ac:dyDescent="0.25">
      <c r="X1409" t="str">
        <v>Suriname</v>
      </c>
      <c r="Y1409">
        <v>76</v>
      </c>
      <c r="Z1409" s="8">
        <v>71.715551261781954</v>
      </c>
      <c r="AA1409" s="8">
        <v>4.2844487382180461</v>
      </c>
      <c r="AB1409" s="8">
        <v>4.2913862883166463</v>
      </c>
      <c r="AC1409" s="8">
        <v>1.6166221431727491E-3</v>
      </c>
      <c r="AD1409" s="8">
        <v>1.1924719494232385</v>
      </c>
      <c r="AE1409" s="8">
        <v>1.2118641110018983E-4</v>
      </c>
      <c r="AF1409" s="8">
        <v>1.0491313979639725</v>
      </c>
      <c r="AG1409" s="8">
        <v>0.91649214905815424</v>
      </c>
      <c r="AH1409" s="8">
        <v>1.092003639839739</v>
      </c>
      <c r="AI1409" s="8">
        <v>4.2913862883166463</v>
      </c>
    </row>
    <row r="1410" spans="24:35" x14ac:dyDescent="0.25">
      <c r="X1410" t="str">
        <v>Suriname</v>
      </c>
      <c r="Y1410">
        <v>73</v>
      </c>
      <c r="Z1410" s="8">
        <v>73.933057337045113</v>
      </c>
      <c r="AA1410" s="8">
        <v>-0.9330573370451134</v>
      </c>
      <c r="AB1410" s="8">
        <v>-0.93573124957185083</v>
      </c>
      <c r="AC1410" s="8">
        <v>2.8575646351032369E-3</v>
      </c>
      <c r="AD1410" s="8">
        <v>-0.25985532721758181</v>
      </c>
      <c r="AE1410" s="8">
        <v>1.0184706351031513E-5</v>
      </c>
      <c r="AF1410" s="8">
        <v>1.0491313979639725</v>
      </c>
      <c r="AG1410" s="8">
        <v>0.91757143899228155</v>
      </c>
      <c r="AH1410" s="8">
        <v>0.50976006828466058</v>
      </c>
      <c r="AI1410" s="8">
        <v>-0.93573124957185083</v>
      </c>
    </row>
    <row r="1411" spans="24:35" x14ac:dyDescent="0.25">
      <c r="X1411" t="str">
        <v>Suriname</v>
      </c>
      <c r="Y1411">
        <v>70</v>
      </c>
      <c r="Z1411" s="8">
        <v>70.861943815202977</v>
      </c>
      <c r="AA1411" s="8">
        <v>-0.86194381520297725</v>
      </c>
      <c r="AB1411" s="8">
        <v>-0.86335125810134594</v>
      </c>
      <c r="AC1411" s="8">
        <v>1.630208892570496E-3</v>
      </c>
      <c r="AD1411" s="8">
        <v>-0.23990269888066798</v>
      </c>
      <c r="AE1411" s="8">
        <v>4.946163779866459E-6</v>
      </c>
      <c r="AF1411" s="8">
        <v>1.0491313979639725</v>
      </c>
      <c r="AG1411" s="8">
        <v>0.92007127306490888</v>
      </c>
      <c r="AH1411" s="8">
        <v>0.48979863095017728</v>
      </c>
      <c r="AI1411" s="8">
        <v>-0.86335125810134594</v>
      </c>
    </row>
    <row r="1412" spans="24:35" x14ac:dyDescent="0.25">
      <c r="X1412" t="str">
        <v>Suriname</v>
      </c>
      <c r="Y1412">
        <v>69.8</v>
      </c>
      <c r="Z1412" s="8">
        <v>70.293406379686402</v>
      </c>
      <c r="AA1412" s="8">
        <v>-0.49340637968640522</v>
      </c>
      <c r="AB1412" s="8">
        <v>-0.4941798036795168</v>
      </c>
      <c r="AC1412" s="8">
        <v>1.5650659686067474E-3</v>
      </c>
      <c r="AD1412" s="8">
        <v>-0.13732410218517035</v>
      </c>
      <c r="AE1412" s="8">
        <v>1.5557965916202966E-6</v>
      </c>
      <c r="AF1412" s="8">
        <v>1.0491313979639725</v>
      </c>
      <c r="AG1412" s="8">
        <v>0.92650961208380045</v>
      </c>
      <c r="AH1412" s="8">
        <v>0.37057266788737991</v>
      </c>
      <c r="AI1412" s="8">
        <v>-0.4941798036795168</v>
      </c>
    </row>
    <row r="1413" spans="24:35" x14ac:dyDescent="0.25">
      <c r="X1413" t="str">
        <v>Suriname</v>
      </c>
      <c r="Y1413">
        <v>69.5</v>
      </c>
      <c r="Z1413" s="8">
        <v>73.065105434612576</v>
      </c>
      <c r="AA1413" s="8">
        <v>-3.5651054346125761</v>
      </c>
      <c r="AB1413" s="8">
        <v>-3.5741667443360354</v>
      </c>
      <c r="AC1413" s="8">
        <v>2.5352229964701791E-3</v>
      </c>
      <c r="AD1413" s="8">
        <v>-0.99271706076910748</v>
      </c>
      <c r="AE1413" s="8">
        <v>1.3183052069981005E-4</v>
      </c>
      <c r="AF1413" s="8">
        <v>1.0491313979639725</v>
      </c>
      <c r="AG1413" s="8">
        <v>0.93150301889335529</v>
      </c>
      <c r="AH1413" s="8">
        <v>0.99635187598012154</v>
      </c>
      <c r="AI1413" s="8">
        <v>-3.5741667443360354</v>
      </c>
    </row>
    <row r="1414" spans="24:35" x14ac:dyDescent="0.25">
      <c r="X1414" t="str">
        <v>Suriname</v>
      </c>
      <c r="Y1414">
        <v>69.3</v>
      </c>
      <c r="Z1414" s="8">
        <v>69.63325874571612</v>
      </c>
      <c r="AA1414" s="8">
        <v>-0.33325874571612246</v>
      </c>
      <c r="AB1414" s="8">
        <v>-0.3338721372100229</v>
      </c>
      <c r="AC1414" s="8">
        <v>1.8372048024916992E-3</v>
      </c>
      <c r="AD1414" s="8">
        <v>-9.2764702919865605E-2</v>
      </c>
      <c r="AE1414" s="8">
        <v>8.3361996813019316E-7</v>
      </c>
      <c r="AF1414" s="8">
        <v>1.0491313979639725</v>
      </c>
      <c r="AG1414" s="8">
        <v>0.93606538719705012</v>
      </c>
      <c r="AH1414" s="8">
        <v>0.30457298455356413</v>
      </c>
      <c r="AI1414" s="8">
        <v>-0.3338721372100229</v>
      </c>
    </row>
    <row r="1415" spans="24:35" x14ac:dyDescent="0.25">
      <c r="X1415" t="str">
        <v>Suriname</v>
      </c>
      <c r="Y1415">
        <v>68.900000000000006</v>
      </c>
      <c r="Z1415" s="8">
        <v>72.525195459026691</v>
      </c>
      <c r="AA1415" s="8">
        <v>-3.6251954590266848</v>
      </c>
      <c r="AB1415" s="8">
        <v>-3.6351293394309603</v>
      </c>
      <c r="AC1415" s="8">
        <v>2.7327446912331294E-3</v>
      </c>
      <c r="AD1415" s="8">
        <v>-1.0095493171189773</v>
      </c>
      <c r="AE1415" s="8">
        <v>1.4699040198080238E-4</v>
      </c>
      <c r="AF1415" s="8">
        <v>1.0491313979639725</v>
      </c>
      <c r="AG1415" s="8">
        <v>0.93698928377531432</v>
      </c>
      <c r="AH1415" s="8">
        <v>1.0047633139794552</v>
      </c>
      <c r="AI1415" s="8">
        <v>-3.6351293394309603</v>
      </c>
    </row>
    <row r="1416" spans="24:35" x14ac:dyDescent="0.25">
      <c r="X1416" t="str">
        <v>Swaziland</v>
      </c>
      <c r="Y1416">
        <v>58.4</v>
      </c>
      <c r="Z1416" s="8">
        <v>62.375027906569599</v>
      </c>
      <c r="AA1416" s="8">
        <v>-3.9750279065696006</v>
      </c>
      <c r="AB1416" s="8">
        <v>-4.001085257743588</v>
      </c>
      <c r="AC1416" s="8">
        <v>6.5125708390134426E-3</v>
      </c>
      <c r="AD1416" s="8">
        <v>-1.1090749227915548</v>
      </c>
      <c r="AE1416" s="8">
        <v>4.2438326944762753E-4</v>
      </c>
      <c r="AF1416" s="8">
        <v>1.0491313979639725</v>
      </c>
      <c r="AG1416" s="8">
        <v>0.94834334894462413</v>
      </c>
      <c r="AH1416" s="8">
        <v>1.0531262615620003</v>
      </c>
      <c r="AI1416" s="8">
        <v>-4.001085257743588</v>
      </c>
    </row>
    <row r="1417" spans="24:35" x14ac:dyDescent="0.25">
      <c r="X1417" t="str">
        <v>Swaziland</v>
      </c>
      <c r="Y1417">
        <v>57.6</v>
      </c>
      <c r="Z1417" s="8">
        <v>61.121250604168928</v>
      </c>
      <c r="AA1417" s="8">
        <v>-3.5212506041689267</v>
      </c>
      <c r="AB1417" s="8">
        <v>-3.5471775928914115</v>
      </c>
      <c r="AC1417" s="8">
        <v>7.3091882330455823E-3</v>
      </c>
      <c r="AD1417" s="8">
        <v>-0.98286037232688295</v>
      </c>
      <c r="AE1417" s="8">
        <v>3.7435634098024426E-4</v>
      </c>
      <c r="AF1417" s="8">
        <v>1.0491313979639725</v>
      </c>
      <c r="AG1417" s="8">
        <v>0.94847137068110299</v>
      </c>
      <c r="AH1417" s="8">
        <v>0.99139314720593208</v>
      </c>
      <c r="AI1417" s="8">
        <v>-3.5471775928914115</v>
      </c>
    </row>
    <row r="1418" spans="24:35" x14ac:dyDescent="0.25">
      <c r="X1418" t="str">
        <v>Swaziland</v>
      </c>
      <c r="Y1418">
        <v>56.5</v>
      </c>
      <c r="Z1418" s="8">
        <v>58.534890215652041</v>
      </c>
      <c r="AA1418" s="8">
        <v>-2.034890215652041</v>
      </c>
      <c r="AB1418" s="8">
        <v>-2.0540064753047487</v>
      </c>
      <c r="AC1418" s="8">
        <v>9.3068156710028604E-3</v>
      </c>
      <c r="AD1418" s="8">
        <v>-0.56855605332066284</v>
      </c>
      <c r="AE1418" s="8">
        <v>1.5982875327657034E-4</v>
      </c>
      <c r="AF1418" s="8">
        <v>1.0491313979639725</v>
      </c>
      <c r="AG1418" s="8">
        <v>0.95287301557724668</v>
      </c>
      <c r="AH1418" s="8">
        <v>0.75402656008967139</v>
      </c>
      <c r="AI1418" s="8">
        <v>-2.0540064753047487</v>
      </c>
    </row>
    <row r="1419" spans="24:35" x14ac:dyDescent="0.25">
      <c r="X1419" t="str">
        <v>Swaziland</v>
      </c>
      <c r="Y1419">
        <v>55</v>
      </c>
      <c r="Z1419" s="8">
        <v>55.983494587541827</v>
      </c>
      <c r="AA1419" s="8">
        <v>-0.98349458754182706</v>
      </c>
      <c r="AB1419" s="8">
        <v>-0.99166695286949846</v>
      </c>
      <c r="AC1419" s="8">
        <v>8.2410382881307025E-3</v>
      </c>
      <c r="AD1419" s="8">
        <v>-0.27464443227695667</v>
      </c>
      <c r="AE1419" s="8">
        <v>3.2988593232024217E-5</v>
      </c>
      <c r="AF1419" s="8">
        <v>1.0491313979639725</v>
      </c>
      <c r="AG1419" s="8">
        <v>0.95455837478715422</v>
      </c>
      <c r="AH1419" s="8">
        <v>0.52406529390616652</v>
      </c>
      <c r="AI1419" s="8">
        <v>-0.99166695286949846</v>
      </c>
    </row>
    <row r="1420" spans="24:35" x14ac:dyDescent="0.25">
      <c r="X1420" t="str">
        <v>Swaziland</v>
      </c>
      <c r="Y1420">
        <v>53.6</v>
      </c>
      <c r="Z1420" s="8">
        <v>53.341505688857545</v>
      </c>
      <c r="AA1420" s="8">
        <v>0.25849431114245647</v>
      </c>
      <c r="AB1420" s="8">
        <v>0.26072458344414517</v>
      </c>
      <c r="AC1420" s="8">
        <v>8.554131230078206E-3</v>
      </c>
      <c r="AD1420" s="8">
        <v>7.219687133884109E-2</v>
      </c>
      <c r="AE1420" s="8">
        <v>2.366955296277535E-6</v>
      </c>
      <c r="AF1420" s="8">
        <v>1.0491313979639725</v>
      </c>
      <c r="AG1420" s="8">
        <v>0.9556266881572677</v>
      </c>
      <c r="AH1420" s="8">
        <v>0.26869475495223405</v>
      </c>
      <c r="AI1420" s="8">
        <v>0.26072458344414517</v>
      </c>
    </row>
    <row r="1421" spans="24:35" x14ac:dyDescent="0.25">
      <c r="X1421" t="str">
        <v>Swaziland</v>
      </c>
      <c r="Y1421">
        <v>52.6</v>
      </c>
      <c r="Z1421" s="8">
        <v>54.850031384026828</v>
      </c>
      <c r="AA1421" s="8">
        <v>-2.2500313840268262</v>
      </c>
      <c r="AB1421" s="8">
        <v>-2.3248548246081309</v>
      </c>
      <c r="AC1421" s="8">
        <v>3.218413459167991E-2</v>
      </c>
      <c r="AD1421" s="8">
        <v>-0.63605416231155265</v>
      </c>
      <c r="AE1421" s="8">
        <v>7.0808223004603492E-4</v>
      </c>
      <c r="AF1421" s="8">
        <v>1.0491313979639725</v>
      </c>
      <c r="AG1421" s="8">
        <v>0.96060260255749907</v>
      </c>
      <c r="AH1421" s="8">
        <v>0.79753003850109161</v>
      </c>
      <c r="AI1421" s="8">
        <v>-2.3248548246081309</v>
      </c>
    </row>
    <row r="1422" spans="24:35" x14ac:dyDescent="0.25">
      <c r="X1422" t="str">
        <v>Swaziland</v>
      </c>
      <c r="Y1422">
        <v>51.4</v>
      </c>
      <c r="Z1422" s="8">
        <v>45.054189688178752</v>
      </c>
      <c r="AA1422" s="8">
        <v>6.3458103118212463</v>
      </c>
      <c r="AB1422" s="8">
        <v>6.5719851895271955</v>
      </c>
      <c r="AC1422" s="8">
        <v>3.4415001127265268E-2</v>
      </c>
      <c r="AD1422" s="8">
        <v>1.7959478549153238</v>
      </c>
      <c r="AE1422" s="8">
        <v>6.0504980151135845E-3</v>
      </c>
      <c r="AF1422" s="8">
        <v>1.0491313979639725</v>
      </c>
      <c r="AG1422" s="8">
        <v>0.9629451685138174</v>
      </c>
      <c r="AH1422" s="8">
        <v>1.3401297903245506</v>
      </c>
      <c r="AI1422" s="8">
        <v>6.5719851895271955</v>
      </c>
    </row>
    <row r="1423" spans="24:35" x14ac:dyDescent="0.25">
      <c r="X1423" t="str">
        <v>Swaziland</v>
      </c>
      <c r="Y1423">
        <v>50</v>
      </c>
      <c r="Z1423" s="8">
        <v>51.093763266928264</v>
      </c>
      <c r="AA1423" s="8">
        <v>-1.0937632669282635</v>
      </c>
      <c r="AB1423" s="8">
        <v>-1.1454277563424928</v>
      </c>
      <c r="AC1423" s="8">
        <v>4.5104974214350342E-2</v>
      </c>
      <c r="AD1423" s="8">
        <v>-0.31127727088297735</v>
      </c>
      <c r="AE1423" s="8">
        <v>2.4088514977152605E-4</v>
      </c>
      <c r="AF1423" s="8">
        <v>1.0491313979639725</v>
      </c>
      <c r="AG1423" s="8">
        <v>0.96375109791769231</v>
      </c>
      <c r="AH1423" s="8">
        <v>0.55792228032493685</v>
      </c>
      <c r="AI1423" s="8">
        <v>-1.1454277563424928</v>
      </c>
    </row>
    <row r="1424" spans="24:35" x14ac:dyDescent="0.25">
      <c r="X1424" t="str">
        <v>Swaziland</v>
      </c>
      <c r="Y1424">
        <v>47.8</v>
      </c>
      <c r="Z1424" s="8">
        <v>40.620807621889931</v>
      </c>
      <c r="AA1424" s="8">
        <v>7.1791923781100664</v>
      </c>
      <c r="AB1424" s="8">
        <v>7.4163011392172589</v>
      </c>
      <c r="AC1424" s="8">
        <v>3.1971296291269276E-2</v>
      </c>
      <c r="AD1424" s="8">
        <v>2.0292397705253591</v>
      </c>
      <c r="AE1424" s="8">
        <v>7.1578919771174395E-3</v>
      </c>
      <c r="AF1424" s="8">
        <v>1.0491313979639725</v>
      </c>
      <c r="AG1424" s="8">
        <v>0.96603538845071513</v>
      </c>
      <c r="AH1424" s="8">
        <v>1.4245138716507324</v>
      </c>
      <c r="AI1424" s="8">
        <v>7.4163011392172589</v>
      </c>
    </row>
    <row r="1425" spans="24:35" x14ac:dyDescent="0.25">
      <c r="X1425" t="str">
        <v>Swaziland</v>
      </c>
      <c r="Y1425">
        <v>46</v>
      </c>
      <c r="Z1425" s="8">
        <v>46.406064570479721</v>
      </c>
      <c r="AA1425" s="8">
        <v>-0.406064570479721</v>
      </c>
      <c r="AB1425" s="8">
        <v>-0.43365604035091848</v>
      </c>
      <c r="AC1425" s="8">
        <v>6.3625240522120291E-2</v>
      </c>
      <c r="AD1425" s="8">
        <v>-0.11670034529535306</v>
      </c>
      <c r="AE1425" s="8">
        <v>4.8704649209059199E-5</v>
      </c>
      <c r="AF1425" s="8">
        <v>1.0491313979639725</v>
      </c>
      <c r="AG1425" s="8">
        <v>0.97046206439872162</v>
      </c>
      <c r="AH1425" s="8">
        <v>0.34161432243884776</v>
      </c>
      <c r="AI1425" s="8">
        <v>-0.43365604035091848</v>
      </c>
    </row>
    <row r="1426" spans="24:35" x14ac:dyDescent="0.25">
      <c r="X1426" t="str">
        <v>Swaziland</v>
      </c>
      <c r="Y1426">
        <v>45.6</v>
      </c>
      <c r="Z1426" s="8">
        <v>45.21707806144088</v>
      </c>
      <c r="AA1426" s="8">
        <v>0.3829219385591216</v>
      </c>
      <c r="AB1426" s="8">
        <v>0.41043754998270249</v>
      </c>
      <c r="AC1426" s="8">
        <v>6.7039702933468115E-2</v>
      </c>
      <c r="AD1426" s="8">
        <v>0.11025049790518522</v>
      </c>
      <c r="AE1426" s="8">
        <v>4.5970204614602167E-5</v>
      </c>
      <c r="AF1426" s="8">
        <v>1.0950400512086551</v>
      </c>
      <c r="AG1426" s="8">
        <v>0.97420493759427995</v>
      </c>
      <c r="AH1426" s="8">
        <v>0.33203990408561623</v>
      </c>
      <c r="AI1426" s="8">
        <v>0.41043754998270249</v>
      </c>
    </row>
    <row r="1427" spans="24:35" x14ac:dyDescent="0.25">
      <c r="X1427" t="str">
        <v>Swaziland</v>
      </c>
      <c r="Y1427">
        <v>45.9</v>
      </c>
      <c r="Z1427" s="8">
        <v>46.245222343365597</v>
      </c>
      <c r="AA1427" s="8">
        <v>-0.34522234336559876</v>
      </c>
      <c r="AB1427" s="8">
        <v>-0.3746614677995504</v>
      </c>
      <c r="AC1427" s="8">
        <v>7.857526584426347E-2</v>
      </c>
      <c r="AD1427" s="8">
        <v>-0.10001631629427141</v>
      </c>
      <c r="AE1427" s="8">
        <v>4.4896667065626706E-5</v>
      </c>
      <c r="AF1427" s="8">
        <v>1.0950400512086551</v>
      </c>
      <c r="AG1427" s="8">
        <v>0.97780975779653934</v>
      </c>
      <c r="AH1427" s="8">
        <v>0.31625356329102666</v>
      </c>
      <c r="AI1427" s="8">
        <v>-0.3746614677995504</v>
      </c>
    </row>
    <row r="1428" spans="24:35" x14ac:dyDescent="0.25">
      <c r="X1428" t="str">
        <v>Swaziland</v>
      </c>
      <c r="Y1428">
        <v>46.4</v>
      </c>
      <c r="Z1428" s="8">
        <v>36.470134768746007</v>
      </c>
      <c r="AA1428" s="8">
        <v>9.9298652312539915</v>
      </c>
      <c r="AB1428" s="8">
        <v>10.372892599433779</v>
      </c>
      <c r="AC1428" s="8">
        <v>4.2710108480634584E-2</v>
      </c>
      <c r="AD1428" s="8">
        <v>2.8224321438290354</v>
      </c>
      <c r="AE1428" s="8">
        <v>1.8705986629803727E-2</v>
      </c>
      <c r="AF1428" s="8">
        <v>1.0950400512086551</v>
      </c>
      <c r="AG1428" s="8">
        <v>0.97934673810554418</v>
      </c>
      <c r="AH1428" s="8">
        <v>1.6800095665885464</v>
      </c>
      <c r="AI1428" s="8">
        <v>10.372892599433779</v>
      </c>
    </row>
    <row r="1429" spans="24:35" x14ac:dyDescent="0.25">
      <c r="X1429" t="str">
        <v>Swaziland</v>
      </c>
      <c r="Y1429">
        <v>47.1</v>
      </c>
      <c r="Z1429" s="8">
        <v>37.296573529398366</v>
      </c>
      <c r="AA1429" s="8">
        <v>9.8034264706016359</v>
      </c>
      <c r="AB1429" s="8">
        <v>10.22279423630418</v>
      </c>
      <c r="AC1429" s="8">
        <v>4.1022811963997451E-2</v>
      </c>
      <c r="AD1429" s="8">
        <v>2.7840411451629197</v>
      </c>
      <c r="AE1429" s="8">
        <v>1.7450780175236161E-2</v>
      </c>
      <c r="AF1429" s="8">
        <v>1.1033838166983498</v>
      </c>
      <c r="AG1429" s="8">
        <v>0.97990239860732287</v>
      </c>
      <c r="AH1429" s="8">
        <v>1.6685446188708648</v>
      </c>
      <c r="AI1429" s="8">
        <v>10.22279423630418</v>
      </c>
    </row>
    <row r="1430" spans="24:35" x14ac:dyDescent="0.25">
      <c r="X1430" t="str">
        <v>Swaziland</v>
      </c>
      <c r="Y1430">
        <v>48.4</v>
      </c>
      <c r="Z1430" s="8">
        <v>38.999194305547618</v>
      </c>
      <c r="AA1430" s="8">
        <v>9.4008056944523801</v>
      </c>
      <c r="AB1430" s="8">
        <v>9.7648659887768083</v>
      </c>
      <c r="AC1430" s="8">
        <v>3.7282671850577237E-2</v>
      </c>
      <c r="AD1430" s="8">
        <v>2.6645113447166495</v>
      </c>
      <c r="AE1430" s="8">
        <v>1.4470708193987934E-2</v>
      </c>
      <c r="AF1430" s="8">
        <v>1.1033838166983498</v>
      </c>
      <c r="AG1430" s="8">
        <v>0.98179153486517157</v>
      </c>
      <c r="AH1430" s="8">
        <v>1.6323330985790399</v>
      </c>
      <c r="AI1430" s="8">
        <v>9.7648659887768083</v>
      </c>
    </row>
    <row r="1431" spans="24:35" x14ac:dyDescent="0.25">
      <c r="X1431" t="str">
        <v>Sweden</v>
      </c>
      <c r="Y1431">
        <v>82.3</v>
      </c>
      <c r="Z1431" s="8">
        <v>79.872018593154436</v>
      </c>
      <c r="AA1431" s="8">
        <v>2.4279814068455607</v>
      </c>
      <c r="AB1431" s="8">
        <v>2.4463955720234662</v>
      </c>
      <c r="AC1431" s="8">
        <v>7.5270595599854391E-3</v>
      </c>
      <c r="AD1431" s="8">
        <v>0.67777869156900239</v>
      </c>
      <c r="AE1431" s="8">
        <v>1.8337025929838404E-4</v>
      </c>
      <c r="AF1431" s="8">
        <v>1.1033838166983498</v>
      </c>
      <c r="AG1431" s="8">
        <v>0.98192388012533027</v>
      </c>
      <c r="AH1431" s="8">
        <v>0.8232731573232559</v>
      </c>
      <c r="AI1431" s="8">
        <v>2.4463955720234662</v>
      </c>
    </row>
    <row r="1432" spans="24:35" x14ac:dyDescent="0.25">
      <c r="X1432" t="str">
        <v>Sweden</v>
      </c>
      <c r="Y1432">
        <v>81.900000000000006</v>
      </c>
      <c r="Z1432" s="8">
        <v>79.821060143241681</v>
      </c>
      <c r="AA1432" s="8">
        <v>2.0789398567583248</v>
      </c>
      <c r="AB1432" s="8">
        <v>2.0947093626142634</v>
      </c>
      <c r="AC1432" s="8">
        <v>7.5282548201615904E-3</v>
      </c>
      <c r="AD1432" s="8">
        <v>0.58034298799662132</v>
      </c>
      <c r="AE1432" s="8">
        <v>1.3445967004529664E-4</v>
      </c>
      <c r="AF1432" s="8">
        <v>1.1118051137279645</v>
      </c>
      <c r="AG1432" s="8">
        <v>0.98452262802109847</v>
      </c>
      <c r="AH1432" s="8">
        <v>0.76180245995705564</v>
      </c>
      <c r="AI1432" s="8">
        <v>2.0947093626142634</v>
      </c>
    </row>
    <row r="1433" spans="24:35" x14ac:dyDescent="0.25">
      <c r="X1433" t="str">
        <v>Sweden</v>
      </c>
      <c r="Y1433">
        <v>81.7</v>
      </c>
      <c r="Z1433" s="8">
        <v>84.230576095873658</v>
      </c>
      <c r="AA1433" s="8">
        <v>-2.5305760958736556</v>
      </c>
      <c r="AB1433" s="8">
        <v>-2.6217019330165905</v>
      </c>
      <c r="AC1433" s="8">
        <v>3.4758275147656906E-2</v>
      </c>
      <c r="AD1433" s="8">
        <v>-0.71631368705368381</v>
      </c>
      <c r="AE1433" s="8">
        <v>9.724673474591517E-4</v>
      </c>
      <c r="AF1433" s="8">
        <v>1.1118051137279645</v>
      </c>
      <c r="AG1433" s="8">
        <v>0.99136498452954991</v>
      </c>
      <c r="AH1433" s="8">
        <v>0.84635316922292181</v>
      </c>
      <c r="AI1433" s="8">
        <v>-2.6217019330165905</v>
      </c>
    </row>
    <row r="1434" spans="24:35" x14ac:dyDescent="0.25">
      <c r="X1434" t="str">
        <v>Sweden</v>
      </c>
      <c r="Y1434">
        <v>81.7</v>
      </c>
      <c r="Z1434" s="8">
        <v>84.644245196608949</v>
      </c>
      <c r="AA1434" s="8">
        <v>-2.9442451966089465</v>
      </c>
      <c r="AB1434" s="8">
        <v>-3.0643797677676017</v>
      </c>
      <c r="AC1434" s="8">
        <v>3.9203551864648134E-2</v>
      </c>
      <c r="AD1434" s="8">
        <v>-0.83533402688257419</v>
      </c>
      <c r="AE1434" s="8">
        <v>1.4985138846978095E-3</v>
      </c>
      <c r="AF1434" s="8">
        <v>1.1118051137279645</v>
      </c>
      <c r="AG1434" s="8">
        <v>0.99601240188096185</v>
      </c>
      <c r="AH1434" s="8">
        <v>0.91396609722821454</v>
      </c>
      <c r="AI1434" s="8">
        <v>-3.0643797677676017</v>
      </c>
    </row>
    <row r="1435" spans="24:35" x14ac:dyDescent="0.25">
      <c r="X1435" t="str">
        <v>Syrian Arab Republic</v>
      </c>
      <c r="Y1435">
        <v>73.8</v>
      </c>
      <c r="Z1435" s="8">
        <v>69.578127404303274</v>
      </c>
      <c r="AA1435" s="8">
        <v>4.2218725956967234</v>
      </c>
      <c r="AB1435" s="8">
        <v>4.2999473212257735</v>
      </c>
      <c r="AC1435" s="8">
        <v>1.8157135354577775E-2</v>
      </c>
      <c r="AD1435" s="8">
        <v>1.1849117905878828</v>
      </c>
      <c r="AE1435" s="8">
        <v>1.3665445164320192E-3</v>
      </c>
      <c r="AF1435" s="8">
        <v>1.1118051137279645</v>
      </c>
      <c r="AG1435" s="8">
        <v>0.99914276860580131</v>
      </c>
      <c r="AH1435" s="8">
        <v>1.0885365361750072</v>
      </c>
      <c r="AI1435" s="8">
        <v>4.2999473212257735</v>
      </c>
    </row>
    <row r="1436" spans="24:35" x14ac:dyDescent="0.25">
      <c r="X1436" t="str">
        <v>Syrian Arab Republic</v>
      </c>
      <c r="Y1436">
        <v>73.7</v>
      </c>
      <c r="Z1436" s="8">
        <v>69.316987124569096</v>
      </c>
      <c r="AA1436" s="8">
        <v>4.3830128754309072</v>
      </c>
      <c r="AB1436" s="8">
        <v>4.463187972767181</v>
      </c>
      <c r="AC1436" s="8">
        <v>1.7963638956161924E-2</v>
      </c>
      <c r="AD1436" s="8">
        <v>1.2300162641513999</v>
      </c>
      <c r="AE1436" s="8">
        <v>1.4565817241691504E-3</v>
      </c>
      <c r="AF1436" s="8">
        <v>1.1231576917613038</v>
      </c>
      <c r="AG1436" s="8">
        <v>0.99947571888077891</v>
      </c>
      <c r="AH1436" s="8">
        <v>1.1090609830624283</v>
      </c>
      <c r="AI1436" s="8">
        <v>4.463187972767181</v>
      </c>
    </row>
    <row r="1437" spans="24:35" x14ac:dyDescent="0.25">
      <c r="X1437" t="str">
        <v>Syrian Arab Republic</v>
      </c>
      <c r="Y1437">
        <v>73.5</v>
      </c>
      <c r="Z1437" s="8">
        <v>68.868605269738453</v>
      </c>
      <c r="AA1437" s="8">
        <v>4.6313947302615475</v>
      </c>
      <c r="AB1437" s="8">
        <v>4.7152706907742123</v>
      </c>
      <c r="AC1437" s="8">
        <v>1.7788153854406408E-2</v>
      </c>
      <c r="AD1437" s="8">
        <v>1.2996041966121459</v>
      </c>
      <c r="AE1437" s="8">
        <v>1.6098830157502187E-3</v>
      </c>
      <c r="AF1437" s="8">
        <v>1.1231576917613038</v>
      </c>
      <c r="AG1437" s="8">
        <v>1.0079057049132947</v>
      </c>
      <c r="AH1437" s="8">
        <v>1.1400018406178762</v>
      </c>
      <c r="AI1437" s="8">
        <v>4.7152706907742123</v>
      </c>
    </row>
    <row r="1438" spans="24:35" x14ac:dyDescent="0.25">
      <c r="X1438" t="str">
        <v>Syrian Arab Republic</v>
      </c>
      <c r="Y1438">
        <v>73.2</v>
      </c>
      <c r="Z1438" s="8">
        <v>69.33136231584281</v>
      </c>
      <c r="AA1438" s="8">
        <v>3.8686376841571928</v>
      </c>
      <c r="AB1438" s="8">
        <v>3.8772946894377158</v>
      </c>
      <c r="AC1438" s="8">
        <v>2.2327436973274494E-3</v>
      </c>
      <c r="AD1438" s="8">
        <v>1.0770734631356373</v>
      </c>
      <c r="AE1438" s="8">
        <v>1.3663019096635576E-4</v>
      </c>
      <c r="AF1438" s="8">
        <v>1.128888636463274</v>
      </c>
      <c r="AG1438" s="8">
        <v>1.0089352997307846</v>
      </c>
      <c r="AH1438" s="8">
        <v>1.037821498686377</v>
      </c>
      <c r="AI1438" s="8">
        <v>3.8772946894377158</v>
      </c>
    </row>
    <row r="1439" spans="24:35" x14ac:dyDescent="0.25">
      <c r="X1439" t="str">
        <v>Syrian Arab Republic</v>
      </c>
      <c r="Y1439">
        <v>73</v>
      </c>
      <c r="Z1439" s="8">
        <v>68.910671529104107</v>
      </c>
      <c r="AA1439" s="8">
        <v>4.089328470895893</v>
      </c>
      <c r="AB1439" s="8">
        <v>4.0979634611546238</v>
      </c>
      <c r="AC1439" s="8">
        <v>2.1071418377893196E-3</v>
      </c>
      <c r="AD1439" s="8">
        <v>1.1384446768259304</v>
      </c>
      <c r="AE1439" s="8">
        <v>1.4403900621306394E-4</v>
      </c>
      <c r="AF1439" s="8">
        <v>1.128888636463274</v>
      </c>
      <c r="AG1439" s="8">
        <v>1.0104201275968969</v>
      </c>
      <c r="AH1439" s="8">
        <v>1.0669792298006229</v>
      </c>
      <c r="AI1439" s="8">
        <v>4.0979634611546238</v>
      </c>
    </row>
    <row r="1440" spans="24:35" x14ac:dyDescent="0.25">
      <c r="X1440" t="str">
        <v>Syrian Arab Republic</v>
      </c>
      <c r="Y1440">
        <v>72.8</v>
      </c>
      <c r="Z1440" s="8">
        <v>69.178641734915928</v>
      </c>
      <c r="AA1440" s="8">
        <v>3.6213582650840692</v>
      </c>
      <c r="AB1440" s="8">
        <v>3.659783197588065</v>
      </c>
      <c r="AC1440" s="8">
        <v>1.0499237367207811E-2</v>
      </c>
      <c r="AD1440" s="8">
        <v>1.0124307268184907</v>
      </c>
      <c r="AE1440" s="8">
        <v>5.7242508173273971E-4</v>
      </c>
      <c r="AF1440" s="8">
        <v>1.128888636463274</v>
      </c>
      <c r="AG1440" s="8">
        <v>1.0124307268184907</v>
      </c>
      <c r="AH1440" s="8">
        <v>1.006196167165474</v>
      </c>
      <c r="AI1440" s="8">
        <v>3.659783197588065</v>
      </c>
    </row>
    <row r="1441" spans="24:35" x14ac:dyDescent="0.25">
      <c r="X1441" t="str">
        <v>Syrian Arab Republic</v>
      </c>
      <c r="Y1441">
        <v>72.7</v>
      </c>
      <c r="Z1441" s="8">
        <v>69.026638903897847</v>
      </c>
      <c r="AA1441" s="8">
        <v>3.6733610961021554</v>
      </c>
      <c r="AB1441" s="8">
        <v>3.7106577468074158</v>
      </c>
      <c r="AC1441" s="8">
        <v>1.0051223597042807E-2</v>
      </c>
      <c r="AD1441" s="8">
        <v>1.0267368571468463</v>
      </c>
      <c r="AE1441" s="8">
        <v>5.633404220671608E-4</v>
      </c>
      <c r="AF1441" s="8">
        <v>1.128888636463274</v>
      </c>
      <c r="AG1441" s="8">
        <v>1.0147533608584087</v>
      </c>
      <c r="AH1441" s="8">
        <v>1.0132802461051169</v>
      </c>
      <c r="AI1441" s="8">
        <v>3.7106577468074158</v>
      </c>
    </row>
    <row r="1442" spans="24:35" x14ac:dyDescent="0.25">
      <c r="X1442" t="str">
        <v>Syrian Arab Republic</v>
      </c>
      <c r="Y1442">
        <v>72.599999999999994</v>
      </c>
      <c r="Z1442" s="8">
        <v>68.4677298097901</v>
      </c>
      <c r="AA1442" s="8">
        <v>4.1322701902098942</v>
      </c>
      <c r="AB1442" s="8">
        <v>4.1411167542687108</v>
      </c>
      <c r="AC1442" s="8">
        <v>2.1362749673014322E-3</v>
      </c>
      <c r="AD1442" s="8">
        <v>1.1504161887007331</v>
      </c>
      <c r="AE1442" s="8">
        <v>1.4912219387003514E-4</v>
      </c>
      <c r="AF1442" s="8">
        <v>1.1404631659072275</v>
      </c>
      <c r="AG1442" s="8">
        <v>1.0150084289163475</v>
      </c>
      <c r="AH1442" s="8">
        <v>1.0725745609050836</v>
      </c>
      <c r="AI1442" s="8">
        <v>4.1411167542687108</v>
      </c>
    </row>
    <row r="1443" spans="24:35" x14ac:dyDescent="0.25">
      <c r="X1443" t="str">
        <v>Tajikistan</v>
      </c>
      <c r="Y1443">
        <v>69.599999999999994</v>
      </c>
      <c r="Z1443" s="8">
        <v>69.909094924467624</v>
      </c>
      <c r="AA1443" s="8">
        <v>-0.30909492446762954</v>
      </c>
      <c r="AB1443" s="8">
        <v>-0.30990993572849662</v>
      </c>
      <c r="AC1443" s="8">
        <v>2.6298326284739972E-3</v>
      </c>
      <c r="AD1443" s="8">
        <v>-8.607273015118834E-2</v>
      </c>
      <c r="AE1443" s="8">
        <v>1.0281329833817057E-6</v>
      </c>
      <c r="AF1443" s="8">
        <v>1.1404631659072275</v>
      </c>
      <c r="AG1443" s="8">
        <v>1.0153330976880512</v>
      </c>
      <c r="AH1443" s="8">
        <v>0.29338154364442959</v>
      </c>
      <c r="AI1443" s="8">
        <v>-0.30990993572849662</v>
      </c>
    </row>
    <row r="1444" spans="24:35" x14ac:dyDescent="0.25">
      <c r="X1444" t="str">
        <v>Tajikistan</v>
      </c>
      <c r="Y1444">
        <v>69.3</v>
      </c>
      <c r="Z1444" s="8">
        <v>69.730698683398558</v>
      </c>
      <c r="AA1444" s="8">
        <v>-0.43069868339856043</v>
      </c>
      <c r="AB1444" s="8">
        <v>-0.43184143948579007</v>
      </c>
      <c r="AC1444" s="8">
        <v>2.6462399916745939E-3</v>
      </c>
      <c r="AD1444" s="8">
        <v>-0.11993634817590412</v>
      </c>
      <c r="AE1444" s="8">
        <v>2.0087599493805948E-6</v>
      </c>
      <c r="AF1444" s="8">
        <v>1.1404631659072275</v>
      </c>
      <c r="AG1444" s="8">
        <v>1.0156005956745628</v>
      </c>
      <c r="AH1444" s="8">
        <v>0.3463182758329455</v>
      </c>
      <c r="AI1444" s="8">
        <v>-0.43184143948579007</v>
      </c>
    </row>
    <row r="1445" spans="24:35" x14ac:dyDescent="0.25">
      <c r="X1445" t="str">
        <v>Tajikistan</v>
      </c>
      <c r="Y1445">
        <v>68.8</v>
      </c>
      <c r="Z1445" s="8">
        <v>69.474758762747797</v>
      </c>
      <c r="AA1445" s="8">
        <v>-0.67475876274779978</v>
      </c>
      <c r="AB1445" s="8">
        <v>-0.67641225405990046</v>
      </c>
      <c r="AC1445" s="8">
        <v>2.4445023019264052E-3</v>
      </c>
      <c r="AD1445" s="8">
        <v>-0.18788057981404235</v>
      </c>
      <c r="AE1445" s="8">
        <v>4.5526426930723002E-6</v>
      </c>
      <c r="AF1445" s="8">
        <v>1.1404631659072275</v>
      </c>
      <c r="AG1445" s="8">
        <v>1.0209155595718671</v>
      </c>
      <c r="AH1445" s="8">
        <v>0.43345193483711936</v>
      </c>
      <c r="AI1445" s="8">
        <v>-0.67641225405990046</v>
      </c>
    </row>
    <row r="1446" spans="24:35" x14ac:dyDescent="0.25">
      <c r="X1446" t="str">
        <v>Tajikistan</v>
      </c>
      <c r="Y1446">
        <v>68.099999999999994</v>
      </c>
      <c r="Z1446" s="8">
        <v>69.326340971185473</v>
      </c>
      <c r="AA1446" s="8">
        <v>-1.2263409711854791</v>
      </c>
      <c r="AB1446" s="8">
        <v>-1.2291702619883922</v>
      </c>
      <c r="AC1446" s="8">
        <v>2.3017891747040609E-3</v>
      </c>
      <c r="AD1446" s="8">
        <v>-0.34143932018305734</v>
      </c>
      <c r="AE1446" s="8">
        <v>1.4155975913132942E-5</v>
      </c>
      <c r="AF1446" s="8">
        <v>1.1521925343545227</v>
      </c>
      <c r="AG1446" s="8">
        <v>1.0249468104699595</v>
      </c>
      <c r="AH1446" s="8">
        <v>0.58432809292644605</v>
      </c>
      <c r="AI1446" s="8">
        <v>-1.2291702619883922</v>
      </c>
    </row>
    <row r="1447" spans="24:35" x14ac:dyDescent="0.25">
      <c r="X1447" t="str">
        <v>Tajikistan</v>
      </c>
      <c r="Y1447">
        <v>67.3</v>
      </c>
      <c r="Z1447" s="8">
        <v>69.152548350110735</v>
      </c>
      <c r="AA1447" s="8">
        <v>-1.8525483501107374</v>
      </c>
      <c r="AB1447" s="8">
        <v>-1.8566467212295206</v>
      </c>
      <c r="AC1447" s="8">
        <v>2.2074049262690376E-3</v>
      </c>
      <c r="AD1447" s="8">
        <v>-0.51576433211903372</v>
      </c>
      <c r="AE1447" s="8">
        <v>3.0973532567478178E-5</v>
      </c>
      <c r="AF1447" s="8">
        <v>1.1521925343545227</v>
      </c>
      <c r="AG1447" s="8">
        <v>1.0267368571468463</v>
      </c>
      <c r="AH1447" s="8">
        <v>0.71816734269878468</v>
      </c>
      <c r="AI1447" s="8">
        <v>-1.8566467212295206</v>
      </c>
    </row>
    <row r="1448" spans="24:35" x14ac:dyDescent="0.25">
      <c r="X1448" t="str">
        <v>Tajikistan</v>
      </c>
      <c r="Y1448">
        <v>66.7</v>
      </c>
      <c r="Z1448" s="8">
        <v>68.998200672827835</v>
      </c>
      <c r="AA1448" s="8">
        <v>-2.2982006728278321</v>
      </c>
      <c r="AB1448" s="8">
        <v>-2.3030818921932585</v>
      </c>
      <c r="AC1448" s="8">
        <v>2.1194293533252804E-3</v>
      </c>
      <c r="AD1448" s="8">
        <v>-0.63980931082964476</v>
      </c>
      <c r="AE1448" s="8">
        <v>4.5760197365588047E-5</v>
      </c>
      <c r="AF1448" s="8">
        <v>1.1521925343545227</v>
      </c>
      <c r="AG1448" s="8">
        <v>1.0295729752900569</v>
      </c>
      <c r="AH1448" s="8">
        <v>0.79988081038967596</v>
      </c>
      <c r="AI1448" s="8">
        <v>-2.3030818921932585</v>
      </c>
    </row>
    <row r="1449" spans="24:35" x14ac:dyDescent="0.25">
      <c r="X1449" t="str">
        <v>Tajikistan</v>
      </c>
      <c r="Y1449">
        <v>66.400000000000006</v>
      </c>
      <c r="Z1449" s="8">
        <v>68.360852421942525</v>
      </c>
      <c r="AA1449" s="8">
        <v>-1.9608524219425192</v>
      </c>
      <c r="AB1449" s="8">
        <v>-1.9645813602023217</v>
      </c>
      <c r="AC1449" s="8">
        <v>1.8980828869405808E-3</v>
      </c>
      <c r="AD1449" s="8">
        <v>-0.54583245592742524</v>
      </c>
      <c r="AE1449" s="8">
        <v>2.9819845881998286E-5</v>
      </c>
      <c r="AF1449" s="8">
        <v>1.1521925343545227</v>
      </c>
      <c r="AG1449" s="8">
        <v>1.0337667206866887</v>
      </c>
      <c r="AH1449" s="8">
        <v>0.73880474817601516</v>
      </c>
      <c r="AI1449" s="8">
        <v>-1.9645813602023217</v>
      </c>
    </row>
    <row r="1450" spans="24:35" x14ac:dyDescent="0.25">
      <c r="X1450" t="str">
        <v>Tajikistan</v>
      </c>
      <c r="Y1450">
        <v>66.099999999999994</v>
      </c>
      <c r="Z1450" s="8">
        <v>68.288992764226961</v>
      </c>
      <c r="AA1450" s="8">
        <v>-2.1889927642269669</v>
      </c>
      <c r="AB1450" s="8">
        <v>-2.1930259263189091</v>
      </c>
      <c r="AC1450" s="8">
        <v>1.8390854588353511E-3</v>
      </c>
      <c r="AD1450" s="8">
        <v>-0.60932070762868662</v>
      </c>
      <c r="AE1450" s="8">
        <v>3.6003077486567151E-5</v>
      </c>
      <c r="AF1450" s="8">
        <v>1.1521925343545227</v>
      </c>
      <c r="AG1450" s="8">
        <v>1.0351057349289861</v>
      </c>
      <c r="AH1450" s="8">
        <v>0.7805899740764588</v>
      </c>
      <c r="AI1450" s="8">
        <v>-2.1930259263189091</v>
      </c>
    </row>
    <row r="1451" spans="24:35" x14ac:dyDescent="0.25">
      <c r="X1451" t="str">
        <v>Tajikistan</v>
      </c>
      <c r="Y1451">
        <v>65.900000000000006</v>
      </c>
      <c r="Z1451" s="8">
        <v>67.880771823652111</v>
      </c>
      <c r="AA1451" s="8">
        <v>-1.9807718236521055</v>
      </c>
      <c r="AB1451" s="8">
        <v>-1.9846083839909336</v>
      </c>
      <c r="AC1451" s="8">
        <v>1.9331573774333827E-3</v>
      </c>
      <c r="AD1451" s="8">
        <v>-0.5513870061462911</v>
      </c>
      <c r="AE1451" s="8">
        <v>3.0993244130935261E-5</v>
      </c>
      <c r="AF1451" s="8">
        <v>1.1521925343545227</v>
      </c>
      <c r="AG1451" s="8">
        <v>1.03671505503467</v>
      </c>
      <c r="AH1451" s="8">
        <v>0.74255437925197854</v>
      </c>
      <c r="AI1451" s="8">
        <v>-1.9846083839909336</v>
      </c>
    </row>
    <row r="1452" spans="24:35" x14ac:dyDescent="0.25">
      <c r="X1452" t="str">
        <v>Tajikistan</v>
      </c>
      <c r="Y1452">
        <v>65.5</v>
      </c>
      <c r="Z1452" s="8">
        <v>67.616813053714822</v>
      </c>
      <c r="AA1452" s="8">
        <v>-2.1168130537148215</v>
      </c>
      <c r="AB1452" s="8">
        <v>-2.1206739961510355</v>
      </c>
      <c r="AC1452" s="8">
        <v>1.8206204457741886E-3</v>
      </c>
      <c r="AD1452" s="8">
        <v>-0.58922355471291588</v>
      </c>
      <c r="AE1452" s="8">
        <v>3.3328626801076432E-5</v>
      </c>
      <c r="AF1452" s="8">
        <v>1.1700898139672218</v>
      </c>
      <c r="AG1452" s="8">
        <v>1.0439599214159914</v>
      </c>
      <c r="AH1452" s="8">
        <v>0.76760898556030199</v>
      </c>
      <c r="AI1452" s="8">
        <v>-2.1206739961510355</v>
      </c>
    </row>
    <row r="1453" spans="24:35" x14ac:dyDescent="0.25">
      <c r="X1453" t="str">
        <v>Tajikistan</v>
      </c>
      <c r="Y1453">
        <v>65.900000000000006</v>
      </c>
      <c r="Z1453" s="8">
        <v>67.75910424330047</v>
      </c>
      <c r="AA1453" s="8">
        <v>-1.8591042433004645</v>
      </c>
      <c r="AB1453" s="8">
        <v>-1.8624281859706844</v>
      </c>
      <c r="AC1453" s="8">
        <v>1.7847360211031317E-3</v>
      </c>
      <c r="AD1453" s="8">
        <v>-0.51747995373396782</v>
      </c>
      <c r="AE1453" s="8">
        <v>2.5198996307480224E-5</v>
      </c>
      <c r="AF1453" s="8">
        <v>1.1700898139672218</v>
      </c>
      <c r="AG1453" s="8">
        <v>1.050748171923666</v>
      </c>
      <c r="AH1453" s="8">
        <v>0.71936079524392194</v>
      </c>
      <c r="AI1453" s="8">
        <v>-1.8624281859706844</v>
      </c>
    </row>
    <row r="1454" spans="24:35" x14ac:dyDescent="0.25">
      <c r="X1454" t="str">
        <v>Tajikistan</v>
      </c>
      <c r="Y1454">
        <v>65.2</v>
      </c>
      <c r="Z1454" s="8">
        <v>67.136674602941895</v>
      </c>
      <c r="AA1454" s="8">
        <v>-1.936674602941892</v>
      </c>
      <c r="AB1454" s="8">
        <v>-1.941934097390803</v>
      </c>
      <c r="AC1454" s="8">
        <v>2.708379473833707E-3</v>
      </c>
      <c r="AD1454" s="8">
        <v>-0.53932116518799167</v>
      </c>
      <c r="AE1454" s="8">
        <v>4.1574656630004254E-5</v>
      </c>
      <c r="AF1454" s="8">
        <v>1.1700898139672218</v>
      </c>
      <c r="AG1454" s="8">
        <v>1.051436480506917</v>
      </c>
      <c r="AH1454" s="8">
        <v>0.73438488899758259</v>
      </c>
      <c r="AI1454" s="8">
        <v>-1.941934097390803</v>
      </c>
    </row>
    <row r="1455" spans="24:35" x14ac:dyDescent="0.25">
      <c r="X1455" t="str">
        <v>Tajikistan</v>
      </c>
      <c r="Y1455">
        <v>64.3</v>
      </c>
      <c r="Z1455" s="8">
        <v>66.718229638034501</v>
      </c>
      <c r="AA1455" s="8">
        <v>-2.4182296380345036</v>
      </c>
      <c r="AB1455" s="8">
        <v>-2.4296036632125837</v>
      </c>
      <c r="AC1455" s="8">
        <v>4.6814323464759826E-3</v>
      </c>
      <c r="AD1455" s="8">
        <v>-0.67409076665251522</v>
      </c>
      <c r="AE1455" s="8">
        <v>1.1248634397677474E-4</v>
      </c>
      <c r="AF1455" s="8">
        <v>1.1700898139672218</v>
      </c>
      <c r="AG1455" s="8">
        <v>1.0515371285136725</v>
      </c>
      <c r="AH1455" s="8">
        <v>0.82103030799874566</v>
      </c>
      <c r="AI1455" s="8">
        <v>-2.4296036632125837</v>
      </c>
    </row>
    <row r="1456" spans="24:35" x14ac:dyDescent="0.25">
      <c r="X1456" t="str">
        <v>Thailand</v>
      </c>
      <c r="Y1456">
        <v>74.599999999999994</v>
      </c>
      <c r="Z1456" s="8">
        <v>72.480140665992877</v>
      </c>
      <c r="AA1456" s="8">
        <v>2.119859334007117</v>
      </c>
      <c r="AB1456" s="8">
        <v>2.1275648336404678</v>
      </c>
      <c r="AC1456" s="8">
        <v>3.6217460974694404E-3</v>
      </c>
      <c r="AD1456" s="8">
        <v>0.59060458650028469</v>
      </c>
      <c r="AE1456" s="8">
        <v>6.6731946046691583E-5</v>
      </c>
      <c r="AF1456" s="8">
        <v>1.1700898139672218</v>
      </c>
      <c r="AG1456" s="8">
        <v>1.0549061834722149</v>
      </c>
      <c r="AH1456" s="8">
        <v>0.76850802630830384</v>
      </c>
      <c r="AI1456" s="8">
        <v>2.1275648336404678</v>
      </c>
    </row>
    <row r="1457" spans="24:35" x14ac:dyDescent="0.25">
      <c r="X1457" t="str">
        <v>Thailand</v>
      </c>
      <c r="Y1457">
        <v>74.5</v>
      </c>
      <c r="Z1457" s="8">
        <v>72.483225327865654</v>
      </c>
      <c r="AA1457" s="8">
        <v>2.0167746721343462</v>
      </c>
      <c r="AB1457" s="8">
        <v>2.0226724864521373</v>
      </c>
      <c r="AC1457" s="8">
        <v>2.9158523474731636E-3</v>
      </c>
      <c r="AD1457" s="8">
        <v>0.56168569646855071</v>
      </c>
      <c r="AE1457" s="8">
        <v>4.8558676922580094E-5</v>
      </c>
      <c r="AF1457" s="8">
        <v>1.1852957183684145</v>
      </c>
      <c r="AG1457" s="8">
        <v>1.0560669152577069</v>
      </c>
      <c r="AH1457" s="8">
        <v>0.74945693436551153</v>
      </c>
      <c r="AI1457" s="8">
        <v>2.0226724864521373</v>
      </c>
    </row>
    <row r="1458" spans="24:35" x14ac:dyDescent="0.25">
      <c r="X1458" t="str">
        <v>Thailand</v>
      </c>
      <c r="Y1458">
        <v>74.3</v>
      </c>
      <c r="Z1458" s="8">
        <v>71.440650468923181</v>
      </c>
      <c r="AA1458" s="8">
        <v>2.8593495310768162</v>
      </c>
      <c r="AB1458" s="8">
        <v>2.8794811239787612</v>
      </c>
      <c r="AC1458" s="8">
        <v>6.9913960311459187E-3</v>
      </c>
      <c r="AD1458" s="8">
        <v>0.79798115167619343</v>
      </c>
      <c r="AE1458" s="8">
        <v>2.3596226596831642E-4</v>
      </c>
      <c r="AF1458" s="8">
        <v>1.1852957183684145</v>
      </c>
      <c r="AG1458" s="8">
        <v>1.0564754618288306</v>
      </c>
      <c r="AH1458" s="8">
        <v>0.8932979075740598</v>
      </c>
      <c r="AI1458" s="8">
        <v>2.8794811239787612</v>
      </c>
    </row>
    <row r="1459" spans="24:35" x14ac:dyDescent="0.25">
      <c r="X1459" t="str">
        <v>Thailand</v>
      </c>
      <c r="Y1459">
        <v>74.099999999999994</v>
      </c>
      <c r="Z1459" s="8">
        <v>71.957204022317029</v>
      </c>
      <c r="AA1459" s="8">
        <v>2.1427959776829653</v>
      </c>
      <c r="AB1459" s="8">
        <v>2.1489313265145089</v>
      </c>
      <c r="AC1459" s="8">
        <v>2.8550697529710341E-3</v>
      </c>
      <c r="AD1459" s="8">
        <v>0.59676531253602738</v>
      </c>
      <c r="AE1459" s="8">
        <v>5.3667575948463821E-5</v>
      </c>
      <c r="AF1459" s="8">
        <v>1.1852957183684145</v>
      </c>
      <c r="AG1459" s="8">
        <v>1.0565282046083206</v>
      </c>
      <c r="AH1459" s="8">
        <v>0.7725058656968421</v>
      </c>
      <c r="AI1459" s="8">
        <v>2.1489313265145089</v>
      </c>
    </row>
    <row r="1460" spans="24:35" x14ac:dyDescent="0.25">
      <c r="X1460" t="str">
        <v>Thailand</v>
      </c>
      <c r="Y1460">
        <v>73.900000000000006</v>
      </c>
      <c r="Z1460" s="8">
        <v>71.192284265787592</v>
      </c>
      <c r="AA1460" s="8">
        <v>2.7077157342124138</v>
      </c>
      <c r="AB1460" s="8">
        <v>2.7165851677618913</v>
      </c>
      <c r="AC1460" s="8">
        <v>3.2649201117388089E-3</v>
      </c>
      <c r="AD1460" s="8">
        <v>0.75424960022145038</v>
      </c>
      <c r="AE1460" s="8">
        <v>9.8077501112382062E-5</v>
      </c>
      <c r="AF1460" s="8">
        <v>1.1852957183684145</v>
      </c>
      <c r="AG1460" s="8">
        <v>1.0576395974931763</v>
      </c>
      <c r="AH1460" s="8">
        <v>0.86847544595195691</v>
      </c>
      <c r="AI1460" s="8">
        <v>2.7165851677618913</v>
      </c>
    </row>
    <row r="1461" spans="24:35" x14ac:dyDescent="0.25">
      <c r="X1461" t="str">
        <v>Thailand</v>
      </c>
      <c r="Y1461">
        <v>73.7</v>
      </c>
      <c r="Z1461" s="8">
        <v>73.637194448451524</v>
      </c>
      <c r="AA1461" s="8">
        <v>6.2805551548478888E-2</v>
      </c>
      <c r="AB1461" s="8">
        <v>6.3140844339376917E-2</v>
      </c>
      <c r="AC1461" s="8">
        <v>5.3102360984571117E-3</v>
      </c>
      <c r="AD1461" s="8">
        <v>1.7512820698774866E-2</v>
      </c>
      <c r="AE1461" s="8">
        <v>8.6175692790885738E-8</v>
      </c>
      <c r="AF1461" s="8">
        <v>1.1852957183684145</v>
      </c>
      <c r="AG1461" s="8">
        <v>1.0607924372550053</v>
      </c>
      <c r="AH1461" s="8">
        <v>0.1323360143678767</v>
      </c>
      <c r="AI1461" s="8">
        <v>6.3140844339376917E-2</v>
      </c>
    </row>
    <row r="1462" spans="24:35" x14ac:dyDescent="0.25">
      <c r="X1462" t="str">
        <v>Thailand</v>
      </c>
      <c r="Y1462">
        <v>73.5</v>
      </c>
      <c r="Z1462" s="8">
        <v>70.946026408276509</v>
      </c>
      <c r="AA1462" s="8">
        <v>2.5539735917234907</v>
      </c>
      <c r="AB1462" s="8">
        <v>2.5627626977843492</v>
      </c>
      <c r="AC1462" s="8">
        <v>3.429543464346891E-3</v>
      </c>
      <c r="AD1462" s="8">
        <v>0.71148261060986706</v>
      </c>
      <c r="AE1462" s="8">
        <v>9.1686053994765272E-5</v>
      </c>
      <c r="AF1462" s="8">
        <v>1.1852957183684145</v>
      </c>
      <c r="AG1462" s="8">
        <v>1.0608606350248884</v>
      </c>
      <c r="AH1462" s="8">
        <v>0.84349428605644217</v>
      </c>
      <c r="AI1462" s="8">
        <v>2.5627626977843492</v>
      </c>
    </row>
    <row r="1463" spans="24:35" x14ac:dyDescent="0.25">
      <c r="X1463" t="str">
        <v>Thailand</v>
      </c>
      <c r="Y1463">
        <v>73.3</v>
      </c>
      <c r="Z1463" s="8">
        <v>70.070184331599663</v>
      </c>
      <c r="AA1463" s="8">
        <v>3.2298156684003345</v>
      </c>
      <c r="AB1463" s="8">
        <v>3.2431786386091228</v>
      </c>
      <c r="AC1463" s="8">
        <v>4.120331223727825E-3</v>
      </c>
      <c r="AD1463" s="8">
        <v>0.90006981168187461</v>
      </c>
      <c r="AE1463" s="8">
        <v>1.7641034676287002E-4</v>
      </c>
      <c r="AF1463" s="8">
        <v>1.1852957183684145</v>
      </c>
      <c r="AG1463" s="8">
        <v>1.0638020668545507</v>
      </c>
      <c r="AH1463" s="8">
        <v>0.94872009132402935</v>
      </c>
      <c r="AI1463" s="8">
        <v>3.2431786386091228</v>
      </c>
    </row>
    <row r="1464" spans="24:35" x14ac:dyDescent="0.25">
      <c r="X1464" t="str">
        <v>Thailand</v>
      </c>
      <c r="Y1464">
        <v>73</v>
      </c>
      <c r="Z1464" s="8">
        <v>69.994679092620601</v>
      </c>
      <c r="AA1464" s="8">
        <v>3.0053209073793994</v>
      </c>
      <c r="AB1464" s="8">
        <v>3.0179303241181756</v>
      </c>
      <c r="AC1464" s="8">
        <v>4.1781669503786565E-3</v>
      </c>
      <c r="AD1464" s="8">
        <v>0.83753298971623358</v>
      </c>
      <c r="AE1464" s="8">
        <v>1.5490106003140101E-4</v>
      </c>
      <c r="AF1464" s="8">
        <v>1.2070560687293583</v>
      </c>
      <c r="AG1464" s="8">
        <v>1.0664192253398381</v>
      </c>
      <c r="AH1464" s="8">
        <v>0.91516828491607682</v>
      </c>
      <c r="AI1464" s="8">
        <v>3.0179303241181756</v>
      </c>
    </row>
    <row r="1465" spans="24:35" x14ac:dyDescent="0.25">
      <c r="X1465" t="str">
        <v>Thailand</v>
      </c>
      <c r="Y1465">
        <v>72.5</v>
      </c>
      <c r="Z1465" s="8">
        <v>69.399398607379823</v>
      </c>
      <c r="AA1465" s="8">
        <v>3.1006013926201774</v>
      </c>
      <c r="AB1465" s="8">
        <v>3.1115289556195291</v>
      </c>
      <c r="AC1465" s="8">
        <v>3.5119592827880363E-3</v>
      </c>
      <c r="AD1465" s="8">
        <v>0.86379718434158625</v>
      </c>
      <c r="AE1465" s="8">
        <v>1.3840358780750544E-4</v>
      </c>
      <c r="AF1465" s="8">
        <v>1.2070560687293583</v>
      </c>
      <c r="AG1465" s="8">
        <v>1.0686408179169016</v>
      </c>
      <c r="AH1465" s="8">
        <v>0.92940689923283126</v>
      </c>
      <c r="AI1465" s="8">
        <v>3.1115289556195291</v>
      </c>
    </row>
    <row r="1466" spans="24:35" x14ac:dyDescent="0.25">
      <c r="X1466" t="str">
        <v>Thailand</v>
      </c>
      <c r="Y1466">
        <v>71.599999999999994</v>
      </c>
      <c r="Z1466" s="8">
        <v>69.006938198078913</v>
      </c>
      <c r="AA1466" s="8">
        <v>2.5930618019210812</v>
      </c>
      <c r="AB1466" s="8">
        <v>2.6024653078825817</v>
      </c>
      <c r="AC1466" s="8">
        <v>3.6133069413137545E-3</v>
      </c>
      <c r="AD1466" s="8">
        <v>0.72243836329235345</v>
      </c>
      <c r="AE1466" s="8">
        <v>9.9615045045561737E-5</v>
      </c>
      <c r="AF1466" s="8">
        <v>1.2070560687293583</v>
      </c>
      <c r="AG1466" s="8">
        <v>1.074446641298513</v>
      </c>
      <c r="AH1466" s="8">
        <v>0.8499637423398444</v>
      </c>
      <c r="AI1466" s="8">
        <v>2.6024653078825817</v>
      </c>
    </row>
    <row r="1467" spans="24:35" x14ac:dyDescent="0.25">
      <c r="X1467" t="str">
        <v>Thailand</v>
      </c>
      <c r="Y1467">
        <v>71.7</v>
      </c>
      <c r="Z1467" s="8">
        <v>68.062487685562033</v>
      </c>
      <c r="AA1467" s="8">
        <v>3.63751231443797</v>
      </c>
      <c r="AB1467" s="8">
        <v>3.6602667856432718</v>
      </c>
      <c r="AC1467" s="8">
        <v>6.2166154922237791E-3</v>
      </c>
      <c r="AD1467" s="8">
        <v>1.0147533608584087</v>
      </c>
      <c r="AE1467" s="8">
        <v>3.3902339675310697E-4</v>
      </c>
      <c r="AF1467" s="8">
        <v>1.2070560687293583</v>
      </c>
      <c r="AG1467" s="8">
        <v>1.0763583581028449</v>
      </c>
      <c r="AH1467" s="8">
        <v>1.0073496715929424</v>
      </c>
      <c r="AI1467" s="8">
        <v>3.6602667856432718</v>
      </c>
    </row>
    <row r="1468" spans="24:35" x14ac:dyDescent="0.25">
      <c r="X1468" t="str">
        <v>Thailand</v>
      </c>
      <c r="Y1468">
        <v>71.400000000000006</v>
      </c>
      <c r="Z1468" s="8">
        <v>67.460002424188332</v>
      </c>
      <c r="AA1468" s="8">
        <v>3.9399975758116739</v>
      </c>
      <c r="AB1468" s="8">
        <v>3.9633351488706259</v>
      </c>
      <c r="AC1468" s="8">
        <v>5.888367292279555E-3</v>
      </c>
      <c r="AD1468" s="8">
        <v>1.0989559089332335</v>
      </c>
      <c r="AE1468" s="8">
        <v>3.7650146634140002E-4</v>
      </c>
      <c r="AF1468" s="8">
        <v>1.2070560687293583</v>
      </c>
      <c r="AG1468" s="8">
        <v>1.0770734631356373</v>
      </c>
      <c r="AH1468" s="8">
        <v>1.0483109791150875</v>
      </c>
      <c r="AI1468" s="8">
        <v>3.9633351488706259</v>
      </c>
    </row>
    <row r="1469" spans="24:35" x14ac:dyDescent="0.25">
      <c r="X1469" t="str">
        <v>Thailand</v>
      </c>
      <c r="Y1469">
        <v>71.2</v>
      </c>
      <c r="Z1469" s="8">
        <v>67.668427501288463</v>
      </c>
      <c r="AA1469" s="8">
        <v>3.5315724987115402</v>
      </c>
      <c r="AB1469" s="8">
        <v>3.5487834153373132</v>
      </c>
      <c r="AC1469" s="8">
        <v>4.8498075569756906E-3</v>
      </c>
      <c r="AD1469" s="8">
        <v>0.98452262802109847</v>
      </c>
      <c r="AE1469" s="8">
        <v>2.4861863530291323E-4</v>
      </c>
      <c r="AF1469" s="8">
        <v>1.2070560687293583</v>
      </c>
      <c r="AG1469" s="8">
        <v>1.0786496507530914</v>
      </c>
      <c r="AH1469" s="8">
        <v>0.9922311363896511</v>
      </c>
      <c r="AI1469" s="8">
        <v>3.5487834153373132</v>
      </c>
    </row>
    <row r="1470" spans="24:35" x14ac:dyDescent="0.25">
      <c r="X1470" t="str">
        <v>Thailand</v>
      </c>
      <c r="Y1470">
        <v>71.099999999999994</v>
      </c>
      <c r="Z1470" s="8">
        <v>67.308598817683091</v>
      </c>
      <c r="AA1470" s="8">
        <v>3.7914011823169034</v>
      </c>
      <c r="AB1470" s="8">
        <v>3.8067877738281855</v>
      </c>
      <c r="AC1470" s="8">
        <v>4.0418831900916313E-3</v>
      </c>
      <c r="AD1470" s="8">
        <v>1.0565282046083206</v>
      </c>
      <c r="AE1470" s="8">
        <v>2.3842471520824611E-4</v>
      </c>
      <c r="AF1470" s="8">
        <v>1.2070560687293583</v>
      </c>
      <c r="AG1470" s="8">
        <v>1.0843896129106505</v>
      </c>
      <c r="AH1470" s="8">
        <v>1.0278755783694449</v>
      </c>
      <c r="AI1470" s="8">
        <v>3.8067877738281855</v>
      </c>
    </row>
    <row r="1471" spans="24:35" x14ac:dyDescent="0.25">
      <c r="X1471" t="str">
        <v>Timor-Leste</v>
      </c>
      <c r="Y1471">
        <v>68</v>
      </c>
      <c r="Z1471" s="8">
        <v>69.05887526548041</v>
      </c>
      <c r="AA1471" s="8">
        <v>-1.0588752654804097</v>
      </c>
      <c r="AB1471" s="8">
        <v>-1.0821633207896411</v>
      </c>
      <c r="AC1471" s="8">
        <v>2.1519908189309649E-2</v>
      </c>
      <c r="AD1471" s="8">
        <v>-0.29769442285614045</v>
      </c>
      <c r="AE1471" s="8">
        <v>1.0258319380918664E-4</v>
      </c>
      <c r="AF1471" s="8">
        <v>1.2294035019788656</v>
      </c>
      <c r="AG1471" s="8">
        <v>1.0866581409824747</v>
      </c>
      <c r="AH1471" s="8">
        <v>0.54561380376246027</v>
      </c>
      <c r="AI1471" s="8">
        <v>-1.0821633207896411</v>
      </c>
    </row>
    <row r="1472" spans="24:35" x14ac:dyDescent="0.25">
      <c r="X1472" t="str">
        <v>Timor-Leste</v>
      </c>
      <c r="Y1472">
        <v>67.7</v>
      </c>
      <c r="Z1472" s="8">
        <v>69.041121490142771</v>
      </c>
      <c r="AA1472" s="8">
        <v>-1.3411214901427684</v>
      </c>
      <c r="AB1472" s="8">
        <v>-1.3501892756828959</v>
      </c>
      <c r="AC1472" s="8">
        <v>6.7159365752932883E-3</v>
      </c>
      <c r="AD1472" s="8">
        <v>-0.37422541588170716</v>
      </c>
      <c r="AE1472" s="8">
        <v>4.9836332753812875E-5</v>
      </c>
      <c r="AF1472" s="8">
        <v>1.2294035019788656</v>
      </c>
      <c r="AG1472" s="8">
        <v>1.0888974459126886</v>
      </c>
      <c r="AH1472" s="8">
        <v>0.61173966348578968</v>
      </c>
      <c r="AI1472" s="8">
        <v>-1.3501892756828959</v>
      </c>
    </row>
    <row r="1473" spans="24:35" x14ac:dyDescent="0.25">
      <c r="X1473" t="str">
        <v>Timor-Leste</v>
      </c>
      <c r="Y1473">
        <v>67.400000000000006</v>
      </c>
      <c r="Z1473" s="8">
        <v>69.011276103932261</v>
      </c>
      <c r="AA1473" s="8">
        <v>-1.611276103932255</v>
      </c>
      <c r="AB1473" s="8">
        <v>-1.6224394976618768</v>
      </c>
      <c r="AC1473" s="8">
        <v>6.8806225105526014E-3</v>
      </c>
      <c r="AD1473" s="8">
        <v>-0.44964640985438886</v>
      </c>
      <c r="AE1473" s="8">
        <v>7.3725026199050419E-5</v>
      </c>
      <c r="AF1473" s="8">
        <v>1.2294035019788656</v>
      </c>
      <c r="AG1473" s="8">
        <v>1.0889916036610754</v>
      </c>
      <c r="AH1473" s="8">
        <v>0.67055679092407139</v>
      </c>
      <c r="AI1473" s="8">
        <v>-1.6224394976618768</v>
      </c>
    </row>
    <row r="1474" spans="24:35" x14ac:dyDescent="0.25">
      <c r="X1474" t="str">
        <v>Timor-Leste</v>
      </c>
      <c r="Y1474">
        <v>67.2</v>
      </c>
      <c r="Z1474" s="8">
        <v>68.420320953628391</v>
      </c>
      <c r="AA1474" s="8">
        <v>-1.2203209536283879</v>
      </c>
      <c r="AB1474" s="8">
        <v>-1.2299506012084733</v>
      </c>
      <c r="AC1474" s="8">
        <v>7.8292962096395517E-3</v>
      </c>
      <c r="AD1474" s="8">
        <v>-0.34070833686784741</v>
      </c>
      <c r="AE1474" s="8">
        <v>4.8211233710365693E-5</v>
      </c>
      <c r="AF1474" s="8">
        <v>1.2294035019788656</v>
      </c>
      <c r="AG1474" s="8">
        <v>1.0908278507204283</v>
      </c>
      <c r="AH1474" s="8">
        <v>0.58370226731429387</v>
      </c>
      <c r="AI1474" s="8">
        <v>-1.2299506012084733</v>
      </c>
    </row>
    <row r="1475" spans="24:35" x14ac:dyDescent="0.25">
      <c r="X1475" t="str">
        <v>Timor-Leste</v>
      </c>
      <c r="Y1475">
        <v>66.900000000000006</v>
      </c>
      <c r="Z1475" s="8">
        <v>68.359318973556711</v>
      </c>
      <c r="AA1475" s="8">
        <v>-1.4593189735567051</v>
      </c>
      <c r="AB1475" s="8">
        <v>-1.4701602729569148</v>
      </c>
      <c r="AC1475" s="8">
        <v>7.3742295990659058E-3</v>
      </c>
      <c r="AD1475" s="8">
        <v>-0.40734214667531904</v>
      </c>
      <c r="AE1475" s="8">
        <v>6.4877813343124739E-5</v>
      </c>
      <c r="AF1475" s="8">
        <v>1.2294035019788656</v>
      </c>
      <c r="AG1475" s="8">
        <v>1.0926851340045647</v>
      </c>
      <c r="AH1475" s="8">
        <v>0.63823361449810756</v>
      </c>
      <c r="AI1475" s="8">
        <v>-1.4701602729569148</v>
      </c>
    </row>
    <row r="1476" spans="24:35" x14ac:dyDescent="0.25">
      <c r="X1476" t="str">
        <v>Timor-Leste</v>
      </c>
      <c r="Y1476">
        <v>66.599999999999994</v>
      </c>
      <c r="Z1476" s="8">
        <v>68.110778152571129</v>
      </c>
      <c r="AA1476" s="8">
        <v>-1.5107781525711346</v>
      </c>
      <c r="AB1476" s="8">
        <v>-1.521094554106595</v>
      </c>
      <c r="AC1476" s="8">
        <v>6.7822223855897755E-3</v>
      </c>
      <c r="AD1476" s="8">
        <v>-0.42158033578761578</v>
      </c>
      <c r="AE1476" s="8">
        <v>6.3875546885554726E-5</v>
      </c>
      <c r="AF1476" s="8">
        <v>1.2457497672431228</v>
      </c>
      <c r="AG1476" s="8">
        <v>1.0931339363169847</v>
      </c>
      <c r="AH1476" s="8">
        <v>0.6492921805994708</v>
      </c>
      <c r="AI1476" s="8">
        <v>-1.521094554106595</v>
      </c>
    </row>
    <row r="1477" spans="24:35" x14ac:dyDescent="0.25">
      <c r="X1477" t="str">
        <v>Timor-Leste</v>
      </c>
      <c r="Y1477">
        <v>66.2</v>
      </c>
      <c r="Z1477" s="8">
        <v>67.398320314374502</v>
      </c>
      <c r="AA1477" s="8">
        <v>-1.1983203143744987</v>
      </c>
      <c r="AB1477" s="8">
        <v>-1.2065013719290245</v>
      </c>
      <c r="AC1477" s="8">
        <v>6.780810817848826E-3</v>
      </c>
      <c r="AD1477" s="8">
        <v>-0.33438921569475033</v>
      </c>
      <c r="AE1477" s="8">
        <v>4.0177920089541928E-5</v>
      </c>
      <c r="AF1477" s="8">
        <v>1.2457497672431228</v>
      </c>
      <c r="AG1477" s="8">
        <v>1.0939289488019062</v>
      </c>
      <c r="AH1477" s="8">
        <v>0.57826396714195349</v>
      </c>
      <c r="AI1477" s="8">
        <v>-1.2065013719290245</v>
      </c>
    </row>
    <row r="1478" spans="24:35" x14ac:dyDescent="0.25">
      <c r="X1478" t="str">
        <v>Togo</v>
      </c>
      <c r="Y1478">
        <v>59.7</v>
      </c>
      <c r="Z1478" s="8">
        <v>65.297093214698876</v>
      </c>
      <c r="AA1478" s="8">
        <v>-5.597093214698873</v>
      </c>
      <c r="AB1478" s="8">
        <v>-5.6188957003334332</v>
      </c>
      <c r="AC1478" s="8">
        <v>3.8802082824327998E-3</v>
      </c>
      <c r="AD1478" s="8">
        <v>-1.5595835544784531</v>
      </c>
      <c r="AE1478" s="8">
        <v>4.9866301930035623E-4</v>
      </c>
      <c r="AF1478" s="8">
        <v>1.2457497672431228</v>
      </c>
      <c r="AG1478" s="8">
        <v>1.0945989418102215</v>
      </c>
      <c r="AH1478" s="8">
        <v>1.2488328769208685</v>
      </c>
      <c r="AI1478" s="8">
        <v>-5.6188957003334332</v>
      </c>
    </row>
    <row r="1479" spans="24:35" x14ac:dyDescent="0.25">
      <c r="X1479" t="str">
        <v>Togo</v>
      </c>
      <c r="Y1479">
        <v>59.4</v>
      </c>
      <c r="Z1479" s="8">
        <v>65.040354704217791</v>
      </c>
      <c r="AA1479" s="8">
        <v>-5.6403547042177919</v>
      </c>
      <c r="AB1479" s="8">
        <v>-5.6620037887443608</v>
      </c>
      <c r="AC1479" s="8">
        <v>3.8235729494927708E-3</v>
      </c>
      <c r="AD1479" s="8">
        <v>-1.5715933327772247</v>
      </c>
      <c r="AE1479" s="8">
        <v>4.989532712752991E-4</v>
      </c>
      <c r="AF1479" s="8">
        <v>1.2457497672431228</v>
      </c>
      <c r="AG1479" s="8">
        <v>1.0989559089332335</v>
      </c>
      <c r="AH1479" s="8">
        <v>1.2536320563774781</v>
      </c>
      <c r="AI1479" s="8">
        <v>-5.6620037887443608</v>
      </c>
    </row>
    <row r="1480" spans="24:35" x14ac:dyDescent="0.25">
      <c r="X1480" t="str">
        <v>Togo</v>
      </c>
      <c r="Y1480">
        <v>58.9</v>
      </c>
      <c r="Z1480" s="8">
        <v>64.671202129195137</v>
      </c>
      <c r="AA1480" s="8">
        <v>-5.7712021291951388</v>
      </c>
      <c r="AB1480" s="8">
        <v>-5.7941813645571916</v>
      </c>
      <c r="AC1480" s="8">
        <v>3.965915789694751E-3</v>
      </c>
      <c r="AD1480" s="8">
        <v>-1.6081667438854106</v>
      </c>
      <c r="AE1480" s="8">
        <v>5.4197323655606018E-4</v>
      </c>
      <c r="AF1480" s="8">
        <v>1.2457497672431228</v>
      </c>
      <c r="AG1480" s="8">
        <v>1.0992084253326686</v>
      </c>
      <c r="AH1480" s="8">
        <v>1.2681351441725013</v>
      </c>
      <c r="AI1480" s="8">
        <v>-5.7941813645571916</v>
      </c>
    </row>
    <row r="1481" spans="24:35" x14ac:dyDescent="0.25">
      <c r="X1481" t="str">
        <v>Togo</v>
      </c>
      <c r="Y1481">
        <v>58.3</v>
      </c>
      <c r="Z1481" s="8">
        <v>68.075098252539888</v>
      </c>
      <c r="AA1481" s="8">
        <v>-9.7750982525398911</v>
      </c>
      <c r="AB1481" s="8">
        <v>-9.8174478712462143</v>
      </c>
      <c r="AC1481" s="8">
        <v>4.3137095568757007E-3</v>
      </c>
      <c r="AD1481" s="8">
        <v>-2.7243428381933401</v>
      </c>
      <c r="AE1481" s="8">
        <v>1.6923815848822281E-3</v>
      </c>
      <c r="AF1481" s="8">
        <v>1.262435852359769</v>
      </c>
      <c r="AG1481" s="8">
        <v>1.1091458225250623</v>
      </c>
      <c r="AH1481" s="8">
        <v>1.6505583413479634</v>
      </c>
      <c r="AI1481" s="8">
        <v>-9.8174478712462143</v>
      </c>
    </row>
    <row r="1482" spans="24:35" x14ac:dyDescent="0.25">
      <c r="X1482" t="str">
        <v>Togo</v>
      </c>
      <c r="Y1482">
        <v>57.4</v>
      </c>
      <c r="Z1482" s="8">
        <v>62.11529456576185</v>
      </c>
      <c r="AA1482" s="8">
        <v>-4.7152945657618517</v>
      </c>
      <c r="AB1482" s="8">
        <v>-4.728171384943737</v>
      </c>
      <c r="AC1482" s="8">
        <v>2.7234247943907623E-3</v>
      </c>
      <c r="AD1482" s="8">
        <v>-1.3131154496895989</v>
      </c>
      <c r="AE1482" s="8">
        <v>2.4782892336969376E-4</v>
      </c>
      <c r="AF1482" s="8">
        <v>1.262435852359769</v>
      </c>
      <c r="AG1482" s="8">
        <v>1.116180574937554</v>
      </c>
      <c r="AH1482" s="8">
        <v>1.1459124965238834</v>
      </c>
      <c r="AI1482" s="8">
        <v>-4.728171384943737</v>
      </c>
    </row>
    <row r="1483" spans="24:35" x14ac:dyDescent="0.25">
      <c r="X1483" t="str">
        <v>Togo</v>
      </c>
      <c r="Y1483">
        <v>56.7</v>
      </c>
      <c r="Z1483" s="8">
        <v>60.581585475903054</v>
      </c>
      <c r="AA1483" s="8">
        <v>-3.8815854759030515</v>
      </c>
      <c r="AB1483" s="8">
        <v>-3.8983294621461315</v>
      </c>
      <c r="AC1483" s="8">
        <v>4.2951696119245446E-3</v>
      </c>
      <c r="AD1483" s="8">
        <v>-1.0817969157722156</v>
      </c>
      <c r="AE1483" s="8">
        <v>2.6569756925025827E-4</v>
      </c>
      <c r="AF1483" s="8">
        <v>1.262435852359769</v>
      </c>
      <c r="AG1483" s="8">
        <v>1.1176843640485132</v>
      </c>
      <c r="AH1483" s="8">
        <v>1.0400946667357811</v>
      </c>
      <c r="AI1483" s="8">
        <v>-3.8983294621461315</v>
      </c>
    </row>
    <row r="1484" spans="24:35" x14ac:dyDescent="0.25">
      <c r="X1484" t="str">
        <v>Togo</v>
      </c>
      <c r="Y1484">
        <v>56.2</v>
      </c>
      <c r="Z1484" s="8">
        <v>59.463712818017328</v>
      </c>
      <c r="AA1484" s="8">
        <v>-3.2637128180173249</v>
      </c>
      <c r="AB1484" s="8">
        <v>-3.3180987994917586</v>
      </c>
      <c r="AC1484" s="8">
        <v>1.6390705871315196E-2</v>
      </c>
      <c r="AD1484" s="8">
        <v>-0.9151715633363926</v>
      </c>
      <c r="AE1484" s="8">
        <v>7.3455863165641626E-4</v>
      </c>
      <c r="AF1484" s="8">
        <v>1.262435852359769</v>
      </c>
      <c r="AG1484" s="8">
        <v>1.1214239676633204</v>
      </c>
      <c r="AH1484" s="8">
        <v>0.95664599687470209</v>
      </c>
      <c r="AI1484" s="8">
        <v>-3.3180987994917586</v>
      </c>
    </row>
    <row r="1485" spans="24:35" x14ac:dyDescent="0.25">
      <c r="X1485" t="str">
        <v>Tonga</v>
      </c>
      <c r="Y1485">
        <v>73.3</v>
      </c>
      <c r="Z1485" s="8">
        <v>74.449065822231759</v>
      </c>
      <c r="AA1485" s="8">
        <v>-1.149065822231762</v>
      </c>
      <c r="AB1485" s="8">
        <v>-1.1724538427730586</v>
      </c>
      <c r="AC1485" s="8">
        <v>1.994792433447087E-2</v>
      </c>
      <c r="AD1485" s="8">
        <v>-0.32279159852218631</v>
      </c>
      <c r="AE1485" s="8">
        <v>1.1161932801307794E-4</v>
      </c>
      <c r="AF1485" s="8">
        <v>1.262435852359769</v>
      </c>
      <c r="AG1485" s="8">
        <v>1.1276953195204322</v>
      </c>
      <c r="AH1485" s="8">
        <v>0.56814751475491498</v>
      </c>
      <c r="AI1485" s="8">
        <v>-1.1724538427730586</v>
      </c>
    </row>
    <row r="1486" spans="24:35" x14ac:dyDescent="0.25">
      <c r="X1486" t="str">
        <v>Tonga</v>
      </c>
      <c r="Y1486">
        <v>73.2</v>
      </c>
      <c r="Z1486" s="8">
        <v>75.077779724593597</v>
      </c>
      <c r="AA1486" s="8">
        <v>-1.8777797245935943</v>
      </c>
      <c r="AB1486" s="8">
        <v>-1.8896272554556623</v>
      </c>
      <c r="AC1486" s="8">
        <v>6.2697713677986999E-3</v>
      </c>
      <c r="AD1486" s="8">
        <v>-0.52385643935361026</v>
      </c>
      <c r="AE1486" s="8">
        <v>9.1128490348822743E-5</v>
      </c>
      <c r="AF1486" s="8">
        <v>1.262435852359769</v>
      </c>
      <c r="AG1486" s="8">
        <v>1.1285522929162761</v>
      </c>
      <c r="AH1486" s="8">
        <v>0.72377927529987363</v>
      </c>
      <c r="AI1486" s="8">
        <v>-1.8896272554556623</v>
      </c>
    </row>
    <row r="1487" spans="24:35" x14ac:dyDescent="0.25">
      <c r="X1487" t="str">
        <v>Tonga</v>
      </c>
      <c r="Y1487">
        <v>73</v>
      </c>
      <c r="Z1487" s="8">
        <v>74.751855839611352</v>
      </c>
      <c r="AA1487" s="8">
        <v>-1.7518558396113519</v>
      </c>
      <c r="AB1487" s="8">
        <v>-1.7636721987290911</v>
      </c>
      <c r="AC1487" s="8">
        <v>6.6998613043024293E-3</v>
      </c>
      <c r="AD1487" s="8">
        <v>-0.48883242868963805</v>
      </c>
      <c r="AE1487" s="8">
        <v>8.4830442623168477E-5</v>
      </c>
      <c r="AF1487" s="8">
        <v>1.262435852359769</v>
      </c>
      <c r="AG1487" s="8">
        <v>1.1294438227259591</v>
      </c>
      <c r="AH1487" s="8">
        <v>0.69916552309852786</v>
      </c>
      <c r="AI1487" s="8">
        <v>-1.7636721987290911</v>
      </c>
    </row>
    <row r="1488" spans="24:35" x14ac:dyDescent="0.25">
      <c r="X1488" t="str">
        <v>Tonga</v>
      </c>
      <c r="Y1488">
        <v>72.900000000000006</v>
      </c>
      <c r="Z1488" s="8">
        <v>76.797396297345671</v>
      </c>
      <c r="AA1488" s="8">
        <v>-3.8973962973456651</v>
      </c>
      <c r="AB1488" s="8">
        <v>-3.9214617348377252</v>
      </c>
      <c r="AC1488" s="8">
        <v>6.1368538364829969E-3</v>
      </c>
      <c r="AD1488" s="8">
        <v>-1.0872093199552832</v>
      </c>
      <c r="AE1488" s="8">
        <v>3.8414211697297527E-4</v>
      </c>
      <c r="AF1488" s="8">
        <v>1.262435852359769</v>
      </c>
      <c r="AG1488" s="8">
        <v>1.131172088313724</v>
      </c>
      <c r="AH1488" s="8">
        <v>1.0426933010024009</v>
      </c>
      <c r="AI1488" s="8">
        <v>-3.9214617348377252</v>
      </c>
    </row>
    <row r="1489" spans="24:35" x14ac:dyDescent="0.25">
      <c r="X1489" t="str">
        <v>Tonga</v>
      </c>
      <c r="Y1489">
        <v>72.8</v>
      </c>
      <c r="Z1489" s="8">
        <v>74.768890624885415</v>
      </c>
      <c r="AA1489" s="8">
        <v>-1.9688906248854181</v>
      </c>
      <c r="AB1489" s="8">
        <v>-1.9795616764848698</v>
      </c>
      <c r="AC1489" s="8">
        <v>5.3906133495170748E-3</v>
      </c>
      <c r="AD1489" s="8">
        <v>-0.54903142888438405</v>
      </c>
      <c r="AE1489" s="8">
        <v>8.5985741343082338E-5</v>
      </c>
      <c r="AF1489" s="8">
        <v>1.262435852359769</v>
      </c>
      <c r="AG1489" s="8">
        <v>1.133415731838767</v>
      </c>
      <c r="AH1489" s="8">
        <v>0.74096655044906312</v>
      </c>
      <c r="AI1489" s="8">
        <v>-1.9795616764848698</v>
      </c>
    </row>
    <row r="1490" spans="24:35" x14ac:dyDescent="0.25">
      <c r="X1490" t="str">
        <v>Tonga</v>
      </c>
      <c r="Y1490">
        <v>72.5</v>
      </c>
      <c r="Z1490" s="8">
        <v>74.536311362901188</v>
      </c>
      <c r="AA1490" s="8">
        <v>-2.0363113629011877</v>
      </c>
      <c r="AB1490" s="8">
        <v>-2.0480535617176701</v>
      </c>
      <c r="AC1490" s="8">
        <v>5.7333455706277013E-3</v>
      </c>
      <c r="AD1490" s="8">
        <v>-0.56792977648932008</v>
      </c>
      <c r="AE1490" s="8">
        <v>9.7890584669411775E-5</v>
      </c>
      <c r="AF1490" s="8">
        <v>1.2933897637306977</v>
      </c>
      <c r="AG1490" s="8">
        <v>1.1353479921505021</v>
      </c>
      <c r="AH1490" s="8">
        <v>0.75361115735458695</v>
      </c>
      <c r="AI1490" s="8">
        <v>-2.0480535617176701</v>
      </c>
    </row>
    <row r="1491" spans="24:35" x14ac:dyDescent="0.25">
      <c r="X1491" t="str">
        <v>Tonga</v>
      </c>
      <c r="Y1491">
        <v>72.599999999999994</v>
      </c>
      <c r="Z1491" s="8">
        <v>74.840656338022882</v>
      </c>
      <c r="AA1491" s="8">
        <v>-2.2406563380228874</v>
      </c>
      <c r="AB1491" s="8">
        <v>-2.2528867509622152</v>
      </c>
      <c r="AC1491" s="8">
        <v>5.4287739648271214E-3</v>
      </c>
      <c r="AD1491" s="8">
        <v>-0.62482615116762641</v>
      </c>
      <c r="AE1491" s="8">
        <v>1.121581052950191E-4</v>
      </c>
      <c r="AF1491" s="8">
        <v>1.2933897637306977</v>
      </c>
      <c r="AG1491" s="8">
        <v>1.1384446768259304</v>
      </c>
      <c r="AH1491" s="8">
        <v>0.79045945573927223</v>
      </c>
      <c r="AI1491" s="8">
        <v>-2.2528867509622152</v>
      </c>
    </row>
    <row r="1492" spans="24:35" x14ac:dyDescent="0.25">
      <c r="X1492" t="str">
        <v>Tonga</v>
      </c>
      <c r="Y1492">
        <v>72.5</v>
      </c>
      <c r="Z1492" s="8">
        <v>72.684319203999792</v>
      </c>
      <c r="AA1492" s="8">
        <v>-0.18431920399979163</v>
      </c>
      <c r="AB1492" s="8">
        <v>-0.18605161903847878</v>
      </c>
      <c r="AC1492" s="8">
        <v>9.3114752112361671E-3</v>
      </c>
      <c r="AD1492" s="8">
        <v>-5.1499606620470553E-2</v>
      </c>
      <c r="AE1492" s="8">
        <v>1.3120052755071134E-6</v>
      </c>
      <c r="AF1492" s="8">
        <v>1.2933897637306977</v>
      </c>
      <c r="AG1492" s="8">
        <v>1.1504161887007331</v>
      </c>
      <c r="AH1492" s="8">
        <v>0.22693524763789022</v>
      </c>
      <c r="AI1492" s="8">
        <v>-0.18605161903847878</v>
      </c>
    </row>
    <row r="1493" spans="24:35" x14ac:dyDescent="0.25">
      <c r="X1493" t="str">
        <v>Tonga</v>
      </c>
      <c r="Y1493">
        <v>72.400000000000006</v>
      </c>
      <c r="Z1493" s="8">
        <v>72.668691939491183</v>
      </c>
      <c r="AA1493" s="8">
        <v>-0.26869193949117687</v>
      </c>
      <c r="AB1493" s="8">
        <v>-0.27134621407082443</v>
      </c>
      <c r="AC1493" s="8">
        <v>9.781874380435502E-3</v>
      </c>
      <c r="AD1493" s="8">
        <v>-7.5091554362231389E-2</v>
      </c>
      <c r="AE1493" s="8">
        <v>2.9317018217910512E-6</v>
      </c>
      <c r="AF1493" s="8">
        <v>1.2933897637306977</v>
      </c>
      <c r="AG1493" s="8">
        <v>1.1507154930282464</v>
      </c>
      <c r="AH1493" s="8">
        <v>0.27402838240268357</v>
      </c>
      <c r="AI1493" s="8">
        <v>-0.27134621407082443</v>
      </c>
    </row>
    <row r="1494" spans="24:35" x14ac:dyDescent="0.25">
      <c r="X1494" t="str">
        <v>Tonga</v>
      </c>
      <c r="Y1494">
        <v>72.3</v>
      </c>
      <c r="Z1494" s="8">
        <v>76.530252846727578</v>
      </c>
      <c r="AA1494" s="8">
        <v>-4.2302528467275806</v>
      </c>
      <c r="AB1494" s="8">
        <v>-4.3104300547677257</v>
      </c>
      <c r="AC1494" s="8">
        <v>1.8600744478259698E-2</v>
      </c>
      <c r="AD1494" s="8">
        <v>-1.1875320952616182</v>
      </c>
      <c r="AE1494" s="8">
        <v>1.4067655156212349E-3</v>
      </c>
      <c r="AF1494" s="8">
        <v>1.2933897637306977</v>
      </c>
      <c r="AG1494" s="8">
        <v>1.1550417260941084</v>
      </c>
      <c r="AH1494" s="8">
        <v>1.0897394621016614</v>
      </c>
      <c r="AI1494" s="8">
        <v>-4.3104300547677257</v>
      </c>
    </row>
    <row r="1495" spans="24:35" x14ac:dyDescent="0.25">
      <c r="X1495" t="str">
        <v>Tonga</v>
      </c>
      <c r="Y1495">
        <v>72.2</v>
      </c>
      <c r="Z1495" s="8">
        <v>73.885767241988432</v>
      </c>
      <c r="AA1495" s="8">
        <v>-1.6857672419884295</v>
      </c>
      <c r="AB1495" s="8">
        <v>-1.7204194927519325</v>
      </c>
      <c r="AC1495" s="8">
        <v>2.0141745027588732E-2</v>
      </c>
      <c r="AD1495" s="8">
        <v>-0.47360673991397956</v>
      </c>
      <c r="AE1495" s="8">
        <v>2.4266994164497374E-4</v>
      </c>
      <c r="AF1495" s="8">
        <v>1.2933897637306977</v>
      </c>
      <c r="AG1495" s="8">
        <v>1.1661884325709231</v>
      </c>
      <c r="AH1495" s="8">
        <v>0.68819091821527223</v>
      </c>
      <c r="AI1495" s="8">
        <v>-1.7204194927519325</v>
      </c>
    </row>
    <row r="1496" spans="24:35" x14ac:dyDescent="0.25">
      <c r="X1496" t="str">
        <v>Tonga</v>
      </c>
      <c r="Y1496">
        <v>72</v>
      </c>
      <c r="Z1496" s="8">
        <v>72.423822399157032</v>
      </c>
      <c r="AA1496" s="8">
        <v>-0.42382239915703224</v>
      </c>
      <c r="AB1496" s="8">
        <v>-0.43286263829473415</v>
      </c>
      <c r="AC1496" s="8">
        <v>2.0884775764699791E-2</v>
      </c>
      <c r="AD1496" s="8">
        <v>-0.11911566938042409</v>
      </c>
      <c r="AE1496" s="8">
        <v>1.5928695257582674E-5</v>
      </c>
      <c r="AF1496" s="8">
        <v>1.2933897637306977</v>
      </c>
      <c r="AG1496" s="8">
        <v>1.1672954323985461</v>
      </c>
      <c r="AH1496" s="8">
        <v>0.34513137988369602</v>
      </c>
      <c r="AI1496" s="8">
        <v>-0.43286263829473415</v>
      </c>
    </row>
    <row r="1497" spans="24:35" x14ac:dyDescent="0.25">
      <c r="X1497" t="str">
        <v>Tonga</v>
      </c>
      <c r="Y1497">
        <v>71.900000000000006</v>
      </c>
      <c r="Z1497" s="8">
        <v>73.253435826676437</v>
      </c>
      <c r="AA1497" s="8">
        <v>-1.3534358266764315</v>
      </c>
      <c r="AB1497" s="8">
        <v>-1.3589959540984371</v>
      </c>
      <c r="AC1497" s="8">
        <v>4.091349503460729E-3</v>
      </c>
      <c r="AD1497" s="8">
        <v>-0.37716363083391435</v>
      </c>
      <c r="AE1497" s="8">
        <v>3.0757645763220746E-5</v>
      </c>
      <c r="AF1497" s="8">
        <v>1.2933897637306977</v>
      </c>
      <c r="AG1497" s="8">
        <v>1.1743264961319577</v>
      </c>
      <c r="AH1497" s="8">
        <v>0.61413649202267273</v>
      </c>
      <c r="AI1497" s="8">
        <v>-1.3589959540984371</v>
      </c>
    </row>
    <row r="1498" spans="24:35" x14ac:dyDescent="0.25">
      <c r="X1498" t="str">
        <v>Tonga</v>
      </c>
      <c r="Y1498">
        <v>71.8</v>
      </c>
      <c r="Z1498" s="8">
        <v>73.027047011856553</v>
      </c>
      <c r="AA1498" s="8">
        <v>-1.2270470118565555</v>
      </c>
      <c r="AB1498" s="8">
        <v>-1.2320181596532211</v>
      </c>
      <c r="AC1498" s="8">
        <v>4.0349630869603512E-3</v>
      </c>
      <c r="AD1498" s="8">
        <v>-0.34193302429402861</v>
      </c>
      <c r="AE1498" s="8">
        <v>2.4930096934788613E-5</v>
      </c>
      <c r="AF1498" s="8">
        <v>1.3219841213691266</v>
      </c>
      <c r="AG1498" s="8">
        <v>1.1816574695398494</v>
      </c>
      <c r="AH1498" s="8">
        <v>0.58475039486436309</v>
      </c>
      <c r="AI1498" s="8">
        <v>-1.2320181596532211</v>
      </c>
    </row>
    <row r="1499" spans="24:35" x14ac:dyDescent="0.25">
      <c r="X1499" t="str">
        <v>Tonga</v>
      </c>
      <c r="Y1499">
        <v>71.599999999999994</v>
      </c>
      <c r="Z1499" s="8">
        <v>73.265475141298865</v>
      </c>
      <c r="AA1499" s="8">
        <v>-1.6654751412988702</v>
      </c>
      <c r="AB1499" s="8">
        <v>-1.6731559420703972</v>
      </c>
      <c r="AC1499" s="8">
        <v>4.5906066364755404E-3</v>
      </c>
      <c r="AD1499" s="8">
        <v>-0.46423638876866502</v>
      </c>
      <c r="AE1499" s="8">
        <v>5.2311009725942105E-5</v>
      </c>
      <c r="AF1499" s="8">
        <v>1.3219841213691266</v>
      </c>
      <c r="AG1499" s="8">
        <v>1.1824175574653653</v>
      </c>
      <c r="AH1499" s="8">
        <v>0.68134894787374922</v>
      </c>
      <c r="AI1499" s="8">
        <v>-1.6731559420703972</v>
      </c>
    </row>
    <row r="1500" spans="24:35" x14ac:dyDescent="0.25">
      <c r="X1500" t="str">
        <v>Trinidad and Tobago</v>
      </c>
      <c r="Y1500">
        <v>71.099999999999994</v>
      </c>
      <c r="Z1500" s="8">
        <v>72.748687714412682</v>
      </c>
      <c r="AA1500" s="8">
        <v>-1.6486877144126879</v>
      </c>
      <c r="AB1500" s="8">
        <v>-1.6589176829164725</v>
      </c>
      <c r="AC1500" s="8">
        <v>6.166652275235102E-3</v>
      </c>
      <c r="AD1500" s="8">
        <v>-0.45992128691636874</v>
      </c>
      <c r="AE1500" s="8">
        <v>6.9079520706050781E-5</v>
      </c>
      <c r="AF1500" s="8">
        <v>1.3219841213691266</v>
      </c>
      <c r="AG1500" s="8">
        <v>1.1849117905878828</v>
      </c>
      <c r="AH1500" s="8">
        <v>0.67817496777481312</v>
      </c>
      <c r="AI1500" s="8">
        <v>-1.6589176829164725</v>
      </c>
    </row>
    <row r="1501" spans="24:35" x14ac:dyDescent="0.25">
      <c r="X1501" t="str">
        <v>Trinidad and Tobago</v>
      </c>
      <c r="Y1501">
        <v>71</v>
      </c>
      <c r="Z1501" s="8">
        <v>71.892432627028001</v>
      </c>
      <c r="AA1501" s="8">
        <v>-0.89243262702800052</v>
      </c>
      <c r="AB1501" s="8">
        <v>-0.89448300586039264</v>
      </c>
      <c r="AC1501" s="8">
        <v>2.2922501813434906E-3</v>
      </c>
      <c r="AD1501" s="8">
        <v>-0.2484709717588886</v>
      </c>
      <c r="AE1501" s="8">
        <v>7.4654567903079465E-6</v>
      </c>
      <c r="AF1501" s="8">
        <v>1.3219841213691266</v>
      </c>
      <c r="AG1501" s="8">
        <v>1.1914336218293742</v>
      </c>
      <c r="AH1501" s="8">
        <v>0.49846862665456548</v>
      </c>
      <c r="AI1501" s="8">
        <v>-0.89448300586039264</v>
      </c>
    </row>
    <row r="1502" spans="24:35" x14ac:dyDescent="0.25">
      <c r="X1502" t="str">
        <v>Trinidad and Tobago</v>
      </c>
      <c r="Y1502">
        <v>78</v>
      </c>
      <c r="Z1502" s="8">
        <v>72.37463251689644</v>
      </c>
      <c r="AA1502" s="8">
        <v>5.6253674831035596</v>
      </c>
      <c r="AB1502" s="8">
        <v>5.6620183071540602</v>
      </c>
      <c r="AC1502" s="8">
        <v>6.4731023571915226E-3</v>
      </c>
      <c r="AD1502" s="8">
        <v>1.5695059831571314</v>
      </c>
      <c r="AE1502" s="8">
        <v>8.4470525410973668E-4</v>
      </c>
      <c r="AF1502" s="8">
        <v>1.3219841213691266</v>
      </c>
      <c r="AG1502" s="8">
        <v>1.1924719494232385</v>
      </c>
      <c r="AH1502" s="8">
        <v>1.2527992589226462</v>
      </c>
      <c r="AI1502" s="8">
        <v>5.6620183071540602</v>
      </c>
    </row>
    <row r="1503" spans="24:35" x14ac:dyDescent="0.25">
      <c r="X1503" t="str">
        <v>Trinidad and Tobago</v>
      </c>
      <c r="Y1503">
        <v>76</v>
      </c>
      <c r="Z1503" s="8">
        <v>70.842998641877628</v>
      </c>
      <c r="AA1503" s="8">
        <v>5.1570013581223719</v>
      </c>
      <c r="AB1503" s="8">
        <v>5.2540832691386088</v>
      </c>
      <c r="AC1503" s="8">
        <v>1.8477421472643227E-2</v>
      </c>
      <c r="AD1503" s="8">
        <v>1.4476013863830079</v>
      </c>
      <c r="AE1503" s="8">
        <v>2.076277753271823E-3</v>
      </c>
      <c r="AF1503" s="8">
        <v>1.3404190152831756</v>
      </c>
      <c r="AG1503" s="8">
        <v>1.1946709624053899</v>
      </c>
      <c r="AH1503" s="8">
        <v>1.2031630755566796</v>
      </c>
      <c r="AI1503" s="8">
        <v>5.2540832691386088</v>
      </c>
    </row>
    <row r="1504" spans="24:35" x14ac:dyDescent="0.25">
      <c r="X1504" t="str">
        <v>Trinidad and Tobago</v>
      </c>
      <c r="Y1504">
        <v>74</v>
      </c>
      <c r="Z1504" s="8">
        <v>71.296311746550458</v>
      </c>
      <c r="AA1504" s="8">
        <v>2.7036882534495419</v>
      </c>
      <c r="AB1504" s="8">
        <v>2.761162541183249</v>
      </c>
      <c r="AC1504" s="8">
        <v>2.0815249691558357E-2</v>
      </c>
      <c r="AD1504" s="8">
        <v>0.75984705636034189</v>
      </c>
      <c r="AE1504" s="8">
        <v>6.4597506369136535E-4</v>
      </c>
      <c r="AF1504" s="8">
        <v>1.3404190152831756</v>
      </c>
      <c r="AG1504" s="8">
        <v>1.2040843910900216</v>
      </c>
      <c r="AH1504" s="8">
        <v>0.8716920651011697</v>
      </c>
      <c r="AI1504" s="8">
        <v>2.761162541183249</v>
      </c>
    </row>
    <row r="1505" spans="24:35" x14ac:dyDescent="0.25">
      <c r="X1505" t="str">
        <v>Trinidad and Tobago</v>
      </c>
      <c r="Y1505">
        <v>71</v>
      </c>
      <c r="Z1505" s="8">
        <v>70.060668089013774</v>
      </c>
      <c r="AA1505" s="8">
        <v>0.93933191098622615</v>
      </c>
      <c r="AB1505" s="8">
        <v>0.95407727556881383</v>
      </c>
      <c r="AC1505" s="8">
        <v>1.5455105115879199E-2</v>
      </c>
      <c r="AD1505" s="8">
        <v>0.26327111085423499</v>
      </c>
      <c r="AE1505" s="8">
        <v>5.7264997947905355E-5</v>
      </c>
      <c r="AF1505" s="8">
        <v>1.3404190152831756</v>
      </c>
      <c r="AG1505" s="8">
        <v>1.2047156984784795</v>
      </c>
      <c r="AH1505" s="8">
        <v>0.51309951359773764</v>
      </c>
      <c r="AI1505" s="8">
        <v>0.95407727556881383</v>
      </c>
    </row>
    <row r="1506" spans="24:35" x14ac:dyDescent="0.25">
      <c r="X1506" t="str">
        <v>Trinidad and Tobago</v>
      </c>
      <c r="Y1506">
        <v>69.900000000000006</v>
      </c>
      <c r="Z1506" s="8">
        <v>70.0178100910952</v>
      </c>
      <c r="AA1506" s="8">
        <v>-0.11781009109519403</v>
      </c>
      <c r="AB1506" s="8">
        <v>-0.12090453447870905</v>
      </c>
      <c r="AC1506" s="8">
        <v>2.5594105273693851E-2</v>
      </c>
      <c r="AD1506" s="8">
        <v>-3.3190548710559709E-2</v>
      </c>
      <c r="AE1506" s="8">
        <v>1.5229137680713579E-6</v>
      </c>
      <c r="AF1506" s="8">
        <v>1.3404190152831756</v>
      </c>
      <c r="AG1506" s="8">
        <v>1.2143801125673199</v>
      </c>
      <c r="AH1506" s="8">
        <v>0.18218273439203758</v>
      </c>
      <c r="AI1506" s="8">
        <v>-0.12090453447870905</v>
      </c>
    </row>
    <row r="1507" spans="24:35" x14ac:dyDescent="0.25">
      <c r="X1507" t="str">
        <v>Trinidad and Tobago</v>
      </c>
      <c r="Y1507">
        <v>69.7</v>
      </c>
      <c r="Z1507" s="8">
        <v>70.057578256456338</v>
      </c>
      <c r="AA1507" s="8">
        <v>-0.35757825645633545</v>
      </c>
      <c r="AB1507" s="8">
        <v>-0.36305850475458767</v>
      </c>
      <c r="AC1507" s="8">
        <v>1.509466994019785E-2</v>
      </c>
      <c r="AD1507" s="8">
        <v>-0.10020185241549144</v>
      </c>
      <c r="AE1507" s="8">
        <v>8.0989185841052745E-6</v>
      </c>
      <c r="AF1507" s="8">
        <v>1.3555018111021329</v>
      </c>
      <c r="AG1507" s="8">
        <v>1.2236917709877888</v>
      </c>
      <c r="AH1507" s="8">
        <v>0.316546761814888</v>
      </c>
      <c r="AI1507" s="8">
        <v>-0.36305850475458767</v>
      </c>
    </row>
    <row r="1508" spans="24:35" x14ac:dyDescent="0.25">
      <c r="X1508" t="str">
        <v>Trinidad and Tobago</v>
      </c>
      <c r="Y1508">
        <v>69.599999999999994</v>
      </c>
      <c r="Z1508" s="8">
        <v>70.516450994526423</v>
      </c>
      <c r="AA1508" s="8">
        <v>-0.91645099452642853</v>
      </c>
      <c r="AB1508" s="8">
        <v>-0.91868019287796865</v>
      </c>
      <c r="AC1508" s="8">
        <v>2.4265227103206443E-3</v>
      </c>
      <c r="AD1508" s="8">
        <v>-0.2551753338576585</v>
      </c>
      <c r="AE1508" s="8">
        <v>8.3361063906457722E-6</v>
      </c>
      <c r="AF1508" s="8">
        <v>1.3555018111021329</v>
      </c>
      <c r="AG1508" s="8">
        <v>1.2251947264989356</v>
      </c>
      <c r="AH1508" s="8">
        <v>0.50514882347448709</v>
      </c>
      <c r="AI1508" s="8">
        <v>-0.91868019287796865</v>
      </c>
    </row>
    <row r="1509" spans="24:35" x14ac:dyDescent="0.25">
      <c r="X1509" t="str">
        <v>Trinidad and Tobago</v>
      </c>
      <c r="Y1509">
        <v>69.5</v>
      </c>
      <c r="Z1509" s="8">
        <v>71.144836945350349</v>
      </c>
      <c r="AA1509" s="8">
        <v>-1.6448369453503489</v>
      </c>
      <c r="AB1509" s="8">
        <v>-1.649484146869062</v>
      </c>
      <c r="AC1509" s="8">
        <v>2.8173665855074606E-3</v>
      </c>
      <c r="AD1509" s="8">
        <v>-0.45807584443925109</v>
      </c>
      <c r="AE1509" s="8">
        <v>3.1202531759009862E-5</v>
      </c>
      <c r="AF1509" s="8">
        <v>1.3555018111021329</v>
      </c>
      <c r="AG1509" s="8">
        <v>1.2273354837292088</v>
      </c>
      <c r="AH1509" s="8">
        <v>0.6768130055186965</v>
      </c>
      <c r="AI1509" s="8">
        <v>-1.649484146869062</v>
      </c>
    </row>
    <row r="1510" spans="24:35" x14ac:dyDescent="0.25">
      <c r="X1510" t="str">
        <v>Trinidad and Tobago</v>
      </c>
      <c r="Y1510">
        <v>69.400000000000006</v>
      </c>
      <c r="Z1510" s="8">
        <v>72.968994465702494</v>
      </c>
      <c r="AA1510" s="8">
        <v>-3.5689944657024881</v>
      </c>
      <c r="AB1510" s="8">
        <v>-3.5819273712000648</v>
      </c>
      <c r="AC1510" s="8">
        <v>3.610599589919555E-3</v>
      </c>
      <c r="AD1510" s="8">
        <v>-0.9943361224761218</v>
      </c>
      <c r="AE1510" s="8">
        <v>1.8856585836087231E-4</v>
      </c>
      <c r="AF1510" s="8">
        <v>1.3555018111021329</v>
      </c>
      <c r="AG1510" s="8">
        <v>1.2300162641513999</v>
      </c>
      <c r="AH1510" s="8">
        <v>0.99716403990322566</v>
      </c>
      <c r="AI1510" s="8">
        <v>-3.5819273712000648</v>
      </c>
    </row>
    <row r="1511" spans="24:35" x14ac:dyDescent="0.25">
      <c r="X1511" t="str">
        <v>Trinidad and Tobago</v>
      </c>
      <c r="Y1511">
        <v>69.3</v>
      </c>
      <c r="Z1511" s="8">
        <v>70.013714786793628</v>
      </c>
      <c r="AA1511" s="8">
        <v>-0.71371478679363065</v>
      </c>
      <c r="AB1511" s="8">
        <v>-0.7153384593929355</v>
      </c>
      <c r="AC1511" s="8">
        <v>2.2697963152753901E-3</v>
      </c>
      <c r="AD1511" s="8">
        <v>-0.19871013874527257</v>
      </c>
      <c r="AE1511" s="8">
        <v>4.7278122253645601E-6</v>
      </c>
      <c r="AF1511" s="8">
        <v>1.3555018111021329</v>
      </c>
      <c r="AG1511" s="8">
        <v>1.2409387984369507</v>
      </c>
      <c r="AH1511" s="8">
        <v>0.44576915409802925</v>
      </c>
      <c r="AI1511" s="8">
        <v>-0.7153384593929355</v>
      </c>
    </row>
    <row r="1512" spans="24:35" x14ac:dyDescent="0.25">
      <c r="X1512" t="str">
        <v>Trinidad and Tobago</v>
      </c>
      <c r="Y1512">
        <v>69.2</v>
      </c>
      <c r="Z1512" s="8">
        <v>69.654378291259306</v>
      </c>
      <c r="AA1512" s="8">
        <v>-0.45437829125930307</v>
      </c>
      <c r="AB1512" s="8">
        <v>-0.46037355894836202</v>
      </c>
      <c r="AC1512" s="8">
        <v>1.3022615162247871E-2</v>
      </c>
      <c r="AD1512" s="8">
        <v>-0.12719377734309936</v>
      </c>
      <c r="AE1512" s="8">
        <v>1.123489800784338E-5</v>
      </c>
      <c r="AF1512" s="8">
        <v>1.3748000243745633</v>
      </c>
      <c r="AG1512" s="8">
        <v>1.2538804598248807</v>
      </c>
      <c r="AH1512" s="8">
        <v>0.35664236616405987</v>
      </c>
      <c r="AI1512" s="8">
        <v>-0.46037355894836202</v>
      </c>
    </row>
    <row r="1513" spans="24:35" x14ac:dyDescent="0.25">
      <c r="X1513" t="str">
        <v>Tunisia</v>
      </c>
      <c r="Y1513">
        <v>75.099999999999994</v>
      </c>
      <c r="Z1513" s="8">
        <v>75.333122480500521</v>
      </c>
      <c r="AA1513" s="8">
        <v>-0.23312248050052631</v>
      </c>
      <c r="AB1513" s="8">
        <v>-0.23512944095963909</v>
      </c>
      <c r="AC1513" s="8">
        <v>8.5355557811975149E-3</v>
      </c>
      <c r="AD1513" s="8">
        <v>-6.5109966989123844E-2</v>
      </c>
      <c r="AE1513" s="8">
        <v>1.9208613142575575E-6</v>
      </c>
      <c r="AF1513" s="8">
        <v>1.3748000243745633</v>
      </c>
      <c r="AG1513" s="8">
        <v>1.2595729200556354</v>
      </c>
      <c r="AH1513" s="8">
        <v>0.25516654755105311</v>
      </c>
      <c r="AI1513" s="8">
        <v>-0.23512944095963909</v>
      </c>
    </row>
    <row r="1514" spans="24:35" x14ac:dyDescent="0.25">
      <c r="X1514" t="str">
        <v>Tunisia</v>
      </c>
      <c r="Y1514">
        <v>74.900000000000006</v>
      </c>
      <c r="Z1514" s="8">
        <v>77.102623538534218</v>
      </c>
      <c r="AA1514" s="8">
        <v>-2.2026235385342119</v>
      </c>
      <c r="AB1514" s="8">
        <v>-2.2140444965682216</v>
      </c>
      <c r="AC1514" s="8">
        <v>5.1584139576744664E-3</v>
      </c>
      <c r="AD1514" s="8">
        <v>-0.61413691378631852</v>
      </c>
      <c r="AE1514" s="8">
        <v>1.0292931040677867E-4</v>
      </c>
      <c r="AF1514" s="8">
        <v>1.3748000243745633</v>
      </c>
      <c r="AG1514" s="8">
        <v>1.2628293630646616</v>
      </c>
      <c r="AH1514" s="8">
        <v>0.7836688801951488</v>
      </c>
      <c r="AI1514" s="8">
        <v>-2.2140444965682216</v>
      </c>
    </row>
    <row r="1515" spans="24:35" x14ac:dyDescent="0.25">
      <c r="X1515" t="str">
        <v>Tunisia</v>
      </c>
      <c r="Y1515">
        <v>74.900000000000006</v>
      </c>
      <c r="Z1515" s="8">
        <v>76.923275414229309</v>
      </c>
      <c r="AA1515" s="8">
        <v>-2.0232754142293032</v>
      </c>
      <c r="AB1515" s="8">
        <v>-2.0333165092516907</v>
      </c>
      <c r="AC1515" s="8">
        <v>4.9382843136817362E-3</v>
      </c>
      <c r="AD1515" s="8">
        <v>-0.56406855167537395</v>
      </c>
      <c r="AE1515" s="8">
        <v>8.3106739944735909E-5</v>
      </c>
      <c r="AF1515" s="8">
        <v>1.3748000243745633</v>
      </c>
      <c r="AG1515" s="8">
        <v>1.2692235396671032</v>
      </c>
      <c r="AH1515" s="8">
        <v>0.75104497313767704</v>
      </c>
      <c r="AI1515" s="8">
        <v>-2.0333165092516907</v>
      </c>
    </row>
    <row r="1516" spans="24:35" x14ac:dyDescent="0.25">
      <c r="X1516" t="str">
        <v>Tunisia</v>
      </c>
      <c r="Y1516">
        <v>74.8</v>
      </c>
      <c r="Z1516" s="8">
        <v>76.806771970372694</v>
      </c>
      <c r="AA1516" s="8">
        <v>-2.0067719703726965</v>
      </c>
      <c r="AB1516" s="8">
        <v>-2.0165411534566249</v>
      </c>
      <c r="AC1516" s="8">
        <v>4.8445245301255166E-3</v>
      </c>
      <c r="AD1516" s="8">
        <v>-0.55944120375480566</v>
      </c>
      <c r="AE1516" s="8">
        <v>8.0189133539989885E-5</v>
      </c>
      <c r="AF1516" s="8">
        <v>1.3748000243745633</v>
      </c>
      <c r="AG1516" s="8">
        <v>1.2793820150396442</v>
      </c>
      <c r="AH1516" s="8">
        <v>0.7479580227224023</v>
      </c>
      <c r="AI1516" s="8">
        <v>-2.0165411534566249</v>
      </c>
    </row>
    <row r="1517" spans="24:35" x14ac:dyDescent="0.25">
      <c r="X1517" t="str">
        <v>Tunisia</v>
      </c>
      <c r="Y1517">
        <v>74.8</v>
      </c>
      <c r="Z1517" s="8">
        <v>76.355276825594487</v>
      </c>
      <c r="AA1517" s="8">
        <v>-1.5552768255944898</v>
      </c>
      <c r="AB1517" s="8">
        <v>-1.5628283355243247</v>
      </c>
      <c r="AC1517" s="8">
        <v>4.8319509943498254E-3</v>
      </c>
      <c r="AD1517" s="8">
        <v>-0.43357215255303555</v>
      </c>
      <c r="AE1517" s="8">
        <v>4.8039143667093249E-5</v>
      </c>
      <c r="AF1517" s="8">
        <v>1.3946242806491955</v>
      </c>
      <c r="AG1517" s="8">
        <v>1.2842046590953333</v>
      </c>
      <c r="AH1517" s="8">
        <v>0.65846195983749556</v>
      </c>
      <c r="AI1517" s="8">
        <v>-1.5628283355243247</v>
      </c>
    </row>
    <row r="1518" spans="24:35" x14ac:dyDescent="0.25">
      <c r="X1518" t="str">
        <v>Tunisia</v>
      </c>
      <c r="Y1518">
        <v>74.7</v>
      </c>
      <c r="Z1518" s="8">
        <v>76.515411438990583</v>
      </c>
      <c r="AA1518" s="8">
        <v>-1.81541143899058</v>
      </c>
      <c r="AB1518" s="8">
        <v>-1.8236693757255975</v>
      </c>
      <c r="AC1518" s="8">
        <v>4.5281983921739988E-3</v>
      </c>
      <c r="AD1518" s="8">
        <v>-0.50601393645428716</v>
      </c>
      <c r="AE1518" s="8">
        <v>6.1301039517656388E-5</v>
      </c>
      <c r="AF1518" s="8">
        <v>1.3946242806491955</v>
      </c>
      <c r="AG1518" s="8">
        <v>1.291604709085163</v>
      </c>
      <c r="AH1518" s="8">
        <v>0.71134656564454368</v>
      </c>
      <c r="AI1518" s="8">
        <v>-1.8236693757255975</v>
      </c>
    </row>
    <row r="1519" spans="24:35" x14ac:dyDescent="0.25">
      <c r="X1519" t="str">
        <v>Tunisia</v>
      </c>
      <c r="Y1519">
        <v>74.7</v>
      </c>
      <c r="Z1519" s="8">
        <v>76.054730176769937</v>
      </c>
      <c r="AA1519" s="8">
        <v>-1.3547301767699338</v>
      </c>
      <c r="AB1519" s="8">
        <v>-1.3610848721706912</v>
      </c>
      <c r="AC1519" s="8">
        <v>4.6688458087280702E-3</v>
      </c>
      <c r="AD1519" s="8">
        <v>-0.37763383387733407</v>
      </c>
      <c r="AE1519" s="8">
        <v>3.52070898003755E-5</v>
      </c>
      <c r="AF1519" s="8">
        <v>1.3946242806491955</v>
      </c>
      <c r="AG1519" s="8">
        <v>1.2920121343924684</v>
      </c>
      <c r="AH1519" s="8">
        <v>0.61451918918560555</v>
      </c>
      <c r="AI1519" s="8">
        <v>-1.3610848721706912</v>
      </c>
    </row>
    <row r="1520" spans="24:35" x14ac:dyDescent="0.25">
      <c r="X1520" t="str">
        <v>Tunisia</v>
      </c>
      <c r="Y1520">
        <v>74.599999999999994</v>
      </c>
      <c r="Z1520" s="8">
        <v>76.093340671391061</v>
      </c>
      <c r="AA1520" s="8">
        <v>-1.4933406713910671</v>
      </c>
      <c r="AB1520" s="8">
        <v>-1.5000899643082852</v>
      </c>
      <c r="AC1520" s="8">
        <v>4.4992587630105479E-3</v>
      </c>
      <c r="AD1520" s="8">
        <v>-0.41623633725021991</v>
      </c>
      <c r="AE1520" s="8">
        <v>4.1212196796128179E-5</v>
      </c>
      <c r="AF1520" s="8">
        <v>1.3946242806491955</v>
      </c>
      <c r="AG1520" s="8">
        <v>1.2952922023197804</v>
      </c>
      <c r="AH1520" s="8">
        <v>0.64516380652530403</v>
      </c>
      <c r="AI1520" s="8">
        <v>-1.5000899643082852</v>
      </c>
    </row>
    <row r="1521" spans="24:35" x14ac:dyDescent="0.25">
      <c r="X1521" t="str">
        <v>Tunisia</v>
      </c>
      <c r="Y1521">
        <v>74.400000000000006</v>
      </c>
      <c r="Z1521" s="8">
        <v>75.899398356820583</v>
      </c>
      <c r="AA1521" s="8">
        <v>-1.4993983568205778</v>
      </c>
      <c r="AB1521" s="8">
        <v>-1.5059257561700023</v>
      </c>
      <c r="AC1521" s="8">
        <v>4.3344762002248231E-3</v>
      </c>
      <c r="AD1521" s="8">
        <v>-0.41789020104608426</v>
      </c>
      <c r="AE1521" s="8">
        <v>4.0012337891958942E-5</v>
      </c>
      <c r="AF1521" s="8">
        <v>1.3946242806491955</v>
      </c>
      <c r="AG1521" s="8">
        <v>1.2981743740602556</v>
      </c>
      <c r="AH1521" s="8">
        <v>0.64644427528293902</v>
      </c>
      <c r="AI1521" s="8">
        <v>-1.5059257561700023</v>
      </c>
    </row>
    <row r="1522" spans="24:35" x14ac:dyDescent="0.25">
      <c r="X1522" t="str">
        <v>Tunisia</v>
      </c>
      <c r="Y1522">
        <v>74.2</v>
      </c>
      <c r="Z1522" s="8">
        <v>75.483270255264813</v>
      </c>
      <c r="AA1522" s="8">
        <v>-1.2832702552648101</v>
      </c>
      <c r="AB1522" s="8">
        <v>-1.2885012770566449</v>
      </c>
      <c r="AC1522" s="8">
        <v>4.0597722990109711E-3</v>
      </c>
      <c r="AD1522" s="8">
        <v>-0.35760483529214049</v>
      </c>
      <c r="AE1522" s="8">
        <v>2.7436048705839064E-5</v>
      </c>
      <c r="AF1522" s="8">
        <v>1.3946242806491955</v>
      </c>
      <c r="AG1522" s="8">
        <v>1.2996041966121459</v>
      </c>
      <c r="AH1522" s="8">
        <v>0.59800069840439185</v>
      </c>
      <c r="AI1522" s="8">
        <v>-1.2885012770566449</v>
      </c>
    </row>
    <row r="1523" spans="24:35" x14ac:dyDescent="0.25">
      <c r="X1523" t="str">
        <v>Tunisia</v>
      </c>
      <c r="Y1523">
        <v>74</v>
      </c>
      <c r="Z1523" s="8">
        <v>75.06568208351878</v>
      </c>
      <c r="AA1523" s="8">
        <v>-1.0656820835187801</v>
      </c>
      <c r="AB1523" s="8">
        <v>-1.0697419406489932</v>
      </c>
      <c r="AC1523" s="8">
        <v>3.7951743088150921E-3</v>
      </c>
      <c r="AD1523" s="8">
        <v>-0.29693079125117705</v>
      </c>
      <c r="AE1523" s="8">
        <v>1.7678277892444423E-5</v>
      </c>
      <c r="AF1523" s="8">
        <v>1.4191611772342045</v>
      </c>
      <c r="AG1523" s="8">
        <v>1.304810788089654</v>
      </c>
      <c r="AH1523" s="8">
        <v>0.54491356310077022</v>
      </c>
      <c r="AI1523" s="8">
        <v>-1.0697419406489932</v>
      </c>
    </row>
    <row r="1524" spans="24:35" x14ac:dyDescent="0.25">
      <c r="X1524" t="str">
        <v>Tunisia</v>
      </c>
      <c r="Y1524">
        <v>73.7</v>
      </c>
      <c r="Z1524" s="8">
        <v>73.368237275423652</v>
      </c>
      <c r="AA1524" s="8">
        <v>0.33176272457635037</v>
      </c>
      <c r="AB1524" s="8">
        <v>0.33405185766954532</v>
      </c>
      <c r="AC1524" s="8">
        <v>6.852627939759692E-3</v>
      </c>
      <c r="AD1524" s="8">
        <v>9.258116295840671E-2</v>
      </c>
      <c r="AE1524" s="8">
        <v>3.1126846046839583E-6</v>
      </c>
      <c r="AF1524" s="8">
        <v>1.4191611772342045</v>
      </c>
      <c r="AG1524" s="8">
        <v>1.3079210632652858</v>
      </c>
      <c r="AH1524" s="8">
        <v>0.3042715283400777</v>
      </c>
      <c r="AI1524" s="8">
        <v>0.33405185766954532</v>
      </c>
    </row>
    <row r="1525" spans="24:35" x14ac:dyDescent="0.25">
      <c r="X1525" t="str">
        <v>Tunisia</v>
      </c>
      <c r="Y1525">
        <v>73.5</v>
      </c>
      <c r="Z1525" s="8">
        <v>74.504555536883686</v>
      </c>
      <c r="AA1525" s="8">
        <v>-1.0045555368836858</v>
      </c>
      <c r="AB1525" s="8">
        <v>-1.0081884381789707</v>
      </c>
      <c r="AC1525" s="8">
        <v>3.6033951171337798E-3</v>
      </c>
      <c r="AD1525" s="8">
        <v>-0.27987217570266443</v>
      </c>
      <c r="AE1525" s="8">
        <v>1.4908896288719028E-5</v>
      </c>
      <c r="AF1525" s="8">
        <v>1.4191611772342045</v>
      </c>
      <c r="AG1525" s="8">
        <v>1.3138513491231574</v>
      </c>
      <c r="AH1525" s="8">
        <v>0.52902946581704169</v>
      </c>
      <c r="AI1525" s="8">
        <v>-1.0081884381789707</v>
      </c>
    </row>
    <row r="1526" spans="24:35" x14ac:dyDescent="0.25">
      <c r="X1526" t="str">
        <v>Tunisia</v>
      </c>
      <c r="Y1526">
        <v>73.2</v>
      </c>
      <c r="Z1526" s="8">
        <v>74.395636738201205</v>
      </c>
      <c r="AA1526" s="8">
        <v>-1.1956367382012019</v>
      </c>
      <c r="AB1526" s="8">
        <v>-1.2000909080881819</v>
      </c>
      <c r="AC1526" s="8">
        <v>3.7115270659584523E-3</v>
      </c>
      <c r="AD1526" s="8">
        <v>-0.33312604603791407</v>
      </c>
      <c r="AE1526" s="8">
        <v>2.1758607877299804E-5</v>
      </c>
      <c r="AF1526" s="8">
        <v>1.4191611772342045</v>
      </c>
      <c r="AG1526" s="8">
        <v>1.3224808054138639</v>
      </c>
      <c r="AH1526" s="8">
        <v>0.5771707252086804</v>
      </c>
      <c r="AI1526" s="8">
        <v>-1.2000909080881819</v>
      </c>
    </row>
    <row r="1527" spans="24:35" x14ac:dyDescent="0.25">
      <c r="X1527" t="str">
        <v>Tunisia</v>
      </c>
      <c r="Y1527">
        <v>72.900000000000006</v>
      </c>
      <c r="Z1527" s="8">
        <v>72.298291548710822</v>
      </c>
      <c r="AA1527" s="8">
        <v>0.60170845128918415</v>
      </c>
      <c r="AB1527" s="8">
        <v>0.60322253020494077</v>
      </c>
      <c r="AC1527" s="8">
        <v>2.5099840273575891E-3</v>
      </c>
      <c r="AD1527" s="8">
        <v>0.16754586903368021</v>
      </c>
      <c r="AE1527" s="8">
        <v>3.7177163233271885E-6</v>
      </c>
      <c r="AF1527" s="8">
        <v>1.4191611772342045</v>
      </c>
      <c r="AG1527" s="8">
        <v>1.3415340588717739</v>
      </c>
      <c r="AH1527" s="8">
        <v>0.4093236727012991</v>
      </c>
      <c r="AI1527" s="8">
        <v>0.60322253020494077</v>
      </c>
    </row>
    <row r="1528" spans="24:35" x14ac:dyDescent="0.25">
      <c r="X1528" t="str">
        <v>Turkey</v>
      </c>
      <c r="Y1528">
        <v>75.5</v>
      </c>
      <c r="Z1528" s="8">
        <v>77.388760046405395</v>
      </c>
      <c r="AA1528" s="8">
        <v>-1.8887600464053946</v>
      </c>
      <c r="AB1528" s="8">
        <v>-1.907499580196399</v>
      </c>
      <c r="AC1528" s="8">
        <v>9.824135211120081E-3</v>
      </c>
      <c r="AD1528" s="8">
        <v>-0.52786456712378715</v>
      </c>
      <c r="AE1528" s="8">
        <v>1.4550349184037979E-4</v>
      </c>
      <c r="AF1528" s="8">
        <v>1.4191611772342045</v>
      </c>
      <c r="AG1528" s="8">
        <v>1.3423427826203533</v>
      </c>
      <c r="AH1528" s="8">
        <v>0.72654288732585304</v>
      </c>
      <c r="AI1528" s="8">
        <v>-1.907499580196399</v>
      </c>
    </row>
    <row r="1529" spans="24:35" x14ac:dyDescent="0.25">
      <c r="X1529" t="str">
        <v>Turkey</v>
      </c>
      <c r="Y1529">
        <v>75.2</v>
      </c>
      <c r="Z1529" s="8">
        <v>77.150382920203384</v>
      </c>
      <c r="AA1529" s="8">
        <v>-1.9503829202033813</v>
      </c>
      <c r="AB1529" s="8">
        <v>-1.9733770847581704</v>
      </c>
      <c r="AC1529" s="8">
        <v>1.165218990956666E-2</v>
      </c>
      <c r="AD1529" s="8">
        <v>-0.54559059432246759</v>
      </c>
      <c r="AE1529" s="8">
        <v>1.8470467947322305E-4</v>
      </c>
      <c r="AF1529" s="8">
        <v>1.4191611772342045</v>
      </c>
      <c r="AG1529" s="8">
        <v>1.3494609615743844</v>
      </c>
      <c r="AH1529" s="8">
        <v>0.73864104565239774</v>
      </c>
      <c r="AI1529" s="8">
        <v>-1.9733770847581704</v>
      </c>
    </row>
    <row r="1530" spans="24:35" x14ac:dyDescent="0.25">
      <c r="X1530" t="str">
        <v>Turkey</v>
      </c>
      <c r="Y1530">
        <v>74.8</v>
      </c>
      <c r="Z1530" s="8">
        <v>75.27295122238597</v>
      </c>
      <c r="AA1530" s="8">
        <v>-0.47295122238597287</v>
      </c>
      <c r="AB1530" s="8">
        <v>-0.47516573643176924</v>
      </c>
      <c r="AC1530" s="8">
        <v>4.6605086941373082E-3</v>
      </c>
      <c r="AD1530" s="8">
        <v>-0.13183557759857961</v>
      </c>
      <c r="AE1530" s="8">
        <v>4.2832531060215477E-6</v>
      </c>
      <c r="AF1530" s="8">
        <v>1.4191611772342045</v>
      </c>
      <c r="AG1530" s="8">
        <v>1.3648982343884835</v>
      </c>
      <c r="AH1530" s="8">
        <v>0.36309169310048889</v>
      </c>
      <c r="AI1530" s="8">
        <v>-0.47516573643176924</v>
      </c>
    </row>
    <row r="1531" spans="24:35" x14ac:dyDescent="0.25">
      <c r="X1531" t="str">
        <v>Turkey</v>
      </c>
      <c r="Y1531">
        <v>74.5</v>
      </c>
      <c r="Z1531" s="8">
        <v>75.338726943164104</v>
      </c>
      <c r="AA1531" s="8">
        <v>-0.83872694316410445</v>
      </c>
      <c r="AB1531" s="8">
        <v>-0.84195057752465208</v>
      </c>
      <c r="AC1531" s="8">
        <v>3.8287691066442209E-3</v>
      </c>
      <c r="AD1531" s="8">
        <v>-0.2336982652340811</v>
      </c>
      <c r="AE1531" s="8">
        <v>1.1047971824913951E-5</v>
      </c>
      <c r="AF1531" s="8">
        <v>1.4191611772342045</v>
      </c>
      <c r="AG1531" s="8">
        <v>1.3702339518784261</v>
      </c>
      <c r="AH1531" s="8">
        <v>0.48342348436343169</v>
      </c>
      <c r="AI1531" s="8">
        <v>-0.84195057752465208</v>
      </c>
    </row>
    <row r="1532" spans="24:35" x14ac:dyDescent="0.25">
      <c r="X1532" t="str">
        <v>Turkey</v>
      </c>
      <c r="Y1532">
        <v>74.2</v>
      </c>
      <c r="Z1532" s="8">
        <v>73.689166704522933</v>
      </c>
      <c r="AA1532" s="8">
        <v>0.51083329547707024</v>
      </c>
      <c r="AB1532" s="8">
        <v>0.5128145813885403</v>
      </c>
      <c r="AC1532" s="8">
        <v>3.863552214341042E-3</v>
      </c>
      <c r="AD1532" s="8">
        <v>0.14233826658708645</v>
      </c>
      <c r="AE1532" s="8">
        <v>4.1357825777624415E-6</v>
      </c>
      <c r="AF1532" s="8">
        <v>1.4576525936309466</v>
      </c>
      <c r="AG1532" s="8">
        <v>1.3763016427409425</v>
      </c>
      <c r="AH1532" s="8">
        <v>0.37727743980668449</v>
      </c>
      <c r="AI1532" s="8">
        <v>0.5128145813885403</v>
      </c>
    </row>
    <row r="1533" spans="24:35" x14ac:dyDescent="0.25">
      <c r="X1533" t="str">
        <v>Turkey</v>
      </c>
      <c r="Y1533">
        <v>73.900000000000006</v>
      </c>
      <c r="Z1533" s="8">
        <v>73.279077879404198</v>
      </c>
      <c r="AA1533" s="8">
        <v>0.62092212059580731</v>
      </c>
      <c r="AB1533" s="8">
        <v>0.62333433503009572</v>
      </c>
      <c r="AC1533" s="8">
        <v>3.8698565099449028E-3</v>
      </c>
      <c r="AD1533" s="8">
        <v>0.17301389471960835</v>
      </c>
      <c r="AE1533" s="8">
        <v>6.120503409483279E-6</v>
      </c>
      <c r="AF1533" s="8">
        <v>1.4576525936309466</v>
      </c>
      <c r="AG1533" s="8">
        <v>1.3907384680406882</v>
      </c>
      <c r="AH1533" s="8">
        <v>0.41594938961321765</v>
      </c>
      <c r="AI1533" s="8">
        <v>0.62333433503009572</v>
      </c>
    </row>
    <row r="1534" spans="24:35" x14ac:dyDescent="0.25">
      <c r="X1534" t="str">
        <v>Turkey</v>
      </c>
      <c r="Y1534">
        <v>73.5</v>
      </c>
      <c r="Z1534" s="8">
        <v>71.406495464234752</v>
      </c>
      <c r="AA1534" s="8">
        <v>2.0935045357652484</v>
      </c>
      <c r="AB1534" s="8">
        <v>2.1055400429720246</v>
      </c>
      <c r="AC1534" s="8">
        <v>5.7161141375338693E-3</v>
      </c>
      <c r="AD1534" s="8">
        <v>0.5838759641716651</v>
      </c>
      <c r="AE1534" s="8">
        <v>1.031521026546529E-4</v>
      </c>
      <c r="AF1534" s="8">
        <v>1.4576525936309466</v>
      </c>
      <c r="AG1534" s="8">
        <v>1.4031116265490602</v>
      </c>
      <c r="AH1534" s="8">
        <v>0.76411776852240854</v>
      </c>
      <c r="AI1534" s="8">
        <v>2.1055400429720246</v>
      </c>
    </row>
    <row r="1535" spans="24:35" x14ac:dyDescent="0.25">
      <c r="X1535" t="str">
        <v>Turkey</v>
      </c>
      <c r="Y1535">
        <v>73.2</v>
      </c>
      <c r="Z1535" s="8">
        <v>72.791838228227761</v>
      </c>
      <c r="AA1535" s="8">
        <v>0.40816177177224233</v>
      </c>
      <c r="AB1535" s="8">
        <v>0.40964636858697057</v>
      </c>
      <c r="AC1535" s="8">
        <v>3.6240936782843819E-3</v>
      </c>
      <c r="AD1535" s="8">
        <v>0.11371627096248542</v>
      </c>
      <c r="AE1535" s="8">
        <v>2.4755278485644641E-6</v>
      </c>
      <c r="AF1535" s="8">
        <v>1.4576525936309466</v>
      </c>
      <c r="AG1535" s="8">
        <v>1.4049658419750259</v>
      </c>
      <c r="AH1535" s="8">
        <v>0.33721843212150404</v>
      </c>
      <c r="AI1535" s="8">
        <v>0.40964636858697057</v>
      </c>
    </row>
    <row r="1536" spans="24:35" x14ac:dyDescent="0.25">
      <c r="X1536" t="str">
        <v>Turkey</v>
      </c>
      <c r="Y1536">
        <v>72.8</v>
      </c>
      <c r="Z1536" s="8">
        <v>70.390094150272759</v>
      </c>
      <c r="AA1536" s="8">
        <v>2.4099058497272381</v>
      </c>
      <c r="AB1536" s="8">
        <v>2.4556253452724004</v>
      </c>
      <c r="AC1536" s="8">
        <v>1.8618269938116671E-2</v>
      </c>
      <c r="AD1536" s="8">
        <v>0.67652364999967007</v>
      </c>
      <c r="AE1536" s="8">
        <v>4.5699738994980888E-4</v>
      </c>
      <c r="AF1536" s="8">
        <v>1.4576525936309466</v>
      </c>
      <c r="AG1536" s="8">
        <v>1.4288412674358002</v>
      </c>
      <c r="AH1536" s="8">
        <v>0.82251057743938472</v>
      </c>
      <c r="AI1536" s="8">
        <v>2.4556253452724004</v>
      </c>
    </row>
    <row r="1537" spans="24:35" x14ac:dyDescent="0.25">
      <c r="X1537" t="str">
        <v>Turkey</v>
      </c>
      <c r="Y1537">
        <v>72.400000000000006</v>
      </c>
      <c r="Z1537" s="8">
        <v>70.563444199648657</v>
      </c>
      <c r="AA1537" s="8">
        <v>1.8365558003513485</v>
      </c>
      <c r="AB1537" s="8">
        <v>1.8728851648127403</v>
      </c>
      <c r="AC1537" s="8">
        <v>1.9397539765885301E-2</v>
      </c>
      <c r="AD1537" s="8">
        <v>0.51577410085509778</v>
      </c>
      <c r="AE1537" s="8">
        <v>2.769613278290837E-4</v>
      </c>
      <c r="AF1537" s="8">
        <v>1.4576525936309466</v>
      </c>
      <c r="AG1537" s="8">
        <v>1.4476013863830079</v>
      </c>
      <c r="AH1537" s="8">
        <v>0.71817414382244216</v>
      </c>
      <c r="AI1537" s="8">
        <v>1.8728851648127403</v>
      </c>
    </row>
    <row r="1538" spans="24:35" x14ac:dyDescent="0.25">
      <c r="X1538" t="str">
        <v>Turkey</v>
      </c>
      <c r="Y1538">
        <v>72</v>
      </c>
      <c r="Z1538" s="8">
        <v>71.86890040818011</v>
      </c>
      <c r="AA1538" s="8">
        <v>0.13109959181988984</v>
      </c>
      <c r="AB1538" s="8">
        <v>0.13148667785250662</v>
      </c>
      <c r="AC1538" s="8">
        <v>2.9439182656282995E-3</v>
      </c>
      <c r="AD1538" s="8">
        <v>3.6512657036517973E-2</v>
      </c>
      <c r="AE1538" s="8">
        <v>2.0717599627929142E-7</v>
      </c>
      <c r="AF1538" s="8">
        <v>1.4576525936309466</v>
      </c>
      <c r="AG1538" s="8">
        <v>1.4657550486150561</v>
      </c>
      <c r="AH1538" s="8">
        <v>0.19108285385276716</v>
      </c>
      <c r="AI1538" s="8">
        <v>0.13148667785250662</v>
      </c>
    </row>
    <row r="1539" spans="24:35" x14ac:dyDescent="0.25">
      <c r="X1539" t="str">
        <v>Turkey</v>
      </c>
      <c r="Y1539">
        <v>71.599999999999994</v>
      </c>
      <c r="Z1539" s="8">
        <v>71.469838797492358</v>
      </c>
      <c r="AA1539" s="8">
        <v>0.13016120250763663</v>
      </c>
      <c r="AB1539" s="8">
        <v>0.13052927723166366</v>
      </c>
      <c r="AC1539" s="8">
        <v>2.8198633427944657E-3</v>
      </c>
      <c r="AD1539" s="8">
        <v>3.6249050438618979E-2</v>
      </c>
      <c r="AE1539" s="8">
        <v>1.9556634130519408E-7</v>
      </c>
      <c r="AF1539" s="8">
        <v>1.4576525936309466</v>
      </c>
      <c r="AG1539" s="8">
        <v>1.4704721542534949</v>
      </c>
      <c r="AH1539" s="8">
        <v>0.19039183395991274</v>
      </c>
      <c r="AI1539" s="8">
        <v>0.13052927723166366</v>
      </c>
    </row>
    <row r="1540" spans="24:35" x14ac:dyDescent="0.25">
      <c r="X1540" t="str">
        <v>Turkey</v>
      </c>
      <c r="Y1540">
        <v>71.2</v>
      </c>
      <c r="Z1540" s="8">
        <v>70.96130219404148</v>
      </c>
      <c r="AA1540" s="8">
        <v>0.23869780595852319</v>
      </c>
      <c r="AB1540" s="8">
        <v>0.23932039988194234</v>
      </c>
      <c r="AC1540" s="8">
        <v>2.6015079522108556E-3</v>
      </c>
      <c r="AD1540" s="8">
        <v>6.6468513333966445E-2</v>
      </c>
      <c r="AE1540" s="8">
        <v>6.0650555095174787E-7</v>
      </c>
      <c r="AF1540" s="8">
        <v>1.4576525936309466</v>
      </c>
      <c r="AG1540" s="8">
        <v>1.4738258618985216</v>
      </c>
      <c r="AH1540" s="8">
        <v>0.25781488190941665</v>
      </c>
      <c r="AI1540" s="8">
        <v>0.23932039988194234</v>
      </c>
    </row>
    <row r="1541" spans="24:35" x14ac:dyDescent="0.25">
      <c r="X1541" t="str">
        <v>Turkey</v>
      </c>
      <c r="Y1541">
        <v>78</v>
      </c>
      <c r="Z1541" s="8">
        <v>72.685726156644108</v>
      </c>
      <c r="AA1541" s="8">
        <v>5.3142738433558918</v>
      </c>
      <c r="AB1541" s="8">
        <v>5.3747208461627469</v>
      </c>
      <c r="AC1541" s="8">
        <v>1.1246538106255408E-2</v>
      </c>
      <c r="AD1541" s="8">
        <v>1.4862840355354106</v>
      </c>
      <c r="AE1541" s="8">
        <v>1.3224548905394612E-3</v>
      </c>
      <c r="AF1541" s="8">
        <v>1.4576525936309466</v>
      </c>
      <c r="AG1541" s="8">
        <v>1.4739318653425919</v>
      </c>
      <c r="AH1541" s="8">
        <v>1.2191324930192824</v>
      </c>
      <c r="AI1541" s="8">
        <v>5.3747208461627469</v>
      </c>
    </row>
    <row r="1542" spans="24:35" x14ac:dyDescent="0.25">
      <c r="X1542" t="str">
        <v>Turkey</v>
      </c>
      <c r="Y1542">
        <v>74</v>
      </c>
      <c r="Z1542" s="8">
        <v>70.193420599563936</v>
      </c>
      <c r="AA1542" s="8">
        <v>3.806579400436064</v>
      </c>
      <c r="AB1542" s="8">
        <v>3.8227684443323438</v>
      </c>
      <c r="AC1542" s="8">
        <v>4.2349004738389956E-3</v>
      </c>
      <c r="AD1542" s="8">
        <v>1.0608606350248884</v>
      </c>
      <c r="AE1542" s="8">
        <v>2.5191230146988711E-4</v>
      </c>
      <c r="AF1542" s="8">
        <v>1.4576525936309466</v>
      </c>
      <c r="AG1542" s="8">
        <v>1.4757229257293403</v>
      </c>
      <c r="AH1542" s="8">
        <v>1.0299808906115144</v>
      </c>
      <c r="AI1542" s="8">
        <v>3.8227684443323438</v>
      </c>
    </row>
    <row r="1543" spans="24:35" x14ac:dyDescent="0.25">
      <c r="X1543" t="str">
        <v>Turkmenistan</v>
      </c>
      <c r="Y1543">
        <v>66</v>
      </c>
      <c r="Z1543" s="8">
        <v>69.3228042214607</v>
      </c>
      <c r="AA1543" s="8">
        <v>-3.3228042214607001</v>
      </c>
      <c r="AB1543" s="8">
        <v>-3.3378958117206725</v>
      </c>
      <c r="AC1543" s="8">
        <v>4.5212885935443422E-3</v>
      </c>
      <c r="AD1543" s="8">
        <v>-0.92616988779841747</v>
      </c>
      <c r="AE1543" s="8">
        <v>2.0504914591823689E-4</v>
      </c>
      <c r="AF1543" s="8">
        <v>1.4576525936309466</v>
      </c>
      <c r="AG1543" s="8">
        <v>1.4833503026839843</v>
      </c>
      <c r="AH1543" s="8">
        <v>0.96237720660789627</v>
      </c>
      <c r="AI1543" s="8">
        <v>-3.3378958117206725</v>
      </c>
    </row>
    <row r="1544" spans="24:35" x14ac:dyDescent="0.25">
      <c r="X1544" t="str">
        <v>Turkmenistan</v>
      </c>
      <c r="Y1544">
        <v>65.400000000000006</v>
      </c>
      <c r="Z1544" s="8">
        <v>68.577110294537832</v>
      </c>
      <c r="AA1544" s="8">
        <v>-3.177110294537826</v>
      </c>
      <c r="AB1544" s="8">
        <v>-3.1923551612092713</v>
      </c>
      <c r="AC1544" s="8">
        <v>4.7754293935360799E-3</v>
      </c>
      <c r="AD1544" s="8">
        <v>-0.88567347615739678</v>
      </c>
      <c r="AE1544" s="8">
        <v>1.9810024619737311E-4</v>
      </c>
      <c r="AF1544" s="8">
        <v>1.4576525936309466</v>
      </c>
      <c r="AG1544" s="8">
        <v>1.4862840355354106</v>
      </c>
      <c r="AH1544" s="8">
        <v>0.94110226657754725</v>
      </c>
      <c r="AI1544" s="8">
        <v>-3.1923551612092713</v>
      </c>
    </row>
    <row r="1545" spans="24:35" x14ac:dyDescent="0.25">
      <c r="X1545" t="str">
        <v>Turkmenistan</v>
      </c>
      <c r="Y1545">
        <v>65.599999999999994</v>
      </c>
      <c r="Z1545" s="8">
        <v>72.230041368392023</v>
      </c>
      <c r="AA1545" s="8">
        <v>-6.6300413683920283</v>
      </c>
      <c r="AB1545" s="8">
        <v>-6.6685829416066005</v>
      </c>
      <c r="AC1545" s="8">
        <v>5.7795746940633649E-3</v>
      </c>
      <c r="AD1545" s="8">
        <v>-1.8491697888275669</v>
      </c>
      <c r="AE1545" s="8">
        <v>1.0461962951228581E-3</v>
      </c>
      <c r="AF1545" s="8">
        <v>1.4576525936309466</v>
      </c>
      <c r="AG1545" s="8">
        <v>1.4929805281638646</v>
      </c>
      <c r="AH1545" s="8">
        <v>1.3598418249294904</v>
      </c>
      <c r="AI1545" s="8">
        <v>-6.6685829416066005</v>
      </c>
    </row>
    <row r="1546" spans="24:35" x14ac:dyDescent="0.25">
      <c r="X1546" t="str">
        <v>Turkmenistan</v>
      </c>
      <c r="Y1546">
        <v>65.599999999999994</v>
      </c>
      <c r="Z1546" s="8">
        <v>68.71572940512678</v>
      </c>
      <c r="AA1546" s="8">
        <v>-3.1157294051267854</v>
      </c>
      <c r="AB1546" s="8">
        <v>-3.1306135978221139</v>
      </c>
      <c r="AC1546" s="8">
        <v>4.754401087915491E-3</v>
      </c>
      <c r="AD1546" s="8">
        <v>-0.86855333445242622</v>
      </c>
      <c r="AE1546" s="8">
        <v>1.8967274686610685E-4</v>
      </c>
      <c r="AF1546" s="8">
        <v>1.5222105313262397</v>
      </c>
      <c r="AG1546" s="8">
        <v>1.5033693582290448</v>
      </c>
      <c r="AH1546" s="8">
        <v>0.93196208852743911</v>
      </c>
      <c r="AI1546" s="8">
        <v>-3.1306135978221139</v>
      </c>
    </row>
    <row r="1547" spans="24:35" x14ac:dyDescent="0.25">
      <c r="X1547" t="str">
        <v>Turkmenistan</v>
      </c>
      <c r="Y1547">
        <v>65.8</v>
      </c>
      <c r="Z1547" s="8">
        <v>62.189041206680017</v>
      </c>
      <c r="AA1547" s="8">
        <v>3.6109587933199805</v>
      </c>
      <c r="AB1547" s="8">
        <v>3.6933424512039634</v>
      </c>
      <c r="AC1547" s="8">
        <v>2.2305989485791398E-2</v>
      </c>
      <c r="AD1547" s="8">
        <v>1.0156005956745628</v>
      </c>
      <c r="AE1547" s="8">
        <v>1.23854226506521E-3</v>
      </c>
      <c r="AF1547" s="8">
        <v>1.5222105313262397</v>
      </c>
      <c r="AG1547" s="8">
        <v>1.5040890125600428</v>
      </c>
      <c r="AH1547" s="8">
        <v>1.0077701105284691</v>
      </c>
      <c r="AI1547" s="8">
        <v>3.6933424512039634</v>
      </c>
    </row>
    <row r="1548" spans="24:35" x14ac:dyDescent="0.25">
      <c r="X1548" t="str">
        <v>Turkmenistan</v>
      </c>
      <c r="Y1548">
        <v>65.599999999999994</v>
      </c>
      <c r="Z1548" s="8">
        <v>61.727152800311941</v>
      </c>
      <c r="AA1548" s="8">
        <v>3.8728471996880529</v>
      </c>
      <c r="AB1548" s="8">
        <v>3.9585835187268921</v>
      </c>
      <c r="AC1548" s="8">
        <v>2.1658332742822223E-2</v>
      </c>
      <c r="AD1548" s="8">
        <v>1.0888974459126886</v>
      </c>
      <c r="AE1548" s="8">
        <v>1.3815125310649677E-3</v>
      </c>
      <c r="AF1548" s="8">
        <v>1.5222105313262397</v>
      </c>
      <c r="AG1548" s="8">
        <v>1.5044690910866605</v>
      </c>
      <c r="AH1548" s="8">
        <v>1.0435024896533254</v>
      </c>
      <c r="AI1548" s="8">
        <v>3.9585835187268921</v>
      </c>
    </row>
    <row r="1549" spans="24:35" x14ac:dyDescent="0.25">
      <c r="X1549" t="str">
        <v>Turkmenistan</v>
      </c>
      <c r="Y1549">
        <v>64.5</v>
      </c>
      <c r="Z1549" s="8">
        <v>61.359582584333715</v>
      </c>
      <c r="AA1549" s="8">
        <v>3.1404174156662847</v>
      </c>
      <c r="AB1549" s="8">
        <v>3.209358431742694</v>
      </c>
      <c r="AC1549" s="8">
        <v>2.1481245408595161E-2</v>
      </c>
      <c r="AD1549" s="8">
        <v>0.88288612550649093</v>
      </c>
      <c r="AE1549" s="8">
        <v>9.0062932916225617E-4</v>
      </c>
      <c r="AF1549" s="8">
        <v>1.5222105313262397</v>
      </c>
      <c r="AG1549" s="8">
        <v>1.5122358303221499</v>
      </c>
      <c r="AH1549" s="8">
        <v>0.93962020279817893</v>
      </c>
      <c r="AI1549" s="8">
        <v>3.209358431742694</v>
      </c>
    </row>
    <row r="1550" spans="24:35" x14ac:dyDescent="0.25">
      <c r="X1550" t="str">
        <v>Turkmenistan</v>
      </c>
      <c r="Y1550">
        <v>64.099999999999994</v>
      </c>
      <c r="Z1550" s="8">
        <v>61.172628528023047</v>
      </c>
      <c r="AA1550" s="8">
        <v>2.9273714719769472</v>
      </c>
      <c r="AB1550" s="8">
        <v>2.9909065566125035</v>
      </c>
      <c r="AC1550" s="8">
        <v>2.1242751464464325E-2</v>
      </c>
      <c r="AD1550" s="8">
        <v>0.82289084808144597</v>
      </c>
      <c r="AE1550" s="8">
        <v>7.7351126012933339E-4</v>
      </c>
      <c r="AF1550" s="8">
        <v>1.5222105313262397</v>
      </c>
      <c r="AG1550" s="8">
        <v>1.5212780876329783</v>
      </c>
      <c r="AH1550" s="8">
        <v>0.90713331329052516</v>
      </c>
      <c r="AI1550" s="8">
        <v>2.9909065566125035</v>
      </c>
    </row>
    <row r="1551" spans="24:35" x14ac:dyDescent="0.25">
      <c r="X1551" t="str">
        <v>Turkmenistan</v>
      </c>
      <c r="Y1551">
        <v>63.7</v>
      </c>
      <c r="Z1551" s="8">
        <v>61.174086955327155</v>
      </c>
      <c r="AA1551" s="8">
        <v>2.5259130446728477</v>
      </c>
      <c r="AB1551" s="8">
        <v>2.5795817360465767</v>
      </c>
      <c r="AC1551" s="8">
        <v>2.0805191253982353E-2</v>
      </c>
      <c r="AD1551" s="8">
        <v>0.70988130063939303</v>
      </c>
      <c r="AE1551" s="8">
        <v>5.6353446468176971E-4</v>
      </c>
      <c r="AF1551" s="8">
        <v>1.5222105313262397</v>
      </c>
      <c r="AG1551" s="8">
        <v>1.5243203690666614</v>
      </c>
      <c r="AH1551" s="8">
        <v>0.84254453926151174</v>
      </c>
      <c r="AI1551" s="8">
        <v>2.5795817360465767</v>
      </c>
    </row>
    <row r="1552" spans="24:35" x14ac:dyDescent="0.25">
      <c r="X1552" t="str">
        <v>Turkmenistan</v>
      </c>
      <c r="Y1552">
        <v>63.3</v>
      </c>
      <c r="Z1552" s="8">
        <v>59.821043170769009</v>
      </c>
      <c r="AA1552" s="8">
        <v>3.478956829230988</v>
      </c>
      <c r="AB1552" s="8">
        <v>3.553496652321976</v>
      </c>
      <c r="AC1552" s="8">
        <v>2.0976472017296278E-2</v>
      </c>
      <c r="AD1552" s="8">
        <v>0.97780975779653934</v>
      </c>
      <c r="AE1552" s="8">
        <v>1.0781878932516883E-3</v>
      </c>
      <c r="AF1552" s="8">
        <v>1.5519290565282795</v>
      </c>
      <c r="AG1552" s="8">
        <v>1.5309698222167498</v>
      </c>
      <c r="AH1552" s="8">
        <v>0.98884263550705542</v>
      </c>
      <c r="AI1552" s="8">
        <v>3.553496652321976</v>
      </c>
    </row>
    <row r="1553" spans="24:35" x14ac:dyDescent="0.25">
      <c r="X1553" t="str">
        <v>Turkmenistan</v>
      </c>
      <c r="Y1553">
        <v>63.5</v>
      </c>
      <c r="Z1553" s="8">
        <v>60.099180824375459</v>
      </c>
      <c r="AA1553" s="8">
        <v>3.4008191756245409</v>
      </c>
      <c r="AB1553" s="8">
        <v>3.4720759422387655</v>
      </c>
      <c r="AC1553" s="8">
        <v>2.0522813383015634E-2</v>
      </c>
      <c r="AD1553" s="8">
        <v>0.9556266881572677</v>
      </c>
      <c r="AE1553" s="8">
        <v>1.0070835679991097E-3</v>
      </c>
      <c r="AF1553" s="8">
        <v>1.5519290565282795</v>
      </c>
      <c r="AG1553" s="8">
        <v>1.5335310387088927</v>
      </c>
      <c r="AH1553" s="8">
        <v>0.97756160325437691</v>
      </c>
      <c r="AI1553" s="8">
        <v>3.4720759422387655</v>
      </c>
    </row>
    <row r="1554" spans="24:35" x14ac:dyDescent="0.25">
      <c r="X1554" t="str">
        <v>Turkmenistan</v>
      </c>
      <c r="Y1554">
        <v>63.4</v>
      </c>
      <c r="Z1554" s="8">
        <v>60.99359743914826</v>
      </c>
      <c r="AA1554" s="8">
        <v>2.4064025608517383</v>
      </c>
      <c r="AB1554" s="8">
        <v>2.4538769026439269</v>
      </c>
      <c r="AC1554" s="8">
        <v>1.9346668017877138E-2</v>
      </c>
      <c r="AD1554" s="8">
        <v>0.67579102341876796</v>
      </c>
      <c r="AE1554" s="8">
        <v>4.7420039081391664E-4</v>
      </c>
      <c r="AF1554" s="8">
        <v>1.5519290565282795</v>
      </c>
      <c r="AG1554" s="8">
        <v>1.5347239216998678</v>
      </c>
      <c r="AH1554" s="8">
        <v>0.82206509682552997</v>
      </c>
      <c r="AI1554" s="8">
        <v>2.4538769026439269</v>
      </c>
    </row>
    <row r="1555" spans="24:35" x14ac:dyDescent="0.25">
      <c r="X1555" t="str">
        <v>Turkmenistan</v>
      </c>
      <c r="Y1555">
        <v>63.3</v>
      </c>
      <c r="Z1555" s="8">
        <v>61.360368379743576</v>
      </c>
      <c r="AA1555" s="8">
        <v>1.9396316202564208</v>
      </c>
      <c r="AB1555" s="8">
        <v>1.9784770548688955</v>
      </c>
      <c r="AC1555" s="8">
        <v>1.9634008146255207E-2</v>
      </c>
      <c r="AD1555" s="8">
        <v>0.54478736731716659</v>
      </c>
      <c r="AE1555" s="8">
        <v>3.1283921349012318E-4</v>
      </c>
      <c r="AF1555" s="8">
        <v>1.5519290565282795</v>
      </c>
      <c r="AG1555" s="8">
        <v>1.5371247622528588</v>
      </c>
      <c r="AH1555" s="8">
        <v>0.73809712593747889</v>
      </c>
      <c r="AI1555" s="8">
        <v>1.9784770548688955</v>
      </c>
    </row>
    <row r="1556" spans="24:35" x14ac:dyDescent="0.25">
      <c r="X1556" t="str">
        <v>Uganda</v>
      </c>
      <c r="Y1556">
        <v>61.5</v>
      </c>
      <c r="Z1556" s="8">
        <v>66.461729571706911</v>
      </c>
      <c r="AA1556" s="8">
        <v>-4.9617295717069112</v>
      </c>
      <c r="AB1556" s="8">
        <v>-4.9866190532907826</v>
      </c>
      <c r="AC1556" s="8">
        <v>4.9912538571492936E-3</v>
      </c>
      <c r="AD1556" s="8">
        <v>-1.3833164229030315</v>
      </c>
      <c r="AE1556" s="8">
        <v>5.0521033420919273E-4</v>
      </c>
      <c r="AF1556" s="8">
        <v>1.5725296242490356</v>
      </c>
      <c r="AG1556" s="8">
        <v>1.5416459652863319</v>
      </c>
      <c r="AH1556" s="8">
        <v>1.1761447287230562</v>
      </c>
      <c r="AI1556" s="8">
        <v>-4.9866190532907826</v>
      </c>
    </row>
    <row r="1557" spans="24:35" x14ac:dyDescent="0.25">
      <c r="X1557" t="str">
        <v>Uganda</v>
      </c>
      <c r="Y1557">
        <v>67</v>
      </c>
      <c r="Z1557" s="8">
        <v>61.035136393727747</v>
      </c>
      <c r="AA1557" s="8">
        <v>5.9648636062722531</v>
      </c>
      <c r="AB1557" s="8">
        <v>5.9888069356257363</v>
      </c>
      <c r="AC1557" s="8">
        <v>3.9980132288204608E-3</v>
      </c>
      <c r="AD1557" s="8">
        <v>1.6621580101774232</v>
      </c>
      <c r="AE1557" s="8">
        <v>5.8368029907630262E-4</v>
      </c>
      <c r="AF1557" s="8">
        <v>1.5725296242490356</v>
      </c>
      <c r="AG1557" s="8">
        <v>1.5633210881536634</v>
      </c>
      <c r="AH1557" s="8">
        <v>1.2892470710369766</v>
      </c>
      <c r="AI1557" s="8">
        <v>5.9888069356257363</v>
      </c>
    </row>
    <row r="1558" spans="24:35" x14ac:dyDescent="0.25">
      <c r="X1558" t="str">
        <v>Uganda</v>
      </c>
      <c r="Y1558">
        <v>60</v>
      </c>
      <c r="Z1558" s="8">
        <v>60.354321799002825</v>
      </c>
      <c r="AA1558" s="8">
        <v>-0.35432179900282534</v>
      </c>
      <c r="AB1558" s="8">
        <v>-0.35582725374731694</v>
      </c>
      <c r="AC1558" s="8">
        <v>4.2308584534692661E-3</v>
      </c>
      <c r="AD1558" s="8">
        <v>-9.8746209195641949E-2</v>
      </c>
      <c r="AE1558" s="8">
        <v>2.1805050462612851E-6</v>
      </c>
      <c r="AF1558" s="8">
        <v>1.5725296242490356</v>
      </c>
      <c r="AG1558" s="8">
        <v>1.5695059831571314</v>
      </c>
      <c r="AH1558" s="8">
        <v>0.31423909558748725</v>
      </c>
      <c r="AI1558" s="8">
        <v>-0.35582725374731694</v>
      </c>
    </row>
    <row r="1559" spans="24:35" x14ac:dyDescent="0.25">
      <c r="X1559" t="str">
        <v>Uganda</v>
      </c>
      <c r="Y1559">
        <v>59.3</v>
      </c>
      <c r="Z1559" s="8">
        <v>59.429826515266576</v>
      </c>
      <c r="AA1559" s="8">
        <v>-0.12982651526657918</v>
      </c>
      <c r="AB1559" s="8">
        <v>-0.13082382752200108</v>
      </c>
      <c r="AC1559" s="8">
        <v>7.6233227104916534E-3</v>
      </c>
      <c r="AD1559" s="8">
        <v>-3.6243240209500802E-2</v>
      </c>
      <c r="AE1559" s="8">
        <v>5.3109008017107291E-7</v>
      </c>
      <c r="AF1559" s="8">
        <v>1.5725296242490356</v>
      </c>
      <c r="AG1559" s="8">
        <v>1.5756659640766657</v>
      </c>
      <c r="AH1559" s="8">
        <v>0.19037657473938541</v>
      </c>
      <c r="AI1559" s="8">
        <v>-0.13082382752200108</v>
      </c>
    </row>
    <row r="1560" spans="24:35" x14ac:dyDescent="0.25">
      <c r="X1560" t="str">
        <v>Uganda</v>
      </c>
      <c r="Y1560">
        <v>58.4</v>
      </c>
      <c r="Z1560" s="8">
        <v>58.139671530407192</v>
      </c>
      <c r="AA1560" s="8">
        <v>0.26032846959280675</v>
      </c>
      <c r="AB1560" s="8">
        <v>0.26612754083832874</v>
      </c>
      <c r="AC1560" s="8">
        <v>2.1790571645663965E-2</v>
      </c>
      <c r="AD1560" s="8">
        <v>7.3199419145212649E-2</v>
      </c>
      <c r="AE1560" s="8">
        <v>6.2820074607092771E-6</v>
      </c>
      <c r="AF1560" s="8">
        <v>1.5725296242490356</v>
      </c>
      <c r="AG1560" s="8">
        <v>1.5894097224523007</v>
      </c>
      <c r="AH1560" s="8">
        <v>0.27055391171670878</v>
      </c>
      <c r="AI1560" s="8">
        <v>0.26612754083832874</v>
      </c>
    </row>
    <row r="1561" spans="24:35" x14ac:dyDescent="0.25">
      <c r="X1561" t="str">
        <v>Uganda</v>
      </c>
      <c r="Y1561">
        <v>57.5</v>
      </c>
      <c r="Z1561" s="8">
        <v>57.964979384290956</v>
      </c>
      <c r="AA1561" s="8">
        <v>-0.46497938429095598</v>
      </c>
      <c r="AB1561" s="8">
        <v>-0.46797047473909276</v>
      </c>
      <c r="AC1561" s="8">
        <v>6.3916221419831496E-3</v>
      </c>
      <c r="AD1561" s="8">
        <v>-0.12972628088268975</v>
      </c>
      <c r="AE1561" s="8">
        <v>5.6976816751524187E-6</v>
      </c>
      <c r="AF1561" s="8">
        <v>1.5992570753291051</v>
      </c>
      <c r="AG1561" s="8">
        <v>1.5909887577594832</v>
      </c>
      <c r="AH1561" s="8">
        <v>0.36017534741107665</v>
      </c>
      <c r="AI1561" s="8">
        <v>-0.46797047473909276</v>
      </c>
    </row>
    <row r="1562" spans="24:35" x14ac:dyDescent="0.25">
      <c r="X1562" t="str">
        <v>Uganda</v>
      </c>
      <c r="Y1562">
        <v>56.3</v>
      </c>
      <c r="Z1562" s="8">
        <v>62.976241858932369</v>
      </c>
      <c r="AA1562" s="8">
        <v>-6.6762418589323715</v>
      </c>
      <c r="AB1562" s="8">
        <v>-6.7530214072977017</v>
      </c>
      <c r="AC1562" s="8">
        <v>1.1369658666024324E-2</v>
      </c>
      <c r="AD1562" s="8">
        <v>-1.8673124194259085</v>
      </c>
      <c r="AE1562" s="8">
        <v>2.1105413348621407E-3</v>
      </c>
      <c r="AF1562" s="8">
        <v>1.5992570753291051</v>
      </c>
      <c r="AG1562" s="8">
        <v>1.5995814563921886</v>
      </c>
      <c r="AH1562" s="8">
        <v>1.3664964030051117</v>
      </c>
      <c r="AI1562" s="8">
        <v>-6.7530214072977017</v>
      </c>
    </row>
    <row r="1563" spans="24:35" x14ac:dyDescent="0.25">
      <c r="X1563" t="str">
        <v>Uganda</v>
      </c>
      <c r="Y1563">
        <v>55.5</v>
      </c>
      <c r="Z1563" s="8">
        <v>61.94070396805273</v>
      </c>
      <c r="AA1563" s="8">
        <v>-6.4407039680527305</v>
      </c>
      <c r="AB1563" s="8">
        <v>-6.5873128733451738</v>
      </c>
      <c r="AC1563" s="8">
        <v>2.2256253515098634E-2</v>
      </c>
      <c r="AD1563" s="8">
        <v>-1.8114347989013382</v>
      </c>
      <c r="AE1563" s="8">
        <v>3.9311428442022449E-3</v>
      </c>
      <c r="AF1563" s="8">
        <v>1.5992570753291051</v>
      </c>
      <c r="AG1563" s="8">
        <v>1.602925250404734</v>
      </c>
      <c r="AH1563" s="8">
        <v>1.3458955378859603</v>
      </c>
      <c r="AI1563" s="8">
        <v>-6.5873128733451738</v>
      </c>
    </row>
    <row r="1564" spans="24:35" x14ac:dyDescent="0.25">
      <c r="X1564" t="str">
        <v>Uganda</v>
      </c>
      <c r="Y1564">
        <v>54.9</v>
      </c>
      <c r="Z1564" s="8">
        <v>62.276616281523445</v>
      </c>
      <c r="AA1564" s="8">
        <v>-7.3766162815234466</v>
      </c>
      <c r="AB1564" s="8">
        <v>-7.4743797647113359</v>
      </c>
      <c r="AC1564" s="8">
        <v>1.3079812140327444E-2</v>
      </c>
      <c r="AD1564" s="8">
        <v>-2.0649905484968976</v>
      </c>
      <c r="AE1564" s="8">
        <v>2.9744180588369682E-3</v>
      </c>
      <c r="AF1564" s="8">
        <v>1.5992570753291051</v>
      </c>
      <c r="AG1564" s="8">
        <v>1.6061879588780448</v>
      </c>
      <c r="AH1564" s="8">
        <v>1.4370074977177041</v>
      </c>
      <c r="AI1564" s="8">
        <v>-7.4743797647113359</v>
      </c>
    </row>
    <row r="1565" spans="24:35" x14ac:dyDescent="0.25">
      <c r="X1565" t="str">
        <v>Uganda</v>
      </c>
      <c r="Y1565">
        <v>53.2</v>
      </c>
      <c r="Z1565" s="8">
        <v>55.416769868840326</v>
      </c>
      <c r="AA1565" s="8">
        <v>-2.2167698688403235</v>
      </c>
      <c r="AB1565" s="8">
        <v>-2.2391923950237049</v>
      </c>
      <c r="AC1565" s="8">
        <v>1.0013666638566846E-2</v>
      </c>
      <c r="AD1565" s="8">
        <v>-0.61959499633196957</v>
      </c>
      <c r="AE1565" s="8">
        <v>2.0437422958642881E-4</v>
      </c>
      <c r="AF1565" s="8">
        <v>1.6214924498394727</v>
      </c>
      <c r="AG1565" s="8">
        <v>1.6081962879415868</v>
      </c>
      <c r="AH1565" s="8">
        <v>0.78714356780194139</v>
      </c>
      <c r="AI1565" s="8">
        <v>-2.2391923950237049</v>
      </c>
    </row>
    <row r="1566" spans="24:35" x14ac:dyDescent="0.25">
      <c r="X1566" t="str">
        <v>Uganda</v>
      </c>
      <c r="Y1566">
        <v>51.3</v>
      </c>
      <c r="Z1566" s="8">
        <v>55.011085023013436</v>
      </c>
      <c r="AA1566" s="8">
        <v>-3.7110850230134389</v>
      </c>
      <c r="AB1566" s="8">
        <v>-3.7521634081539963</v>
      </c>
      <c r="AC1566" s="8">
        <v>1.0947920085593352E-2</v>
      </c>
      <c r="AD1566" s="8">
        <v>-1.037751132201558</v>
      </c>
      <c r="AE1566" s="8">
        <v>6.2740111882538354E-4</v>
      </c>
      <c r="AF1566" s="8">
        <v>1.6214924498394727</v>
      </c>
      <c r="AG1566" s="8">
        <v>1.6087524012823657</v>
      </c>
      <c r="AH1566" s="8">
        <v>1.0187007078634813</v>
      </c>
      <c r="AI1566" s="8">
        <v>-3.7521634081539963</v>
      </c>
    </row>
    <row r="1567" spans="24:35" x14ac:dyDescent="0.25">
      <c r="X1567" t="str">
        <v>Uganda</v>
      </c>
      <c r="Y1567">
        <v>51</v>
      </c>
      <c r="Z1567" s="8">
        <v>61.408066396010895</v>
      </c>
      <c r="AA1567" s="8">
        <v>-10.408066396010895</v>
      </c>
      <c r="AB1567" s="8">
        <v>-10.616454419512284</v>
      </c>
      <c r="AC1567" s="8">
        <v>1.9628777675377702E-2</v>
      </c>
      <c r="AD1567" s="8">
        <v>-2.9233220915481097</v>
      </c>
      <c r="AE1567" s="8">
        <v>9.0053881730305565E-3</v>
      </c>
      <c r="AF1567" s="8">
        <v>1.6214924498394727</v>
      </c>
      <c r="AG1567" s="8">
        <v>1.6259499182326036</v>
      </c>
      <c r="AH1567" s="8">
        <v>1.7097725262584229</v>
      </c>
      <c r="AI1567" s="8">
        <v>-10.616454419512284</v>
      </c>
    </row>
    <row r="1568" spans="24:35" x14ac:dyDescent="0.25">
      <c r="X1568" t="str">
        <v>Uganda</v>
      </c>
      <c r="Y1568">
        <v>48.8</v>
      </c>
      <c r="Z1568" s="8">
        <v>52.212317778224467</v>
      </c>
      <c r="AA1568" s="8">
        <v>-3.4123177782244696</v>
      </c>
      <c r="AB1568" s="8">
        <v>-3.5286414424488526</v>
      </c>
      <c r="AC1568" s="8">
        <v>3.2965566527965215E-2</v>
      </c>
      <c r="AD1568" s="8">
        <v>-0.96500683945327348</v>
      </c>
      <c r="AE1568" s="8">
        <v>1.6708050803362798E-3</v>
      </c>
      <c r="AF1568" s="8">
        <v>1.6214924498394727</v>
      </c>
      <c r="AG1568" s="8">
        <v>1.6408207787460747</v>
      </c>
      <c r="AH1568" s="8">
        <v>0.98234761640331447</v>
      </c>
      <c r="AI1568" s="8">
        <v>-3.5286414424488526</v>
      </c>
    </row>
    <row r="1569" spans="24:35" x14ac:dyDescent="0.25">
      <c r="X1569" t="str">
        <v>Ukraine</v>
      </c>
      <c r="Y1569">
        <v>78</v>
      </c>
      <c r="Z1569" s="8">
        <v>74.25308062661891</v>
      </c>
      <c r="AA1569" s="8">
        <v>3.7469193733810897</v>
      </c>
      <c r="AB1569" s="8">
        <v>3.8156724985459736</v>
      </c>
      <c r="AC1569" s="8">
        <v>1.8018612758585399E-2</v>
      </c>
      <c r="AD1569" s="8">
        <v>1.0515371285136725</v>
      </c>
      <c r="AE1569" s="8">
        <v>1.0678585228522332E-3</v>
      </c>
      <c r="AF1569" s="8">
        <v>1.6445597025796697</v>
      </c>
      <c r="AG1569" s="8">
        <v>1.6434404477941205</v>
      </c>
      <c r="AH1569" s="8">
        <v>1.0254448442084403</v>
      </c>
      <c r="AI1569" s="8">
        <v>3.8156724985459736</v>
      </c>
    </row>
    <row r="1570" spans="24:35" x14ac:dyDescent="0.25">
      <c r="X1570" t="str">
        <v>Ukraine</v>
      </c>
      <c r="Y1570">
        <v>71</v>
      </c>
      <c r="Z1570" s="8">
        <v>72.173112401453679</v>
      </c>
      <c r="AA1570" s="8">
        <v>-1.1731124014536789</v>
      </c>
      <c r="AB1570" s="8">
        <v>-1.1851508500593562</v>
      </c>
      <c r="AC1570" s="8">
        <v>1.0157735283296977E-2</v>
      </c>
      <c r="AD1570" s="8">
        <v>-0.32791291425726521</v>
      </c>
      <c r="AE1570" s="8">
        <v>5.8075684595843931E-5</v>
      </c>
      <c r="AF1570" s="8">
        <v>1.6445597025796697</v>
      </c>
      <c r="AG1570" s="8">
        <v>1.64997311543179</v>
      </c>
      <c r="AH1570" s="8">
        <v>0.57263680833252872</v>
      </c>
      <c r="AI1570" s="8">
        <v>-1.1851508500593562</v>
      </c>
    </row>
    <row r="1571" spans="24:35" x14ac:dyDescent="0.25">
      <c r="X1571" t="str">
        <v>Ukraine</v>
      </c>
      <c r="Y1571">
        <v>77</v>
      </c>
      <c r="Z1571" s="8">
        <v>76.91603192362625</v>
      </c>
      <c r="AA1571" s="8">
        <v>8.3968076373750478E-2</v>
      </c>
      <c r="AB1571" s="8">
        <v>8.4478491029997091E-2</v>
      </c>
      <c r="AC1571" s="8">
        <v>6.0419480748700218E-3</v>
      </c>
      <c r="AD1571" s="8">
        <v>2.3422436364106937E-2</v>
      </c>
      <c r="AE1571" s="8">
        <v>1.7551711300781754E-7</v>
      </c>
      <c r="AF1571" s="8">
        <v>1.6445597025796697</v>
      </c>
      <c r="AG1571" s="8">
        <v>1.6621580101774232</v>
      </c>
      <c r="AH1571" s="8">
        <v>0.15304390338758006</v>
      </c>
      <c r="AI1571" s="8">
        <v>8.4478491029997091E-2</v>
      </c>
    </row>
    <row r="1572" spans="24:35" x14ac:dyDescent="0.25">
      <c r="X1572" t="str">
        <v>Ukraine</v>
      </c>
      <c r="Y1572">
        <v>75</v>
      </c>
      <c r="Z1572" s="8">
        <v>75.698648673912516</v>
      </c>
      <c r="AA1572" s="8">
        <v>-0.69864867391251551</v>
      </c>
      <c r="AB1572" s="8">
        <v>-0.70937112072131181</v>
      </c>
      <c r="AC1572" s="8">
        <v>1.5115426179026472E-2</v>
      </c>
      <c r="AD1572" s="8">
        <v>-0.19577988237706995</v>
      </c>
      <c r="AE1572" s="8">
        <v>3.0961185896892339E-5</v>
      </c>
      <c r="AF1572" s="8">
        <v>1.6624525291871317</v>
      </c>
      <c r="AG1572" s="8">
        <v>1.6744796653565959</v>
      </c>
      <c r="AH1572" s="8">
        <v>0.4424702050726918</v>
      </c>
      <c r="AI1572" s="8">
        <v>-0.70937112072131181</v>
      </c>
    </row>
    <row r="1573" spans="24:35" x14ac:dyDescent="0.25">
      <c r="X1573" t="str">
        <v>Ukraine</v>
      </c>
      <c r="Y1573">
        <v>69.8</v>
      </c>
      <c r="Z1573" s="8">
        <v>72.985464061918165</v>
      </c>
      <c r="AA1573" s="8">
        <v>-3.185464061918168</v>
      </c>
      <c r="AB1573" s="8">
        <v>-3.2046498964477141</v>
      </c>
      <c r="AC1573" s="8">
        <v>5.9868738082163803E-3</v>
      </c>
      <c r="AD1573" s="8">
        <v>-0.88854318828231837</v>
      </c>
      <c r="AE1573" s="8">
        <v>2.5027154087734242E-4</v>
      </c>
      <c r="AF1573" s="8">
        <v>1.6624525291871317</v>
      </c>
      <c r="AG1573" s="8">
        <v>1.6799945933592966</v>
      </c>
      <c r="AH1573" s="8">
        <v>0.94262568832082994</v>
      </c>
      <c r="AI1573" s="8">
        <v>-3.2046498964477141</v>
      </c>
    </row>
    <row r="1574" spans="24:35" x14ac:dyDescent="0.25">
      <c r="X1574" t="str">
        <v>Ukraine</v>
      </c>
      <c r="Y1574">
        <v>69.2</v>
      </c>
      <c r="Z1574" s="8">
        <v>72.920110151345995</v>
      </c>
      <c r="AA1574" s="8">
        <v>-3.7201101513459918</v>
      </c>
      <c r="AB1574" s="8">
        <v>-3.7358528013920065</v>
      </c>
      <c r="AC1574" s="8">
        <v>4.2139374549630768E-3</v>
      </c>
      <c r="AD1574" s="8">
        <v>-1.0367514930411104</v>
      </c>
      <c r="AE1574" s="8">
        <v>2.393964907553626E-4</v>
      </c>
      <c r="AF1574" s="8">
        <v>1.6624525291871317</v>
      </c>
      <c r="AG1574" s="8">
        <v>1.6940813971086803</v>
      </c>
      <c r="AH1574" s="8">
        <v>1.0182099454636604</v>
      </c>
      <c r="AI1574" s="8">
        <v>-3.7358528013920065</v>
      </c>
    </row>
    <row r="1575" spans="24:35" x14ac:dyDescent="0.25">
      <c r="X1575" t="str">
        <v>Ukraine</v>
      </c>
      <c r="Y1575">
        <v>67.7</v>
      </c>
      <c r="Z1575" s="8">
        <v>71.188551355478168</v>
      </c>
      <c r="AA1575" s="8">
        <v>-3.4885513554781653</v>
      </c>
      <c r="AB1575" s="8">
        <v>-3.5674417378410195</v>
      </c>
      <c r="AC1575" s="8">
        <v>2.2113993208645363E-2</v>
      </c>
      <c r="AD1575" s="8">
        <v>-0.98107655331799892</v>
      </c>
      <c r="AE1575" s="8">
        <v>1.1455950612349456E-3</v>
      </c>
      <c r="AF1575" s="8">
        <v>1.6624525291871317</v>
      </c>
      <c r="AG1575" s="8">
        <v>1.7142639031778741</v>
      </c>
      <c r="AH1575" s="8">
        <v>0.99049308595163799</v>
      </c>
      <c r="AI1575" s="8">
        <v>-3.5674417378410195</v>
      </c>
    </row>
    <row r="1576" spans="24:35" x14ac:dyDescent="0.25">
      <c r="X1576" t="str">
        <v>Ukraine</v>
      </c>
      <c r="Y1576">
        <v>67.5</v>
      </c>
      <c r="Z1576" s="8">
        <v>71.904341315709132</v>
      </c>
      <c r="AA1576" s="8">
        <v>-4.4043413157091322</v>
      </c>
      <c r="AB1576" s="8">
        <v>-4.4232899822119851</v>
      </c>
      <c r="AC1576" s="8">
        <v>4.283839987668403E-3</v>
      </c>
      <c r="AD1576" s="8">
        <v>-1.2274818560979668</v>
      </c>
      <c r="AE1576" s="8">
        <v>3.4117267972323868E-4</v>
      </c>
      <c r="AF1576" s="8">
        <v>1.6624525291871317</v>
      </c>
      <c r="AG1576" s="8">
        <v>1.7193420366707055</v>
      </c>
      <c r="AH1576" s="8">
        <v>1.1079178020493969</v>
      </c>
      <c r="AI1576" s="8">
        <v>-4.4232899822119851</v>
      </c>
    </row>
    <row r="1577" spans="24:35" x14ac:dyDescent="0.25">
      <c r="X1577" t="str">
        <v>Ukraine</v>
      </c>
      <c r="Y1577">
        <v>67.7</v>
      </c>
      <c r="Z1577" s="8">
        <v>71.523064355183109</v>
      </c>
      <c r="AA1577" s="8">
        <v>-3.8230643551831065</v>
      </c>
      <c r="AB1577" s="8">
        <v>-3.8997948792953014</v>
      </c>
      <c r="AC1577" s="8">
        <v>1.9675528197539503E-2</v>
      </c>
      <c r="AD1577" s="8">
        <v>-1.0738128048773372</v>
      </c>
      <c r="AE1577" s="8">
        <v>1.2180359651202401E-3</v>
      </c>
      <c r="AF1577" s="8">
        <v>1.6624525291871317</v>
      </c>
      <c r="AG1577" s="8">
        <v>1.7258403223262191</v>
      </c>
      <c r="AH1577" s="8">
        <v>1.0362493931855097</v>
      </c>
      <c r="AI1577" s="8">
        <v>-3.8997948792953014</v>
      </c>
    </row>
    <row r="1578" spans="24:35" x14ac:dyDescent="0.25">
      <c r="X1578" t="str">
        <v>Ukraine</v>
      </c>
      <c r="Y1578">
        <v>67</v>
      </c>
      <c r="Z1578" s="8">
        <v>71.426392708234332</v>
      </c>
      <c r="AA1578" s="8">
        <v>-4.4263927082343315</v>
      </c>
      <c r="AB1578" s="8">
        <v>-4.4423213157437615</v>
      </c>
      <c r="AC1578" s="8">
        <v>3.5856495686115014E-3</v>
      </c>
      <c r="AD1578" s="8">
        <v>-1.2331952598660307</v>
      </c>
      <c r="AE1578" s="8">
        <v>2.880301574636105E-4</v>
      </c>
      <c r="AF1578" s="8">
        <v>1.6624525291871317</v>
      </c>
      <c r="AG1578" s="8">
        <v>1.7299837869278185</v>
      </c>
      <c r="AH1578" s="8">
        <v>1.1104932507071039</v>
      </c>
      <c r="AI1578" s="8">
        <v>-4.4423213157437615</v>
      </c>
    </row>
    <row r="1579" spans="24:35" x14ac:dyDescent="0.25">
      <c r="X1579" t="str">
        <v>Ukraine</v>
      </c>
      <c r="Y1579">
        <v>67.400000000000006</v>
      </c>
      <c r="Z1579" s="8">
        <v>71.689458911624627</v>
      </c>
      <c r="AA1579" s="8">
        <v>-4.2894589116246209</v>
      </c>
      <c r="AB1579" s="8">
        <v>-4.3046078097200011</v>
      </c>
      <c r="AC1579" s="8">
        <v>3.5192284094206039E-3</v>
      </c>
      <c r="AD1579" s="8">
        <v>-1.1950056055031117</v>
      </c>
      <c r="AE1579" s="8">
        <v>2.6543905102369543E-4</v>
      </c>
      <c r="AF1579" s="8">
        <v>1.7064083338107217</v>
      </c>
      <c r="AG1579" s="8">
        <v>1.738550011584886</v>
      </c>
      <c r="AH1579" s="8">
        <v>1.0931631193482114</v>
      </c>
      <c r="AI1579" s="8">
        <v>-4.3046078097200011</v>
      </c>
    </row>
    <row r="1580" spans="24:35" x14ac:dyDescent="0.25">
      <c r="X1580" t="str">
        <v>Ukraine</v>
      </c>
      <c r="Y1580">
        <v>67.599999999999994</v>
      </c>
      <c r="Z1580" s="8">
        <v>71.720485223833748</v>
      </c>
      <c r="AA1580" s="8">
        <v>-4.1204852238337537</v>
      </c>
      <c r="AB1580" s="8">
        <v>-4.135309366342069</v>
      </c>
      <c r="AC1580" s="8">
        <v>3.5847723096539609E-3</v>
      </c>
      <c r="AD1580" s="8">
        <v>-1.1479687737765354</v>
      </c>
      <c r="AE1580" s="8">
        <v>2.4953287420941656E-4</v>
      </c>
      <c r="AF1580" s="8">
        <v>1.7064083338107217</v>
      </c>
      <c r="AG1580" s="8">
        <v>1.7447079059850026</v>
      </c>
      <c r="AH1580" s="8">
        <v>1.0714330468006554</v>
      </c>
      <c r="AI1580" s="8">
        <v>-4.135309366342069</v>
      </c>
    </row>
    <row r="1581" spans="24:35" x14ac:dyDescent="0.25">
      <c r="X1581" t="str">
        <v>Ukraine</v>
      </c>
      <c r="Y1581">
        <v>67.599999999999994</v>
      </c>
      <c r="Z1581" s="8">
        <v>71.383709681199491</v>
      </c>
      <c r="AA1581" s="8">
        <v>-3.7837096811994968</v>
      </c>
      <c r="AB1581" s="8">
        <v>-3.8085359880064429</v>
      </c>
      <c r="AC1581" s="8">
        <v>6.5185958292444295E-3</v>
      </c>
      <c r="AD1581" s="8">
        <v>-1.0556983110033562</v>
      </c>
      <c r="AE1581" s="8">
        <v>3.848755871731575E-4</v>
      </c>
      <c r="AF1581" s="8">
        <v>1.7064083338107217</v>
      </c>
      <c r="AG1581" s="8">
        <v>1.7617187919347066</v>
      </c>
      <c r="AH1581" s="8">
        <v>1.0274718054542209</v>
      </c>
      <c r="AI1581" s="8">
        <v>-3.8085359880064429</v>
      </c>
    </row>
    <row r="1582" spans="24:35" x14ac:dyDescent="0.25">
      <c r="X1582" t="str">
        <v>Ukraine</v>
      </c>
      <c r="Y1582">
        <v>67.7</v>
      </c>
      <c r="Z1582" s="8">
        <v>70.802506407657773</v>
      </c>
      <c r="AA1582" s="8">
        <v>-3.1025064076577706</v>
      </c>
      <c r="AB1582" s="8">
        <v>-3.1551603177701684</v>
      </c>
      <c r="AC1582" s="8">
        <v>1.6688188494209281E-2</v>
      </c>
      <c r="AD1582" s="8">
        <v>-0.87009956380726283</v>
      </c>
      <c r="AE1582" s="8">
        <v>6.7624215741007897E-4</v>
      </c>
      <c r="AF1582" s="8">
        <v>1.7064083338107217</v>
      </c>
      <c r="AG1582" s="8">
        <v>1.7718909633360733</v>
      </c>
      <c r="AH1582" s="8">
        <v>0.93279127558487751</v>
      </c>
      <c r="AI1582" s="8">
        <v>-3.1551603177701684</v>
      </c>
    </row>
    <row r="1583" spans="24:35" x14ac:dyDescent="0.25">
      <c r="X1583" t="str">
        <v>Ukraine</v>
      </c>
      <c r="Y1583">
        <v>67.5</v>
      </c>
      <c r="Z1583" s="8">
        <v>70.888370022544024</v>
      </c>
      <c r="AA1583" s="8">
        <v>-3.3883700225440236</v>
      </c>
      <c r="AB1583" s="8">
        <v>-3.440608639146383</v>
      </c>
      <c r="AC1583" s="8">
        <v>1.5182958040621477E-2</v>
      </c>
      <c r="AD1583" s="8">
        <v>-0.94954367429860687</v>
      </c>
      <c r="AE1583" s="8">
        <v>7.3160577572668663E-4</v>
      </c>
      <c r="AF1583" s="8">
        <v>1.7330844772440364</v>
      </c>
      <c r="AG1583" s="8">
        <v>1.7751175764525999</v>
      </c>
      <c r="AH1583" s="8">
        <v>0.9744453162176967</v>
      </c>
      <c r="AI1583" s="8">
        <v>-3.440608639146383</v>
      </c>
    </row>
    <row r="1584" spans="24:35" x14ac:dyDescent="0.25">
      <c r="X1584" t="str">
        <v>Uruguay</v>
      </c>
      <c r="Y1584">
        <v>76.8</v>
      </c>
      <c r="Z1584" s="8">
        <v>77.027809637827573</v>
      </c>
      <c r="AA1584" s="8">
        <v>-0.22780963782757624</v>
      </c>
      <c r="AB1584" s="8">
        <v>-0.23042487129477426</v>
      </c>
      <c r="AC1584" s="8">
        <v>1.1349614529468203E-2</v>
      </c>
      <c r="AD1584" s="8">
        <v>-6.3716603247631218E-2</v>
      </c>
      <c r="AE1584" s="8">
        <v>2.4529573745252216E-6</v>
      </c>
      <c r="AF1584" s="8">
        <v>1.7330844772440364</v>
      </c>
      <c r="AG1584" s="8">
        <v>1.7810192755581478</v>
      </c>
      <c r="AH1584" s="8">
        <v>0.25242147937057818</v>
      </c>
      <c r="AI1584" s="8">
        <v>-0.23042487129477426</v>
      </c>
    </row>
    <row r="1585" spans="24:35" x14ac:dyDescent="0.25">
      <c r="X1585" t="str">
        <v>Uruguay</v>
      </c>
      <c r="Y1585">
        <v>76.8</v>
      </c>
      <c r="Z1585" s="8">
        <v>76.995917483850349</v>
      </c>
      <c r="AA1585" s="8">
        <v>-0.19591748385035146</v>
      </c>
      <c r="AB1585" s="8">
        <v>-0.1981925773716586</v>
      </c>
      <c r="AC1585" s="8">
        <v>1.147920649440265E-2</v>
      </c>
      <c r="AD1585" s="8">
        <v>-5.480020482843953E-2</v>
      </c>
      <c r="AE1585" s="8">
        <v>1.8354257560163631E-6</v>
      </c>
      <c r="AF1585" s="8">
        <v>1.7330844772440364</v>
      </c>
      <c r="AG1585" s="8">
        <v>1.7851683723764424</v>
      </c>
      <c r="AH1585" s="8">
        <v>0.23409443570584826</v>
      </c>
      <c r="AI1585" s="8">
        <v>-0.1981925773716586</v>
      </c>
    </row>
    <row r="1586" spans="24:35" x14ac:dyDescent="0.25">
      <c r="X1586" t="str">
        <v>Uruguay</v>
      </c>
      <c r="Y1586">
        <v>76.5</v>
      </c>
      <c r="Z1586" s="8">
        <v>76.670785549840758</v>
      </c>
      <c r="AA1586" s="8">
        <v>-0.17078554984075822</v>
      </c>
      <c r="AB1586" s="8">
        <v>-0.1713813410133784</v>
      </c>
      <c r="AC1586" s="8">
        <v>3.4764062942749395E-3</v>
      </c>
      <c r="AD1586" s="8">
        <v>-4.7578332963686111E-2</v>
      </c>
      <c r="AE1586" s="8">
        <v>4.1563085792175937E-7</v>
      </c>
      <c r="AF1586" s="8">
        <v>1.7539324289023792</v>
      </c>
      <c r="AG1586" s="8">
        <v>1.7959478549153238</v>
      </c>
      <c r="AH1586" s="8">
        <v>0.21812458129171527</v>
      </c>
      <c r="AI1586" s="8">
        <v>-0.1713813410133784</v>
      </c>
    </row>
    <row r="1587" spans="24:35" x14ac:dyDescent="0.25">
      <c r="X1587" t="str">
        <v>Uruguay</v>
      </c>
      <c r="Y1587">
        <v>77</v>
      </c>
      <c r="Z1587" s="8">
        <v>76.839936953957732</v>
      </c>
      <c r="AA1587" s="8">
        <v>0.16006304604226784</v>
      </c>
      <c r="AB1587" s="8">
        <v>0.1614066896202731</v>
      </c>
      <c r="AC1587" s="8">
        <v>8.3245841988726019E-3</v>
      </c>
      <c r="AD1587" s="8">
        <v>4.4700069221284694E-2</v>
      </c>
      <c r="AE1587" s="8">
        <v>8.8278672493077259E-7</v>
      </c>
      <c r="AF1587" s="8">
        <v>1.7539324289023792</v>
      </c>
      <c r="AG1587" s="8">
        <v>1.8402121377063636</v>
      </c>
      <c r="AH1587" s="8">
        <v>0.21142390882131731</v>
      </c>
      <c r="AI1587" s="8">
        <v>0.1614066896202731</v>
      </c>
    </row>
    <row r="1588" spans="24:35" x14ac:dyDescent="0.25">
      <c r="X1588" t="str">
        <v>Uruguay</v>
      </c>
      <c r="Y1588">
        <v>76.3</v>
      </c>
      <c r="Z1588" s="8">
        <v>77.445241884800083</v>
      </c>
      <c r="AA1588" s="8">
        <v>-1.145241884800086</v>
      </c>
      <c r="AB1588" s="8">
        <v>-1.1498468162069821</v>
      </c>
      <c r="AC1588" s="8">
        <v>4.0048216353605146E-3</v>
      </c>
      <c r="AD1588" s="8">
        <v>-0.31913210498290134</v>
      </c>
      <c r="AE1588" s="8">
        <v>2.1553278225747717E-5</v>
      </c>
      <c r="AF1588" s="8">
        <v>1.7539324289023792</v>
      </c>
      <c r="AG1588" s="8">
        <v>1.8710633191499484</v>
      </c>
      <c r="AH1588" s="8">
        <v>0.56491778603873088</v>
      </c>
      <c r="AI1588" s="8">
        <v>-1.1498468162069821</v>
      </c>
    </row>
    <row r="1589" spans="24:35" x14ac:dyDescent="0.25">
      <c r="X1589" t="str">
        <v>Uruguay</v>
      </c>
      <c r="Y1589">
        <v>76.599999999999994</v>
      </c>
      <c r="Z1589" s="8">
        <v>75.280704760896214</v>
      </c>
      <c r="AA1589" s="8">
        <v>1.3192952391037807</v>
      </c>
      <c r="AB1589" s="8">
        <v>1.3318810836328534</v>
      </c>
      <c r="AC1589" s="8">
        <v>9.4496758635112896E-3</v>
      </c>
      <c r="AD1589" s="8">
        <v>0.36864268006310502</v>
      </c>
      <c r="AE1589" s="8">
        <v>6.8233554566642671E-5</v>
      </c>
      <c r="AF1589" s="8">
        <v>1.7539324289023792</v>
      </c>
      <c r="AG1589" s="8">
        <v>1.8971211674674815</v>
      </c>
      <c r="AH1589" s="8">
        <v>0.60715951780656874</v>
      </c>
      <c r="AI1589" s="8">
        <v>1.3318810836328534</v>
      </c>
    </row>
    <row r="1590" spans="24:35" x14ac:dyDescent="0.25">
      <c r="X1590" t="str">
        <v>Uruguay</v>
      </c>
      <c r="Y1590">
        <v>76.400000000000006</v>
      </c>
      <c r="Z1590" s="8">
        <v>74.590317204678684</v>
      </c>
      <c r="AA1590" s="8">
        <v>1.8096827953213221</v>
      </c>
      <c r="AB1590" s="8">
        <v>1.82649178086979</v>
      </c>
      <c r="AC1590" s="8">
        <v>9.2028804753029603E-3</v>
      </c>
      <c r="AD1590" s="8">
        <v>0.50560572364822465</v>
      </c>
      <c r="AE1590" s="8">
        <v>1.249710470892617E-4</v>
      </c>
      <c r="AF1590" s="8">
        <v>1.7539324289023792</v>
      </c>
      <c r="AG1590" s="8">
        <v>1.9006609503071605</v>
      </c>
      <c r="AH1590" s="8">
        <v>0.71105957812846077</v>
      </c>
      <c r="AI1590" s="8">
        <v>1.82649178086979</v>
      </c>
    </row>
    <row r="1591" spans="24:35" x14ac:dyDescent="0.25">
      <c r="X1591" t="str">
        <v>Uruguay</v>
      </c>
      <c r="Y1591">
        <v>75.400000000000006</v>
      </c>
      <c r="Z1591" s="8">
        <v>75.836610935121229</v>
      </c>
      <c r="AA1591" s="8">
        <v>-0.43661093512122306</v>
      </c>
      <c r="AB1591" s="8">
        <v>-0.43791263027186933</v>
      </c>
      <c r="AC1591" s="8">
        <v>2.9724996738234137E-3</v>
      </c>
      <c r="AD1591" s="8">
        <v>-0.12160261987589634</v>
      </c>
      <c r="AE1591" s="8">
        <v>2.3203149637301701E-6</v>
      </c>
      <c r="AF1591" s="8">
        <v>1.7539324289023792</v>
      </c>
      <c r="AG1591" s="8">
        <v>1.9069914941091515</v>
      </c>
      <c r="AH1591" s="8">
        <v>0.34871567196771691</v>
      </c>
      <c r="AI1591" s="8">
        <v>-0.43791263027186933</v>
      </c>
    </row>
    <row r="1592" spans="24:35" x14ac:dyDescent="0.25">
      <c r="X1592" t="str">
        <v>Uruguay</v>
      </c>
      <c r="Y1592">
        <v>76.2</v>
      </c>
      <c r="Z1592" s="8">
        <v>76.781980454136786</v>
      </c>
      <c r="AA1592" s="8">
        <v>-0.58198045413678301</v>
      </c>
      <c r="AB1592" s="8">
        <v>-0.58606918291347709</v>
      </c>
      <c r="AC1592" s="8">
        <v>6.9765292151485383E-3</v>
      </c>
      <c r="AD1592" s="8">
        <v>-0.16241664462029351</v>
      </c>
      <c r="AE1592" s="8">
        <v>9.7541037586662861E-6</v>
      </c>
      <c r="AF1592" s="8">
        <v>1.7539324289023792</v>
      </c>
      <c r="AG1592" s="8">
        <v>1.9097231865521502</v>
      </c>
      <c r="AH1592" s="8">
        <v>0.40300948452895435</v>
      </c>
      <c r="AI1592" s="8">
        <v>-0.58606918291347709</v>
      </c>
    </row>
    <row r="1593" spans="24:35" x14ac:dyDescent="0.25">
      <c r="X1593" t="str">
        <v>Uruguay</v>
      </c>
      <c r="Y1593">
        <v>75.7</v>
      </c>
      <c r="Z1593" s="8">
        <v>76.25691902480267</v>
      </c>
      <c r="AA1593" s="8">
        <v>-0.5569190248026672</v>
      </c>
      <c r="AB1593" s="8">
        <v>-0.55997048799367277</v>
      </c>
      <c r="AC1593" s="8">
        <v>5.4493285921883294E-3</v>
      </c>
      <c r="AD1593" s="8">
        <v>-0.1553032300070058</v>
      </c>
      <c r="AE1593" s="8">
        <v>6.9554215601150955E-6</v>
      </c>
      <c r="AF1593" s="8">
        <v>1.7539324289023792</v>
      </c>
      <c r="AG1593" s="8">
        <v>1.919138010147744</v>
      </c>
      <c r="AH1593" s="8">
        <v>0.39408530803241804</v>
      </c>
      <c r="AI1593" s="8">
        <v>-0.55997048799367277</v>
      </c>
    </row>
    <row r="1594" spans="24:35" x14ac:dyDescent="0.25">
      <c r="X1594" t="str">
        <v>Uruguay</v>
      </c>
      <c r="Y1594">
        <v>75.400000000000006</v>
      </c>
      <c r="Z1594" s="8">
        <v>76.597939620737108</v>
      </c>
      <c r="AA1594" s="8">
        <v>-1.1979396207371025</v>
      </c>
      <c r="AB1594" s="8">
        <v>-1.2051513509168008</v>
      </c>
      <c r="AC1594" s="8">
        <v>5.9840867076255914E-3</v>
      </c>
      <c r="AD1594" s="8">
        <v>-0.33414898960855144</v>
      </c>
      <c r="AE1594" s="8">
        <v>3.5377834353021701E-5</v>
      </c>
      <c r="AF1594" s="8">
        <v>1.7539324289023792</v>
      </c>
      <c r="AG1594" s="8">
        <v>1.9551134696821983</v>
      </c>
      <c r="AH1594" s="8">
        <v>0.57805621665072626</v>
      </c>
      <c r="AI1594" s="8">
        <v>-1.2051513509168008</v>
      </c>
    </row>
    <row r="1595" spans="24:35" x14ac:dyDescent="0.25">
      <c r="X1595" t="str">
        <v>Uruguay</v>
      </c>
      <c r="Y1595">
        <v>75.400000000000006</v>
      </c>
      <c r="Z1595" s="8">
        <v>75.409102898514092</v>
      </c>
      <c r="AA1595" s="8">
        <v>-9.1028985140866325E-3</v>
      </c>
      <c r="AB1595" s="8">
        <v>-9.1218986768676798E-3</v>
      </c>
      <c r="AC1595" s="8">
        <v>2.0829175431679049E-3</v>
      </c>
      <c r="AD1595" s="8">
        <v>-2.5341619407907847E-3</v>
      </c>
      <c r="AE1595" s="8">
        <v>7.0549306377626747E-10</v>
      </c>
      <c r="AF1595" s="8">
        <v>1.7539324289023792</v>
      </c>
      <c r="AG1595" s="8">
        <v>1.963385897662121</v>
      </c>
      <c r="AH1595" s="8">
        <v>5.0340460275913101E-2</v>
      </c>
      <c r="AI1595" s="8">
        <v>-9.1218986768676798E-3</v>
      </c>
    </row>
    <row r="1596" spans="24:35" x14ac:dyDescent="0.25">
      <c r="X1596" t="str">
        <v>Uruguay</v>
      </c>
      <c r="Y1596">
        <v>75.400000000000006</v>
      </c>
      <c r="Z1596" s="8">
        <v>75.025593021834268</v>
      </c>
      <c r="AA1596" s="8">
        <v>0.37440697816573731</v>
      </c>
      <c r="AB1596" s="8">
        <v>0.37521401206349769</v>
      </c>
      <c r="AC1596" s="8">
        <v>2.1508628990747724E-3</v>
      </c>
      <c r="AD1596" s="8">
        <v>0.10423495499164349</v>
      </c>
      <c r="AE1596" s="8">
        <v>1.2325967199752006E-6</v>
      </c>
      <c r="AF1596" s="8">
        <v>1.8295749434197284</v>
      </c>
      <c r="AG1596" s="8">
        <v>1.9646925584740611</v>
      </c>
      <c r="AH1596" s="8">
        <v>0.32285438666935207</v>
      </c>
      <c r="AI1596" s="8">
        <v>0.37521401206349769</v>
      </c>
    </row>
    <row r="1597" spans="24:35" x14ac:dyDescent="0.25">
      <c r="X1597" t="str">
        <v>Uruguay</v>
      </c>
      <c r="Y1597">
        <v>75.2</v>
      </c>
      <c r="Z1597" s="8">
        <v>74.761726771066023</v>
      </c>
      <c r="AA1597" s="8">
        <v>0.43827322893397991</v>
      </c>
      <c r="AB1597" s="8">
        <v>0.43905551203398741</v>
      </c>
      <c r="AC1597" s="8">
        <v>1.7817407561596128E-3</v>
      </c>
      <c r="AD1597" s="8">
        <v>0.12199276656104752</v>
      </c>
      <c r="AE1597" s="8">
        <v>1.3980849622386249E-6</v>
      </c>
      <c r="AF1597" s="8">
        <v>1.8295749434197284</v>
      </c>
      <c r="AG1597" s="8">
        <v>1.9763835335598512</v>
      </c>
      <c r="AH1597" s="8">
        <v>0.34927462914023333</v>
      </c>
      <c r="AI1597" s="8">
        <v>0.43905551203398741</v>
      </c>
    </row>
    <row r="1598" spans="24:35" x14ac:dyDescent="0.25">
      <c r="X1598" t="str">
        <v>Uruguay</v>
      </c>
      <c r="Y1598">
        <v>75.099999999999994</v>
      </c>
      <c r="Z1598" s="8">
        <v>73.270994952697436</v>
      </c>
      <c r="AA1598" s="8">
        <v>1.8290050473025588</v>
      </c>
      <c r="AB1598" s="8">
        <v>1.8679069592944035</v>
      </c>
      <c r="AC1598" s="8">
        <v>2.0826472002941583E-2</v>
      </c>
      <c r="AD1598" s="8">
        <v>0.51402822182283725</v>
      </c>
      <c r="AE1598" s="8">
        <v>2.9578515236235636E-4</v>
      </c>
      <c r="AF1598" s="8">
        <v>1.8460302671294702</v>
      </c>
      <c r="AG1598" s="8">
        <v>2.0021867105954105</v>
      </c>
      <c r="AH1598" s="8">
        <v>0.71695761508114075</v>
      </c>
      <c r="AI1598" s="8">
        <v>1.8679069592944035</v>
      </c>
    </row>
    <row r="1599" spans="24:35" x14ac:dyDescent="0.25">
      <c r="X1599" t="str">
        <v>Uzbekistan</v>
      </c>
      <c r="Y1599">
        <v>69.2</v>
      </c>
      <c r="Z1599" s="8">
        <v>71.16641043254694</v>
      </c>
      <c r="AA1599" s="8">
        <v>-1.9664104325469367</v>
      </c>
      <c r="AB1599" s="8">
        <v>-1.9731444935038989</v>
      </c>
      <c r="AC1599" s="8">
        <v>3.4128574866831209E-3</v>
      </c>
      <c r="AD1599" s="8">
        <v>-0.54779545105407668</v>
      </c>
      <c r="AE1599" s="8">
        <v>5.4086155911588812E-5</v>
      </c>
      <c r="AF1599" s="8">
        <v>1.8460302671294702</v>
      </c>
      <c r="AG1599" s="8">
        <v>2.0078656339075556</v>
      </c>
      <c r="AH1599" s="8">
        <v>0.74013204974117741</v>
      </c>
      <c r="AI1599" s="8">
        <v>-1.9731444935038989</v>
      </c>
    </row>
    <row r="1600" spans="24:35" x14ac:dyDescent="0.25">
      <c r="X1600" t="str">
        <v>Uzbekistan</v>
      </c>
      <c r="Y1600">
        <v>69.099999999999994</v>
      </c>
      <c r="Z1600" s="8">
        <v>71.01415078416774</v>
      </c>
      <c r="AA1600" s="8">
        <v>-1.9141507841677452</v>
      </c>
      <c r="AB1600" s="8">
        <v>-1.920614666748425</v>
      </c>
      <c r="AC1600" s="8">
        <v>3.3655280742092347E-3</v>
      </c>
      <c r="AD1600" s="8">
        <v>-0.53322448702300296</v>
      </c>
      <c r="AE1600" s="8">
        <v>5.0534024002960963E-5</v>
      </c>
      <c r="AF1600" s="8">
        <v>1.8630011940066851</v>
      </c>
      <c r="AG1600" s="8">
        <v>2.0084874229488099</v>
      </c>
      <c r="AH1600" s="8">
        <v>0.73022221756325856</v>
      </c>
      <c r="AI1600" s="8">
        <v>-1.920614666748425</v>
      </c>
    </row>
    <row r="1601" spans="24:35" x14ac:dyDescent="0.25">
      <c r="X1601" t="str">
        <v>Uzbekistan</v>
      </c>
      <c r="Y1601">
        <v>68.8</v>
      </c>
      <c r="Z1601" s="8">
        <v>70.890531490557152</v>
      </c>
      <c r="AA1601" s="8">
        <v>-2.0905314905571544</v>
      </c>
      <c r="AB1601" s="8">
        <v>-2.0975193979138913</v>
      </c>
      <c r="AC1601" s="8">
        <v>3.3315102419014244E-3</v>
      </c>
      <c r="AD1601" s="8">
        <v>-0.58234887612569175</v>
      </c>
      <c r="AE1601" s="8">
        <v>5.9662755486028905E-5</v>
      </c>
      <c r="AF1601" s="8">
        <v>1.8630011940066851</v>
      </c>
      <c r="AG1601" s="8">
        <v>2.0160844812297842</v>
      </c>
      <c r="AH1601" s="8">
        <v>0.76311786515956481</v>
      </c>
      <c r="AI1601" s="8">
        <v>-2.0975193979138913</v>
      </c>
    </row>
    <row r="1602" spans="24:35" x14ac:dyDescent="0.25">
      <c r="X1602" t="str">
        <v>Uzbekistan</v>
      </c>
      <c r="Y1602">
        <v>68.5</v>
      </c>
      <c r="Z1602" s="8">
        <v>70.657133015424435</v>
      </c>
      <c r="AA1602" s="8">
        <v>-2.157133015424435</v>
      </c>
      <c r="AB1602" s="8">
        <v>-2.1612197120807628</v>
      </c>
      <c r="AC1602" s="8">
        <v>1.8909214243623363E-3</v>
      </c>
      <c r="AD1602" s="8">
        <v>-0.60046792625930956</v>
      </c>
      <c r="AE1602" s="8">
        <v>3.5951871687768315E-5</v>
      </c>
      <c r="AF1602" s="8">
        <v>1.8630011940066851</v>
      </c>
      <c r="AG1602" s="8">
        <v>2.0235038819873807</v>
      </c>
      <c r="AH1602" s="8">
        <v>0.77489865547651426</v>
      </c>
      <c r="AI1602" s="8">
        <v>-2.1612197120807628</v>
      </c>
    </row>
    <row r="1603" spans="24:35" x14ac:dyDescent="0.25">
      <c r="X1603" t="str">
        <v>Uzbekistan</v>
      </c>
      <c r="Y1603">
        <v>68.3</v>
      </c>
      <c r="Z1603" s="8">
        <v>69.2237479489348</v>
      </c>
      <c r="AA1603" s="8">
        <v>-0.92374794893480328</v>
      </c>
      <c r="AB1603" s="8">
        <v>-0.92905796695151244</v>
      </c>
      <c r="AC1603" s="8">
        <v>5.7154862297050732E-3</v>
      </c>
      <c r="AD1603" s="8">
        <v>-0.25763214018209746</v>
      </c>
      <c r="AE1603" s="8">
        <v>2.0081168907159855E-5</v>
      </c>
      <c r="AF1603" s="8">
        <v>1.8895099603334296</v>
      </c>
      <c r="AG1603" s="8">
        <v>2.0292397705253591</v>
      </c>
      <c r="AH1603" s="8">
        <v>0.50757476314538874</v>
      </c>
      <c r="AI1603" s="8">
        <v>-0.92905796695151244</v>
      </c>
    </row>
    <row r="1604" spans="24:35" x14ac:dyDescent="0.25">
      <c r="X1604" t="str">
        <v>Uzbekistan</v>
      </c>
      <c r="Y1604">
        <v>68</v>
      </c>
      <c r="Z1604" s="8">
        <v>69.142345129392041</v>
      </c>
      <c r="AA1604" s="8">
        <v>-1.1423451293920408</v>
      </c>
      <c r="AB1604" s="8">
        <v>-1.1490556595146748</v>
      </c>
      <c r="AC1604" s="8">
        <v>5.8400392244430041E-3</v>
      </c>
      <c r="AD1604" s="8">
        <v>-0.31861857578558306</v>
      </c>
      <c r="AE1604" s="8">
        <v>3.1386875081563473E-5</v>
      </c>
      <c r="AF1604" s="8">
        <v>1.898648757670367</v>
      </c>
      <c r="AG1604" s="8">
        <v>2.0509059696759508</v>
      </c>
      <c r="AH1604" s="8">
        <v>0.56446308629137398</v>
      </c>
      <c r="AI1604" s="8">
        <v>-1.1490556595146748</v>
      </c>
    </row>
    <row r="1605" spans="24:35" x14ac:dyDescent="0.25">
      <c r="X1605" t="str">
        <v>Uzbekistan</v>
      </c>
      <c r="Y1605">
        <v>67.900000000000006</v>
      </c>
      <c r="Z1605" s="8">
        <v>70.273490048279612</v>
      </c>
      <c r="AA1605" s="8">
        <v>-2.3734900482796064</v>
      </c>
      <c r="AB1605" s="8">
        <v>-2.378184378458049</v>
      </c>
      <c r="AC1605" s="8">
        <v>1.9739134698573413E-3</v>
      </c>
      <c r="AD1605" s="8">
        <v>-0.66072138025689253</v>
      </c>
      <c r="AE1605" s="8">
        <v>4.5443245159288248E-5</v>
      </c>
      <c r="AF1605" s="8">
        <v>1.898648757670367</v>
      </c>
      <c r="AG1605" s="8">
        <v>2.0780551348088401</v>
      </c>
      <c r="AH1605" s="8">
        <v>0.81284769806950463</v>
      </c>
      <c r="AI1605" s="8">
        <v>-2.378184378458049</v>
      </c>
    </row>
    <row r="1606" spans="24:35" x14ac:dyDescent="0.25">
      <c r="X1606" t="str">
        <v>Uzbekistan</v>
      </c>
      <c r="Y1606">
        <v>67.8</v>
      </c>
      <c r="Z1606" s="8">
        <v>69.886053124124913</v>
      </c>
      <c r="AA1606" s="8">
        <v>-2.0860531241249163</v>
      </c>
      <c r="AB1606" s="8">
        <v>-2.090325714915378</v>
      </c>
      <c r="AC1606" s="8">
        <v>2.0439832701548404E-3</v>
      </c>
      <c r="AD1606" s="8">
        <v>-0.58072638101573748</v>
      </c>
      <c r="AE1606" s="8">
        <v>3.6354271464391227E-5</v>
      </c>
      <c r="AF1606" s="8">
        <v>1.917417123160428</v>
      </c>
      <c r="AG1606" s="8">
        <v>2.0849170912718753</v>
      </c>
      <c r="AH1606" s="8">
        <v>0.76205405386739955</v>
      </c>
      <c r="AI1606" s="8">
        <v>-2.090325714915378</v>
      </c>
    </row>
    <row r="1607" spans="24:35" x14ac:dyDescent="0.25">
      <c r="X1607" t="str">
        <v>Uzbekistan</v>
      </c>
      <c r="Y1607">
        <v>67.599999999999994</v>
      </c>
      <c r="Z1607" s="8">
        <v>69.764493390524322</v>
      </c>
      <c r="AA1607" s="8">
        <v>-2.1644933905243278</v>
      </c>
      <c r="AB1607" s="8">
        <v>-2.1687079972312788</v>
      </c>
      <c r="AC1607" s="8">
        <v>1.9433721424607635E-3</v>
      </c>
      <c r="AD1607" s="8">
        <v>-0.60253262064445434</v>
      </c>
      <c r="AE1607" s="8">
        <v>3.7205600416308516E-5</v>
      </c>
      <c r="AF1607" s="8">
        <v>1.9270603903023944</v>
      </c>
      <c r="AG1607" s="8">
        <v>2.097812146009979</v>
      </c>
      <c r="AH1607" s="8">
        <v>0.77622974733287198</v>
      </c>
      <c r="AI1607" s="8">
        <v>-2.1687079972312788</v>
      </c>
    </row>
    <row r="1608" spans="24:35" x14ac:dyDescent="0.25">
      <c r="X1608" t="str">
        <v>Uzbekistan</v>
      </c>
      <c r="Y1608">
        <v>67.3</v>
      </c>
      <c r="Z1608" s="8">
        <v>69.5897346769423</v>
      </c>
      <c r="AA1608" s="8">
        <v>-2.2897346769423024</v>
      </c>
      <c r="AB1608" s="8">
        <v>-2.2950417521159014</v>
      </c>
      <c r="AC1608" s="8">
        <v>2.3124089872030127E-3</v>
      </c>
      <c r="AD1608" s="8">
        <v>-0.63751406076187545</v>
      </c>
      <c r="AE1608" s="8">
        <v>4.9578800203091315E-5</v>
      </c>
      <c r="AF1608" s="8">
        <v>1.9368862628682144</v>
      </c>
      <c r="AG1608" s="8">
        <v>2.0981617158295567</v>
      </c>
      <c r="AH1608" s="8">
        <v>0.79844477627565169</v>
      </c>
      <c r="AI1608" s="8">
        <v>-2.2950417521159014</v>
      </c>
    </row>
    <row r="1609" spans="24:35" x14ac:dyDescent="0.25">
      <c r="X1609" t="str">
        <v>Uzbekistan</v>
      </c>
      <c r="Y1609">
        <v>67.8</v>
      </c>
      <c r="Z1609" s="8">
        <v>69.508881922325926</v>
      </c>
      <c r="AA1609" s="8">
        <v>-1.7088819223259293</v>
      </c>
      <c r="AB1609" s="8">
        <v>-1.7128656616653943</v>
      </c>
      <c r="AC1609" s="8">
        <v>2.3257745359853287E-3</v>
      </c>
      <c r="AD1609" s="8">
        <v>-0.47579466828175476</v>
      </c>
      <c r="AE1609" s="8">
        <v>2.7775660803272016E-5</v>
      </c>
      <c r="AF1609" s="8">
        <v>1.9368862628682144</v>
      </c>
      <c r="AG1609" s="8">
        <v>2.100108777843503</v>
      </c>
      <c r="AH1609" s="8">
        <v>0.68977870964661903</v>
      </c>
      <c r="AI1609" s="8">
        <v>-1.7128656616653943</v>
      </c>
    </row>
    <row r="1610" spans="24:35" x14ac:dyDescent="0.25">
      <c r="X1610" t="str">
        <v>Uzbekistan</v>
      </c>
      <c r="Y1610">
        <v>67.2</v>
      </c>
      <c r="Z1610" s="8">
        <v>69.173437827764403</v>
      </c>
      <c r="AA1610" s="8">
        <v>-1.9734378277643998</v>
      </c>
      <c r="AB1610" s="8">
        <v>-1.9780191537615079</v>
      </c>
      <c r="AC1610" s="8">
        <v>2.3161181166502513E-3</v>
      </c>
      <c r="AD1610" s="8">
        <v>-0.54945086631217699</v>
      </c>
      <c r="AE1610" s="8">
        <v>3.6886875643888974E-5</v>
      </c>
      <c r="AF1610" s="8">
        <v>1.9368862628682144</v>
      </c>
      <c r="AG1610" s="8">
        <v>2.1110972641812791</v>
      </c>
      <c r="AH1610" s="8">
        <v>0.74124953039592345</v>
      </c>
      <c r="AI1610" s="8">
        <v>-1.9780191537615079</v>
      </c>
    </row>
    <row r="1611" spans="24:35" x14ac:dyDescent="0.25">
      <c r="X1611" t="str">
        <v>Uzbekistan</v>
      </c>
      <c r="Y1611">
        <v>67.099999999999994</v>
      </c>
      <c r="Z1611" s="8">
        <v>69.109338308497001</v>
      </c>
      <c r="AA1611" s="8">
        <v>-2.0093383084970071</v>
      </c>
      <c r="AB1611" s="8">
        <v>-2.0167297162495683</v>
      </c>
      <c r="AC1611" s="8">
        <v>3.665046284093519E-3</v>
      </c>
      <c r="AD1611" s="8">
        <v>-0.55982497928829689</v>
      </c>
      <c r="AE1611" s="8">
        <v>6.0677131488458856E-5</v>
      </c>
      <c r="AF1611" s="8">
        <v>1.9368862628682144</v>
      </c>
      <c r="AG1611" s="8">
        <v>2.1215023943355344</v>
      </c>
      <c r="AH1611" s="8">
        <v>0.74821452758436657</v>
      </c>
      <c r="AI1611" s="8">
        <v>-2.0167297162495683</v>
      </c>
    </row>
    <row r="1612" spans="24:35" x14ac:dyDescent="0.25">
      <c r="X1612" t="str">
        <v>Vanuatu</v>
      </c>
      <c r="Y1612">
        <v>71.7</v>
      </c>
      <c r="Z1612" s="8">
        <v>69.733710386112747</v>
      </c>
      <c r="AA1612" s="8">
        <v>1.9662896138872554</v>
      </c>
      <c r="AB1612" s="8">
        <v>1.9730968878341424</v>
      </c>
      <c r="AC1612" s="8">
        <v>3.450045453347832E-3</v>
      </c>
      <c r="AD1612" s="8">
        <v>0.54777201407116394</v>
      </c>
      <c r="AE1612" s="8">
        <v>5.467286372784859E-5</v>
      </c>
      <c r="AF1612" s="8">
        <v>1.9368862628682144</v>
      </c>
      <c r="AG1612" s="8">
        <v>2.1285201508880149</v>
      </c>
      <c r="AH1612" s="8">
        <v>0.74011621659788263</v>
      </c>
      <c r="AI1612" s="8">
        <v>1.9730968878341424</v>
      </c>
    </row>
    <row r="1613" spans="24:35" x14ac:dyDescent="0.25">
      <c r="X1613" t="str">
        <v>Vanuatu</v>
      </c>
      <c r="Y1613">
        <v>71.599999999999994</v>
      </c>
      <c r="Z1613" s="8">
        <v>69.494720104278258</v>
      </c>
      <c r="AA1613" s="8">
        <v>2.1052798957217362</v>
      </c>
      <c r="AB1613" s="8">
        <v>2.1130905111683558</v>
      </c>
      <c r="AC1613" s="8">
        <v>3.6962995221160532E-3</v>
      </c>
      <c r="AD1613" s="8">
        <v>0.58656461909276858</v>
      </c>
      <c r="AE1613" s="8">
        <v>6.7182094330576819E-5</v>
      </c>
      <c r="AF1613" s="8">
        <v>1.9368862628682144</v>
      </c>
      <c r="AG1613" s="8">
        <v>2.1371946694014405</v>
      </c>
      <c r="AH1613" s="8">
        <v>0.76587506754872792</v>
      </c>
      <c r="AI1613" s="8">
        <v>2.1130905111683558</v>
      </c>
    </row>
    <row r="1614" spans="24:35" x14ac:dyDescent="0.25">
      <c r="X1614" t="str">
        <v>Vanuatu</v>
      </c>
      <c r="Y1614">
        <v>71.400000000000006</v>
      </c>
      <c r="Z1614" s="8">
        <v>67.891268620478186</v>
      </c>
      <c r="AA1614" s="8">
        <v>3.5087313795218193</v>
      </c>
      <c r="AB1614" s="8">
        <v>3.5344273394825021</v>
      </c>
      <c r="AC1614" s="8">
        <v>7.2701904700762402E-3</v>
      </c>
      <c r="AD1614" s="8">
        <v>0.97934673810554418</v>
      </c>
      <c r="AE1614" s="8">
        <v>3.6968692206189302E-4</v>
      </c>
      <c r="AF1614" s="8">
        <v>1.9368862628682144</v>
      </c>
      <c r="AG1614" s="8">
        <v>2.1382257117648678</v>
      </c>
      <c r="AH1614" s="8">
        <v>0.98961949157519336</v>
      </c>
      <c r="AI1614" s="8">
        <v>3.5344273394825021</v>
      </c>
    </row>
    <row r="1615" spans="24:35" x14ac:dyDescent="0.25">
      <c r="X1615" t="str">
        <v>Vanuatu</v>
      </c>
      <c r="Y1615">
        <v>71.2</v>
      </c>
      <c r="Z1615" s="8">
        <v>69.307276526552329</v>
      </c>
      <c r="AA1615" s="8">
        <v>1.8927234734476741</v>
      </c>
      <c r="AB1615" s="8">
        <v>1.8989350307590189</v>
      </c>
      <c r="AC1615" s="8">
        <v>3.2710741603740011E-3</v>
      </c>
      <c r="AD1615" s="8">
        <v>0.52723050365505175</v>
      </c>
      <c r="AE1615" s="8">
        <v>4.8013214761986395E-5</v>
      </c>
      <c r="AF1615" s="8">
        <v>1.9368862628682144</v>
      </c>
      <c r="AG1615" s="8">
        <v>2.1399414473612799</v>
      </c>
      <c r="AH1615" s="8">
        <v>0.72610639967917356</v>
      </c>
      <c r="AI1615" s="8">
        <v>1.8989350307590189</v>
      </c>
    </row>
    <row r="1616" spans="24:35" x14ac:dyDescent="0.25">
      <c r="X1616" t="str">
        <v>Vanuatu</v>
      </c>
      <c r="Y1616">
        <v>71</v>
      </c>
      <c r="Z1616" s="8">
        <v>69.28280494128947</v>
      </c>
      <c r="AA1616" s="8">
        <v>1.71719505871053</v>
      </c>
      <c r="AB1616" s="8">
        <v>1.7222032837124051</v>
      </c>
      <c r="AC1616" s="8">
        <v>2.9080335923406392E-3</v>
      </c>
      <c r="AD1616" s="8">
        <v>0.47824882678174502</v>
      </c>
      <c r="AE1616" s="8">
        <v>3.5108997393836301E-5</v>
      </c>
      <c r="AF1616" s="8">
        <v>1.9368862628682144</v>
      </c>
      <c r="AG1616" s="8">
        <v>2.1401779218802774</v>
      </c>
      <c r="AH1616" s="8">
        <v>0.69155536783524785</v>
      </c>
      <c r="AI1616" s="8">
        <v>1.7222032837124051</v>
      </c>
    </row>
    <row r="1617" spans="24:35" x14ac:dyDescent="0.25">
      <c r="X1617" t="str">
        <v>Vanuatu</v>
      </c>
      <c r="Y1617">
        <v>78</v>
      </c>
      <c r="Z1617" s="8">
        <v>68.990311815044421</v>
      </c>
      <c r="AA1617" s="8">
        <v>9.0096881849555785</v>
      </c>
      <c r="AB1617" s="8">
        <v>9.0380868755863286</v>
      </c>
      <c r="AC1617" s="8">
        <v>3.1421130402564902E-3</v>
      </c>
      <c r="AD1617" s="8">
        <v>2.5095452327590513</v>
      </c>
      <c r="AE1617" s="8">
        <v>1.0447803857457616E-3</v>
      </c>
      <c r="AF1617" s="8">
        <v>2.0350728680272758</v>
      </c>
      <c r="AG1617" s="8">
        <v>2.1619547538317905</v>
      </c>
      <c r="AH1617" s="8">
        <v>1.5841544220053332</v>
      </c>
      <c r="AI1617" s="8">
        <v>9.0380868755863286</v>
      </c>
    </row>
    <row r="1618" spans="24:35" x14ac:dyDescent="0.25">
      <c r="X1618" t="str">
        <v>Vanuatu</v>
      </c>
      <c r="Y1618">
        <v>75</v>
      </c>
      <c r="Z1618" s="8">
        <v>68.803803803696312</v>
      </c>
      <c r="AA1618" s="8">
        <v>6.1961961963036885</v>
      </c>
      <c r="AB1618" s="8">
        <v>6.2154457304128226</v>
      </c>
      <c r="AC1618" s="8">
        <v>3.0970480548071456E-3</v>
      </c>
      <c r="AD1618" s="8">
        <v>1.7258403223262191</v>
      </c>
      <c r="AE1618" s="8">
        <v>4.8701538870958648E-4</v>
      </c>
      <c r="AF1618" s="8">
        <v>2.0350728680272758</v>
      </c>
      <c r="AG1618" s="8">
        <v>2.1914249061060458</v>
      </c>
      <c r="AH1618" s="8">
        <v>1.3137124199482242</v>
      </c>
      <c r="AI1618" s="8">
        <v>6.2154457304128226</v>
      </c>
    </row>
    <row r="1619" spans="24:35" x14ac:dyDescent="0.25">
      <c r="X1619" t="str">
        <v>Vanuatu</v>
      </c>
      <c r="Y1619">
        <v>73</v>
      </c>
      <c r="Z1619" s="8">
        <v>68.998596743056794</v>
      </c>
      <c r="AA1619" s="8">
        <v>4.0014032569432061</v>
      </c>
      <c r="AB1619" s="8">
        <v>4.0366606945482761</v>
      </c>
      <c r="AC1619" s="8">
        <v>8.734307952285086E-3</v>
      </c>
      <c r="AD1619" s="8">
        <v>1.1176843640485132</v>
      </c>
      <c r="AE1619" s="8">
        <v>5.7932620615127868E-4</v>
      </c>
      <c r="AF1619" s="8">
        <v>2.0350728680272758</v>
      </c>
      <c r="AG1619" s="8">
        <v>2.2253523280455898</v>
      </c>
      <c r="AH1619" s="8">
        <v>1.057205923199692</v>
      </c>
      <c r="AI1619" s="8">
        <v>4.0366606945482761</v>
      </c>
    </row>
    <row r="1620" spans="24:35" x14ac:dyDescent="0.25">
      <c r="X1620" t="str">
        <v>Vanuatu</v>
      </c>
      <c r="Y1620">
        <v>71</v>
      </c>
      <c r="Z1620" s="8">
        <v>68.343769193151118</v>
      </c>
      <c r="AA1620" s="8">
        <v>2.6562308068488818</v>
      </c>
      <c r="AB1620" s="8">
        <v>2.664221413361771</v>
      </c>
      <c r="AC1620" s="8">
        <v>2.9992276440742862E-3</v>
      </c>
      <c r="AD1620" s="8">
        <v>0.73980958494247473</v>
      </c>
      <c r="AE1620" s="8">
        <v>8.6656320001338502E-5</v>
      </c>
      <c r="AF1620" s="8">
        <v>2.0350728680272758</v>
      </c>
      <c r="AG1620" s="8">
        <v>2.2957711888144985</v>
      </c>
      <c r="AH1620" s="8">
        <v>0.86012184307949924</v>
      </c>
      <c r="AI1620" s="8">
        <v>2.664221413361771</v>
      </c>
    </row>
    <row r="1621" spans="24:35" x14ac:dyDescent="0.25">
      <c r="X1621" t="str">
        <v>Vanuatu</v>
      </c>
      <c r="Y1621">
        <v>69.900000000000006</v>
      </c>
      <c r="Z1621" s="8">
        <v>62.752043823087746</v>
      </c>
      <c r="AA1621" s="8">
        <v>7.1479561769122597</v>
      </c>
      <c r="AB1621" s="8">
        <v>7.2926207402216106</v>
      </c>
      <c r="AC1621" s="8">
        <v>1.9837115964562599E-2</v>
      </c>
      <c r="AD1621" s="8">
        <v>2.0078656339075556</v>
      </c>
      <c r="AE1621" s="8">
        <v>4.2943355004006105E-3</v>
      </c>
      <c r="AF1621" s="8">
        <v>2.0350728680272758</v>
      </c>
      <c r="AG1621" s="8">
        <v>2.297904338772621</v>
      </c>
      <c r="AH1621" s="8">
        <v>1.4169917550598365</v>
      </c>
      <c r="AI1621" s="8">
        <v>7.2926207402216106</v>
      </c>
    </row>
    <row r="1622" spans="24:35" x14ac:dyDescent="0.25">
      <c r="X1622" t="str">
        <v>Vanuatu</v>
      </c>
      <c r="Y1622">
        <v>69.599999999999994</v>
      </c>
      <c r="Z1622" s="8">
        <v>62.767785032879992</v>
      </c>
      <c r="AA1622" s="8">
        <v>6.8322149671200023</v>
      </c>
      <c r="AB1622" s="8">
        <v>6.9702299879775502</v>
      </c>
      <c r="AC1622" s="8">
        <v>1.9800640882094378E-2</v>
      </c>
      <c r="AD1622" s="8">
        <v>1.919138010147744</v>
      </c>
      <c r="AE1622" s="8">
        <v>3.9158283491265026E-3</v>
      </c>
      <c r="AF1622" s="8">
        <v>2.0350728680272758</v>
      </c>
      <c r="AG1622" s="8">
        <v>2.3020025192046263</v>
      </c>
      <c r="AH1622" s="8">
        <v>1.3853295673404737</v>
      </c>
      <c r="AI1622" s="8">
        <v>6.9702299879775502</v>
      </c>
    </row>
    <row r="1623" spans="24:35" x14ac:dyDescent="0.25">
      <c r="X1623" t="str">
        <v>Vanuatu</v>
      </c>
      <c r="Y1623">
        <v>69.400000000000006</v>
      </c>
      <c r="Z1623" s="8">
        <v>62.246603763688483</v>
      </c>
      <c r="AA1623" s="8">
        <v>7.1533962363115222</v>
      </c>
      <c r="AB1623" s="8">
        <v>7.2915887747075638</v>
      </c>
      <c r="AC1623" s="8">
        <v>1.8952322006335915E-2</v>
      </c>
      <c r="AD1623" s="8">
        <v>2.0084874229488099</v>
      </c>
      <c r="AE1623" s="8">
        <v>4.1016343782430504E-3</v>
      </c>
      <c r="AF1623" s="8">
        <v>2.1134016615055304</v>
      </c>
      <c r="AG1623" s="8">
        <v>2.3107012281771699</v>
      </c>
      <c r="AH1623" s="8">
        <v>1.4172111426843954</v>
      </c>
      <c r="AI1623" s="8">
        <v>7.2915887747075638</v>
      </c>
    </row>
    <row r="1624" spans="24:35" x14ac:dyDescent="0.25">
      <c r="X1624" t="str">
        <v>Vanuatu</v>
      </c>
      <c r="Y1624">
        <v>69.3</v>
      </c>
      <c r="Z1624" s="8">
        <v>61.107688330595039</v>
      </c>
      <c r="AA1624" s="8">
        <v>8.1923116694049583</v>
      </c>
      <c r="AB1624" s="8">
        <v>8.4270843411395848</v>
      </c>
      <c r="AC1624" s="8">
        <v>2.7859300112674339E-2</v>
      </c>
      <c r="AD1624" s="8">
        <v>2.3107012281771699</v>
      </c>
      <c r="AE1624" s="8">
        <v>8.0533220249578395E-3</v>
      </c>
      <c r="AF1624" s="8">
        <v>2.1134016615055304</v>
      </c>
      <c r="AG1624" s="8">
        <v>2.3159740966498559</v>
      </c>
      <c r="AH1624" s="8">
        <v>1.5200990849866234</v>
      </c>
      <c r="AI1624" s="8">
        <v>8.4270843411395848</v>
      </c>
    </row>
    <row r="1625" spans="24:35" x14ac:dyDescent="0.25">
      <c r="X1625" t="str">
        <v>Vanuatu</v>
      </c>
      <c r="Y1625">
        <v>69.099999999999994</v>
      </c>
      <c r="Z1625" s="8">
        <v>60.938565341212126</v>
      </c>
      <c r="AA1625" s="8">
        <v>8.1614346587878686</v>
      </c>
      <c r="AB1625" s="8">
        <v>8.3953981563031252</v>
      </c>
      <c r="AC1625" s="8">
        <v>2.7868064522895801E-2</v>
      </c>
      <c r="AD1625" s="8">
        <v>2.3020025192046263</v>
      </c>
      <c r="AE1625" s="8">
        <v>7.9953887580923831E-3</v>
      </c>
      <c r="AF1625" s="8">
        <v>2.1134016615055304</v>
      </c>
      <c r="AG1625" s="8">
        <v>2.3243425588087558</v>
      </c>
      <c r="AH1625" s="8">
        <v>1.51723515619848</v>
      </c>
      <c r="AI1625" s="8">
        <v>8.3953981563031252</v>
      </c>
    </row>
    <row r="1626" spans="24:35" x14ac:dyDescent="0.25">
      <c r="X1626" t="str">
        <v>Vanuatu</v>
      </c>
      <c r="Y1626">
        <v>69</v>
      </c>
      <c r="Z1626" s="8">
        <v>64.372606898501928</v>
      </c>
      <c r="AA1626" s="8">
        <v>4.6273931014980718</v>
      </c>
      <c r="AB1626" s="8">
        <v>4.7572382178668873</v>
      </c>
      <c r="AC1626" s="8">
        <v>2.7294222072199895E-2</v>
      </c>
      <c r="AD1626" s="8">
        <v>1.304810788089654</v>
      </c>
      <c r="AE1626" s="8">
        <v>2.5143787736107955E-3</v>
      </c>
      <c r="AF1626" s="8">
        <v>2.1134016615055304</v>
      </c>
      <c r="AG1626" s="8">
        <v>2.3647900008226799</v>
      </c>
      <c r="AH1626" s="8">
        <v>1.142283147074163</v>
      </c>
      <c r="AI1626" s="8">
        <v>4.7572382178668873</v>
      </c>
    </row>
    <row r="1627" spans="24:35" x14ac:dyDescent="0.25">
      <c r="X1627" t="str">
        <v>Zambia</v>
      </c>
      <c r="Y1627">
        <v>61.1</v>
      </c>
      <c r="Z1627" s="8">
        <v>64.661682276088598</v>
      </c>
      <c r="AA1627" s="8">
        <v>-3.5616822760885967</v>
      </c>
      <c r="AB1627" s="8">
        <v>-3.577059140445606</v>
      </c>
      <c r="AC1627" s="8">
        <v>4.2987447937732053E-3</v>
      </c>
      <c r="AD1627" s="8">
        <v>-0.99264175489645157</v>
      </c>
      <c r="AE1627" s="8">
        <v>2.2389484090625376E-4</v>
      </c>
      <c r="AF1627" s="8">
        <v>2.1134016615055304</v>
      </c>
      <c r="AG1627" s="8">
        <v>2.391751786979365</v>
      </c>
      <c r="AH1627" s="8">
        <v>0.99631408446154746</v>
      </c>
      <c r="AI1627" s="8">
        <v>-3.577059140445606</v>
      </c>
    </row>
    <row r="1628" spans="24:35" x14ac:dyDescent="0.25">
      <c r="X1628" t="str">
        <v>Zambia</v>
      </c>
      <c r="Y1628">
        <v>63</v>
      </c>
      <c r="Z1628" s="8">
        <v>63.850990687816903</v>
      </c>
      <c r="AA1628" s="8">
        <v>-0.85099068781690335</v>
      </c>
      <c r="AB1628" s="8">
        <v>-0.85388390673140546</v>
      </c>
      <c r="AC1628" s="8">
        <v>3.388304770348786E-3</v>
      </c>
      <c r="AD1628" s="8">
        <v>-0.2370629638717533</v>
      </c>
      <c r="AE1628" s="8">
        <v>1.0056116746846155E-5</v>
      </c>
      <c r="AF1628" s="8">
        <v>2.190305027167327</v>
      </c>
      <c r="AG1628" s="8">
        <v>2.3933972929986531</v>
      </c>
      <c r="AH1628" s="8">
        <v>0.48689112116750832</v>
      </c>
      <c r="AI1628" s="8">
        <v>-0.85388390673140546</v>
      </c>
    </row>
    <row r="1629" spans="24:35" x14ac:dyDescent="0.25">
      <c r="X1629" t="str">
        <v>Zambia</v>
      </c>
      <c r="Y1629">
        <v>59.2</v>
      </c>
      <c r="Z1629" s="8">
        <v>62.286867673988297</v>
      </c>
      <c r="AA1629" s="8">
        <v>-3.0868676739882943</v>
      </c>
      <c r="AB1629" s="8">
        <v>-3.130772159227742</v>
      </c>
      <c r="AC1629" s="8">
        <v>1.4023532536547617E-2</v>
      </c>
      <c r="AD1629" s="8">
        <v>-0.86454306167835204</v>
      </c>
      <c r="AE1629" s="8">
        <v>5.5951345575513153E-4</v>
      </c>
      <c r="AF1629" s="8">
        <v>2.190305027167327</v>
      </c>
      <c r="AG1629" s="8">
        <v>2.3959044910391984</v>
      </c>
      <c r="AH1629" s="8">
        <v>0.92980807787325237</v>
      </c>
      <c r="AI1629" s="8">
        <v>-3.130772159227742</v>
      </c>
    </row>
    <row r="1630" spans="24:35" x14ac:dyDescent="0.25">
      <c r="X1630" t="str">
        <v>Zambia</v>
      </c>
      <c r="Y1630">
        <v>58.2</v>
      </c>
      <c r="Z1630" s="8">
        <v>61.686903812096396</v>
      </c>
      <c r="AA1630" s="8">
        <v>-3.4869038120963936</v>
      </c>
      <c r="AB1630" s="8">
        <v>-3.5035481125259254</v>
      </c>
      <c r="AC1630" s="8">
        <v>4.7506984048613305E-3</v>
      </c>
      <c r="AD1630" s="8">
        <v>-0.97202160568125395</v>
      </c>
      <c r="AE1630" s="8">
        <v>2.3736889858211408E-4</v>
      </c>
      <c r="AF1630" s="8">
        <v>2.190305027167327</v>
      </c>
      <c r="AG1630" s="8">
        <v>2.4071385692980343</v>
      </c>
      <c r="AH1630" s="8">
        <v>0.98591156078081055</v>
      </c>
      <c r="AI1630" s="8">
        <v>-3.5035481125259254</v>
      </c>
    </row>
    <row r="1631" spans="24:35" x14ac:dyDescent="0.25">
      <c r="X1631" t="str">
        <v>Zambia</v>
      </c>
      <c r="Y1631">
        <v>58</v>
      </c>
      <c r="Z1631" s="8">
        <v>60.075357204159531</v>
      </c>
      <c r="AA1631" s="8">
        <v>-2.0753572041595305</v>
      </c>
      <c r="AB1631" s="8">
        <v>-2.113402014184647</v>
      </c>
      <c r="AC1631" s="8">
        <v>1.8001691003305995E-2</v>
      </c>
      <c r="AD1631" s="8">
        <v>-0.58242415562533167</v>
      </c>
      <c r="AE1631" s="8">
        <v>3.2728621936921017E-4</v>
      </c>
      <c r="AF1631" s="8">
        <v>2.190305027167327</v>
      </c>
      <c r="AG1631" s="8">
        <v>2.4073783220574709</v>
      </c>
      <c r="AH1631" s="8">
        <v>0.76316718720430565</v>
      </c>
      <c r="AI1631" s="8">
        <v>-2.113402014184647</v>
      </c>
    </row>
    <row r="1632" spans="24:35" x14ac:dyDescent="0.25">
      <c r="X1632" t="str">
        <v>Zambia</v>
      </c>
      <c r="Y1632">
        <v>57.4</v>
      </c>
      <c r="Z1632" s="8">
        <v>59.401255064924321</v>
      </c>
      <c r="AA1632" s="8">
        <v>-2.0012550649243224</v>
      </c>
      <c r="AB1632" s="8">
        <v>-2.0130681290589232</v>
      </c>
      <c r="AC1632" s="8">
        <v>5.8681889420818542E-3</v>
      </c>
      <c r="AD1632" s="8">
        <v>-0.55819038373494112</v>
      </c>
      <c r="AE1632" s="8">
        <v>9.6799077289964677E-5</v>
      </c>
      <c r="AF1632" s="8">
        <v>2.190305027167327</v>
      </c>
      <c r="AG1632" s="8">
        <v>2.4114645667190162</v>
      </c>
      <c r="AH1632" s="8">
        <v>0.74712139825796797</v>
      </c>
      <c r="AI1632" s="8">
        <v>-2.0130681290589232</v>
      </c>
    </row>
    <row r="1633" spans="24:35" x14ac:dyDescent="0.25">
      <c r="X1633" t="str">
        <v>Zambia</v>
      </c>
      <c r="Y1633">
        <v>55.7</v>
      </c>
      <c r="Z1633" s="8">
        <v>63.164100161588401</v>
      </c>
      <c r="AA1633" s="8">
        <v>-7.464100161588398</v>
      </c>
      <c r="AB1633" s="8">
        <v>-7.6162737584427482</v>
      </c>
      <c r="AC1633" s="8">
        <v>1.998005871121206E-2</v>
      </c>
      <c r="AD1633" s="8">
        <v>-2.0968235904648691</v>
      </c>
      <c r="AE1633" s="8">
        <v>4.7177186181840353E-3</v>
      </c>
      <c r="AF1633" s="8">
        <v>2.190305027167327</v>
      </c>
      <c r="AG1633" s="8">
        <v>2.4599270371080935</v>
      </c>
      <c r="AH1633" s="8">
        <v>1.4480412944612004</v>
      </c>
      <c r="AI1633" s="8">
        <v>-7.6162737584427482</v>
      </c>
    </row>
    <row r="1634" spans="24:35" x14ac:dyDescent="0.25">
      <c r="X1634" t="str">
        <v>Zambia</v>
      </c>
      <c r="Y1634">
        <v>52.6</v>
      </c>
      <c r="Z1634" s="8">
        <v>54.219797772514042</v>
      </c>
      <c r="AA1634" s="8">
        <v>-1.6197977725140404</v>
      </c>
      <c r="AB1634" s="8">
        <v>-1.6491792341059841</v>
      </c>
      <c r="AC1634" s="8">
        <v>1.7815808606073881E-2</v>
      </c>
      <c r="AD1634" s="8">
        <v>-0.45453383724784496</v>
      </c>
      <c r="AE1634" s="8">
        <v>1.9723838434670358E-4</v>
      </c>
      <c r="AF1634" s="8">
        <v>2.190305027167327</v>
      </c>
      <c r="AG1634" s="8">
        <v>2.5095452327590513</v>
      </c>
      <c r="AH1634" s="8">
        <v>0.67419124678969611</v>
      </c>
      <c r="AI1634" s="8">
        <v>-1.6491792341059841</v>
      </c>
    </row>
    <row r="1635" spans="24:35" x14ac:dyDescent="0.25">
      <c r="X1635" t="str">
        <v>Zambia</v>
      </c>
      <c r="Y1635">
        <v>58</v>
      </c>
      <c r="Z1635" s="8">
        <v>53.069022600677776</v>
      </c>
      <c r="AA1635" s="8">
        <v>4.9309773993222237</v>
      </c>
      <c r="AB1635" s="8">
        <v>4.9669576945387837</v>
      </c>
      <c r="AC1635" s="8">
        <v>7.2439302746871758E-3</v>
      </c>
      <c r="AD1635" s="8">
        <v>1.3763016427409425</v>
      </c>
      <c r="AE1635" s="8">
        <v>7.274537147371567E-4</v>
      </c>
      <c r="AF1635" s="8">
        <v>2.190305027167327</v>
      </c>
      <c r="AG1635" s="8">
        <v>2.5199319931824578</v>
      </c>
      <c r="AH1635" s="8">
        <v>1.1731588309947389</v>
      </c>
      <c r="AI1635" s="8">
        <v>4.9669576945387837</v>
      </c>
    </row>
    <row r="1636" spans="24:35" x14ac:dyDescent="0.25">
      <c r="X1636" t="str">
        <v>Zambia</v>
      </c>
      <c r="Y1636">
        <v>49.3</v>
      </c>
      <c r="Z1636" s="8">
        <v>51.877265660082159</v>
      </c>
      <c r="AA1636" s="8">
        <v>-2.577265660082162</v>
      </c>
      <c r="AB1636" s="8">
        <v>-2.599369578801578</v>
      </c>
      <c r="AC1636" s="8">
        <v>8.5035690575430978E-3</v>
      </c>
      <c r="AD1636" s="8">
        <v>-0.71980606449294804</v>
      </c>
      <c r="AE1636" s="8">
        <v>2.3387698657638246E-4</v>
      </c>
      <c r="AF1636" s="8">
        <v>2.349487559997844</v>
      </c>
      <c r="AG1636" s="8">
        <v>2.5525024669765601</v>
      </c>
      <c r="AH1636" s="8">
        <v>0.84841385213405607</v>
      </c>
      <c r="AI1636" s="8">
        <v>-2.599369578801578</v>
      </c>
    </row>
    <row r="1637" spans="24:35" x14ac:dyDescent="0.25">
      <c r="X1637" t="str">
        <v>Zimbabwe</v>
      </c>
      <c r="Y1637">
        <v>59.2</v>
      </c>
      <c r="Z1637" s="8">
        <v>60.336082015219802</v>
      </c>
      <c r="AA1637" s="8">
        <v>-1.1360820152197988</v>
      </c>
      <c r="AB1637" s="8">
        <v>-1.1400770124408486</v>
      </c>
      <c r="AC1637" s="8">
        <v>3.5041468053958261E-3</v>
      </c>
      <c r="AD1637" s="8">
        <v>-0.3165000833098352</v>
      </c>
      <c r="AE1637" s="8">
        <v>1.8539621060145819E-5</v>
      </c>
      <c r="AF1637" s="8">
        <v>2.349487559997844</v>
      </c>
      <c r="AG1637" s="8">
        <v>2.5591390038416884</v>
      </c>
      <c r="AH1637" s="8">
        <v>0.56258340120362171</v>
      </c>
      <c r="AI1637" s="8">
        <v>-1.1400770124408486</v>
      </c>
    </row>
    <row r="1638" spans="24:35" x14ac:dyDescent="0.25">
      <c r="X1638" t="str">
        <v>Zimbabwe</v>
      </c>
      <c r="Y1638">
        <v>58</v>
      </c>
      <c r="Z1638" s="8">
        <v>58.850999884208264</v>
      </c>
      <c r="AA1638" s="8">
        <v>-0.85099988420826378</v>
      </c>
      <c r="AB1638" s="8">
        <v>-0.85605387348304962</v>
      </c>
      <c r="AC1638" s="8">
        <v>5.9038215132683437E-3</v>
      </c>
      <c r="AD1638" s="8">
        <v>-0.23736527818292694</v>
      </c>
      <c r="AE1638" s="8">
        <v>1.7611063996655067E-5</v>
      </c>
      <c r="AF1638" s="8">
        <v>2.349487559997844</v>
      </c>
      <c r="AG1638" s="8">
        <v>2.5712772024760531</v>
      </c>
      <c r="AH1638" s="8">
        <v>0.48720147596546437</v>
      </c>
      <c r="AI1638" s="8">
        <v>-0.85605387348304962</v>
      </c>
    </row>
    <row r="1639" spans="24:35" x14ac:dyDescent="0.25">
      <c r="X1639" t="str">
        <v>Zimbabwe</v>
      </c>
      <c r="Y1639">
        <v>56.6</v>
      </c>
      <c r="Z1639" s="8">
        <v>56.579111842966718</v>
      </c>
      <c r="AA1639" s="8">
        <v>2.0888157033283505E-2</v>
      </c>
      <c r="AB1639" s="8">
        <v>2.1017895526931608E-2</v>
      </c>
      <c r="AC1639" s="8">
        <v>6.1727632760311514E-3</v>
      </c>
      <c r="AD1639" s="8">
        <v>5.8270207973663488E-3</v>
      </c>
      <c r="AE1639" s="8">
        <v>1.1099623883260772E-8</v>
      </c>
      <c r="AF1639" s="8">
        <v>2.428517260365656</v>
      </c>
      <c r="AG1639" s="8">
        <v>2.6124622684307339</v>
      </c>
      <c r="AH1639" s="8">
        <v>7.6334925148102084E-2</v>
      </c>
      <c r="AI1639" s="8">
        <v>2.1017895526931608E-2</v>
      </c>
    </row>
    <row r="1640" spans="24:35" x14ac:dyDescent="0.25">
      <c r="X1640" t="str">
        <v>Zimbabwe</v>
      </c>
      <c r="Y1640">
        <v>54.9</v>
      </c>
      <c r="Z1640" s="8">
        <v>54.935791146937646</v>
      </c>
      <c r="AA1640" s="8">
        <v>-3.5791146937647511E-2</v>
      </c>
      <c r="AB1640" s="8">
        <v>-3.5991484060929939E-2</v>
      </c>
      <c r="AC1640" s="8">
        <v>5.5662368059977317E-3</v>
      </c>
      <c r="AD1640" s="8">
        <v>-9.9813567190465014E-3</v>
      </c>
      <c r="AE1640" s="8">
        <v>2.9350220643401815E-8</v>
      </c>
      <c r="AF1640" s="8">
        <v>2.428517260365656</v>
      </c>
      <c r="AG1640" s="8">
        <v>2.6607875432501578</v>
      </c>
      <c r="AH1640" s="8">
        <v>9.9906740108195405E-2</v>
      </c>
      <c r="AI1640" s="8">
        <v>-3.5991484060929939E-2</v>
      </c>
    </row>
    <row r="1641" spans="24:35" x14ac:dyDescent="0.25">
      <c r="X1641" t="str">
        <v>Zimbabwe</v>
      </c>
      <c r="Y1641">
        <v>52.4</v>
      </c>
      <c r="Z1641" s="8">
        <v>52.766171099805412</v>
      </c>
      <c r="AA1641" s="8">
        <v>-0.36617109980541329</v>
      </c>
      <c r="AB1641" s="8">
        <v>-0.37209537577577972</v>
      </c>
      <c r="AC1641" s="8">
        <v>1.5921391008998496E-2</v>
      </c>
      <c r="AD1641" s="8">
        <v>-0.10265286158873253</v>
      </c>
      <c r="AE1641" s="8">
        <v>8.9730427424975079E-6</v>
      </c>
      <c r="AF1641" s="8">
        <v>2.428517260365656</v>
      </c>
      <c r="AG1641" s="8">
        <v>2.6645113447166495</v>
      </c>
      <c r="AH1641" s="8">
        <v>0.32039485262521389</v>
      </c>
      <c r="AI1641" s="8">
        <v>-0.37209537577577972</v>
      </c>
    </row>
    <row r="1642" spans="24:35" x14ac:dyDescent="0.25">
      <c r="X1642" t="str">
        <v>Zimbabwe</v>
      </c>
      <c r="Y1642">
        <v>50</v>
      </c>
      <c r="Z1642" s="8">
        <v>49.837266571510021</v>
      </c>
      <c r="AA1642" s="8">
        <v>0.16273342848997885</v>
      </c>
      <c r="AB1642" s="8">
        <v>0.16417732330786217</v>
      </c>
      <c r="AC1642" s="8">
        <v>8.7947274860594015E-3</v>
      </c>
      <c r="AD1642" s="8">
        <v>4.5456591153585413E-2</v>
      </c>
      <c r="AE1642" s="8">
        <v>9.6493689245605489E-7</v>
      </c>
      <c r="AF1642" s="8">
        <v>2.428517260365656</v>
      </c>
      <c r="AG1642" s="8">
        <v>2.7726134862042606</v>
      </c>
      <c r="AH1642" s="8">
        <v>0.21320551389114076</v>
      </c>
      <c r="AI1642" s="8">
        <v>0.16417732330786217</v>
      </c>
    </row>
    <row r="1643" spans="24:35" x14ac:dyDescent="0.25">
      <c r="X1643" t="str">
        <v>Zimbabwe</v>
      </c>
      <c r="Y1643">
        <v>48.2</v>
      </c>
      <c r="Z1643" s="8">
        <v>47.792038849137384</v>
      </c>
      <c r="AA1643" s="8">
        <v>0.40796115086261864</v>
      </c>
      <c r="AB1643" s="8">
        <v>0.41242178002548524</v>
      </c>
      <c r="AC1643" s="8">
        <v>1.0815697373186613E-2</v>
      </c>
      <c r="AD1643" s="8">
        <v>0.11407279745801735</v>
      </c>
      <c r="AE1643" s="8">
        <v>7.4883803388337834E-6</v>
      </c>
      <c r="AF1643" s="8">
        <v>2.428517260365656</v>
      </c>
      <c r="AG1643" s="8">
        <v>2.7840411451629197</v>
      </c>
      <c r="AH1643" s="8">
        <v>0.33774664684940597</v>
      </c>
      <c r="AI1643" s="8">
        <v>0.41242178002548524</v>
      </c>
    </row>
    <row r="1644" spans="24:35" x14ac:dyDescent="0.25">
      <c r="X1644" t="str">
        <v>Zimbabwe</v>
      </c>
      <c r="Y1644">
        <v>46.6</v>
      </c>
      <c r="Z1644" s="8">
        <v>55.570421869220723</v>
      </c>
      <c r="AA1644" s="8">
        <v>-8.970421869220722</v>
      </c>
      <c r="AB1644" s="8">
        <v>-9.1355381022347455</v>
      </c>
      <c r="AC1644" s="8">
        <v>1.8074056630953402E-2</v>
      </c>
      <c r="AD1644" s="8">
        <v>-2.5175342773589398</v>
      </c>
      <c r="AE1644" s="8">
        <v>6.1400808231457417E-3</v>
      </c>
      <c r="AF1644" s="8">
        <v>2.428517260365656</v>
      </c>
      <c r="AG1644" s="8">
        <v>2.7965404542385945</v>
      </c>
      <c r="AH1644" s="8">
        <v>1.5866739669380536</v>
      </c>
      <c r="AI1644" s="8">
        <v>-9.1355381022347455</v>
      </c>
    </row>
    <row r="1645" spans="24:35" x14ac:dyDescent="0.25">
      <c r="X1645" t="str">
        <v>Zimbabwe</v>
      </c>
      <c r="Y1645">
        <v>45.4</v>
      </c>
      <c r="Z1645" s="8">
        <v>54.086355308506882</v>
      </c>
      <c r="AA1645" s="8">
        <v>-8.686355308506883</v>
      </c>
      <c r="AB1645" s="8">
        <v>-9.0195110135754017</v>
      </c>
      <c r="AC1645" s="8">
        <v>3.6937224708421659E-2</v>
      </c>
      <c r="AD1645" s="8">
        <v>-2.4615699599494847</v>
      </c>
      <c r="AE1645" s="8">
        <v>1.2231520019677453E-2</v>
      </c>
      <c r="AF1645" s="8">
        <v>2.6570161854420777</v>
      </c>
      <c r="AG1645" s="8">
        <v>2.7980681930751596</v>
      </c>
      <c r="AH1645" s="8">
        <v>1.5689391192616382</v>
      </c>
      <c r="AI1645" s="8">
        <v>-9.0195110135754017</v>
      </c>
    </row>
    <row r="1646" spans="24:35" x14ac:dyDescent="0.25">
      <c r="X1646" t="str">
        <v>Zimbabwe</v>
      </c>
      <c r="Y1646">
        <v>44.6</v>
      </c>
      <c r="Z1646" s="8">
        <v>41.475126117071696</v>
      </c>
      <c r="AA1646" s="8">
        <v>3.1248738829283056</v>
      </c>
      <c r="AB1646" s="8">
        <v>3.1825804722653963</v>
      </c>
      <c r="AC1646" s="8">
        <v>1.8132012635650577E-2</v>
      </c>
      <c r="AD1646" s="8">
        <v>0.87701664460400219</v>
      </c>
      <c r="AE1646" s="8">
        <v>7.4757536753481952E-4</v>
      </c>
      <c r="AF1646" s="8">
        <v>2.6570161854420777</v>
      </c>
      <c r="AG1646" s="8">
        <v>2.8224321438290354</v>
      </c>
      <c r="AH1646" s="8">
        <v>0.93649166819785545</v>
      </c>
      <c r="AI1646" s="8">
        <v>3.1825804722653963</v>
      </c>
    </row>
    <row r="1647" spans="24:35" x14ac:dyDescent="0.25">
      <c r="X1647" t="str">
        <v>Zimbabwe</v>
      </c>
      <c r="Y1647">
        <v>44.3</v>
      </c>
      <c r="Z1647" s="8">
        <v>39.747749790070927</v>
      </c>
      <c r="AA1647" s="8">
        <v>4.5522502099290705</v>
      </c>
      <c r="AB1647" s="8">
        <v>4.6491180562298737</v>
      </c>
      <c r="AC1647" s="8">
        <v>2.0835746722111918E-2</v>
      </c>
      <c r="AD1647" s="8">
        <v>1.2793820150396442</v>
      </c>
      <c r="AE1647" s="8">
        <v>1.8331601216175055E-3</v>
      </c>
      <c r="AF1647" s="8">
        <v>2.6570161854420777</v>
      </c>
      <c r="AG1647" s="8">
        <v>2.9551142632689715</v>
      </c>
      <c r="AH1647" s="8">
        <v>1.1310977035780969</v>
      </c>
      <c r="AI1647" s="8">
        <v>4.6491180562298737</v>
      </c>
    </row>
    <row r="1648" spans="24:35" x14ac:dyDescent="0.25">
      <c r="X1648" t="str">
        <v>Zimbabwe</v>
      </c>
      <c r="Y1648">
        <v>44.5</v>
      </c>
      <c r="Z1648" s="8">
        <v>38.70291978706986</v>
      </c>
      <c r="AA1648" s="8">
        <v>5.7970802129301404</v>
      </c>
      <c r="AB1648" s="8">
        <v>6.0049473102150444</v>
      </c>
      <c r="AC1648" s="8">
        <v>3.4615973554222516E-2</v>
      </c>
      <c r="AD1648" s="8">
        <v>1.6408207787460747</v>
      </c>
      <c r="AE1648" s="8">
        <v>5.0809525034395918E-3</v>
      </c>
      <c r="AF1648" s="8">
        <v>2.6570161854420777</v>
      </c>
      <c r="AG1648" s="8">
        <v>3.111017244322241</v>
      </c>
      <c r="AH1648" s="8">
        <v>1.2809452676621569</v>
      </c>
      <c r="AI1648" s="8">
        <v>6.0049473102150444</v>
      </c>
    </row>
    <row r="1649" spans="24:35" x14ac:dyDescent="0.25">
      <c r="X1649" t="str">
        <v>Zimbabwe</v>
      </c>
      <c r="Y1649">
        <v>44.8</v>
      </c>
      <c r="Z1649" s="8">
        <v>49.374482890869309</v>
      </c>
      <c r="AA1649" s="8">
        <v>-4.5744828908693123</v>
      </c>
      <c r="AB1649" s="8">
        <v>-4.7879127207827921</v>
      </c>
      <c r="AC1649" s="8">
        <v>4.4576800447311736E-2</v>
      </c>
      <c r="AD1649" s="8">
        <v>-1.301505501104308</v>
      </c>
      <c r="AE1649" s="8">
        <v>4.159599582021745E-3</v>
      </c>
      <c r="AF1649" s="8">
        <v>2.6570161854420777</v>
      </c>
      <c r="AG1649" s="8">
        <v>3.1349969030296054</v>
      </c>
      <c r="AH1649" s="8">
        <v>1.1408354399755944</v>
      </c>
      <c r="AI1649" s="8">
        <v>-4.7879127207827921</v>
      </c>
    </row>
    <row r="1650" spans="24:35" x14ac:dyDescent="0.25">
      <c r="X1650" t="str">
        <v>Zimbabwe</v>
      </c>
      <c r="Y1650">
        <v>45.3</v>
      </c>
      <c r="Z1650" s="8">
        <v>38.049656146615135</v>
      </c>
      <c r="AA1650" s="8">
        <v>7.2503438533848623</v>
      </c>
      <c r="AB1650" s="8">
        <v>7.5011717790708277</v>
      </c>
      <c r="AC1650" s="8">
        <v>3.343849908701E-2</v>
      </c>
      <c r="AD1650" s="8">
        <v>2.0509059696759508</v>
      </c>
      <c r="AE1650" s="8">
        <v>7.6587021550287588E-3</v>
      </c>
      <c r="AF1650" s="8">
        <v>2.6570161854420777</v>
      </c>
      <c r="AG1650" s="8">
        <v>3.3338509343308735</v>
      </c>
      <c r="AH1650" s="8">
        <v>1.4320984497149456</v>
      </c>
      <c r="AI1650" s="8">
        <v>7.5011717790708277</v>
      </c>
    </row>
    <row r="1651" spans="24:35" x14ac:dyDescent="0.25">
      <c r="X1651" t="str">
        <v>Zimbabwe</v>
      </c>
      <c r="Y1651">
        <v>46</v>
      </c>
      <c r="Z1651" s="8">
        <v>37.295304158635055</v>
      </c>
      <c r="AA1651" s="8">
        <v>8.7046958413649449</v>
      </c>
      <c r="AB1651" s="8">
        <v>8.9884967874231947</v>
      </c>
      <c r="AC1651" s="8">
        <v>3.157379401362724E-2</v>
      </c>
      <c r="AD1651" s="8">
        <v>2.4599270371080935</v>
      </c>
      <c r="AE1651" s="8">
        <v>1.0383675056364592E-2</v>
      </c>
      <c r="AF1651" s="8">
        <v>2.6570161854420777</v>
      </c>
      <c r="AG1651" s="8">
        <v>3.3493587450403712</v>
      </c>
      <c r="AH1651" s="8">
        <v>1.5684154542429418</v>
      </c>
      <c r="AI1651" s="8">
        <v>8.9884967874231947</v>
      </c>
    </row>
  </sheetData>
  <conditionalFormatting sqref="I3:I1048576">
    <cfRule type="expression" dxfId="36" priority="1">
      <formula>AND(ISNUMBER(I3),I3&gt;5,I3&lt;=10)</formula>
    </cfRule>
    <cfRule type="expression" dxfId="35" priority="2">
      <formula>AND(ISNUMBER(I3),I3&gt;10)</formula>
    </cfRule>
  </conditionalFormatting>
  <conditionalFormatting sqref="P5">
    <cfRule type="expression" dxfId="34" priority="3">
      <formula>AND(ISNUMBER(P5),P5&lt;0)</formula>
    </cfRule>
  </conditionalFormatting>
  <conditionalFormatting sqref="P10">
    <cfRule type="expression" dxfId="33" priority="4">
      <formula>AND(ISNUMBER(P10),P10&lt;0.98,P10&gt;=0.95)</formula>
    </cfRule>
    <cfRule type="expression" dxfId="32" priority="5">
      <formula>AND(ISNUMBER(P10),P10&lt;0.95)</formula>
    </cfRule>
  </conditionalFormatting>
  <conditionalFormatting sqref="P21:P1048576">
    <cfRule type="expression" dxfId="31" priority="6">
      <formula>AND(ISNUMBER(P21),P21&gt;$M$12)</formula>
    </cfRule>
  </conditionalFormatting>
  <conditionalFormatting sqref="Q15">
    <cfRule type="expression" dxfId="30" priority="7">
      <formula>AND(ISNUMBER(Q15),Q15&gt;$M$12)</formula>
    </cfRule>
  </conditionalFormatting>
  <conditionalFormatting sqref="U13:U1048576">
    <cfRule type="expression" dxfId="29" priority="20">
      <formula>NOT(INDEX(_xlfn.TAKE(Ind_Var_Include,COLUMNS(All_Xs)),ROW()-ROW($U$13)+1))</formula>
    </cfRule>
  </conditionalFormatting>
  <conditionalFormatting sqref="AC3:AC1048576">
    <cfRule type="expression" dxfId="28" priority="8">
      <formula>AND(ISNUMBER(AC3),AC3&gt;2*$P$6)</formula>
    </cfRule>
    <cfRule type="expression" dxfId="27" priority="9">
      <formula>AND(ISNUMBER(AC3),AC3&gt;3*$P$6)</formula>
    </cfRule>
  </conditionalFormatting>
  <conditionalFormatting sqref="AD3:AD1048576">
    <cfRule type="expression" dxfId="26" priority="10">
      <formula>AND(ISNUMBER(AD3),ABS(AD3)&gt;2,ABS(AD3)&lt;3)</formula>
    </cfRule>
    <cfRule type="expression" dxfId="25" priority="11">
      <formula>AND(ISNUMBER(AD3),ABS(AD3)&gt;=3)</formula>
    </cfRule>
  </conditionalFormatting>
  <conditionalFormatting sqref="AE3:AE1048576">
    <cfRule type="expression" dxfId="24" priority="14">
      <formula>AND(ISNUMBER(AE3),AE3&gt;4/$M$8,AE3&lt;=0.9)</formula>
    </cfRule>
    <cfRule type="expression" dxfId="23" priority="15">
      <formula>AND(ISNUMBER(AE3),AE3&gt;0.9)</formula>
    </cfRule>
  </conditionalFormatting>
  <conditionalFormatting sqref="AG3:AG1048576">
    <cfRule type="expression" dxfId="22" priority="12">
      <formula>AND(ISNUMBER(AG3),ABS(AG3)&gt;2,ABS(AG3)&lt;3)</formula>
    </cfRule>
    <cfRule type="expression" dxfId="21" priority="13">
      <formula>AND(ISNUMBER(AG3),ABS(AG3)&gt;=3)</formula>
    </cfRule>
  </conditionalFormatting>
  <conditionalFormatting sqref="AH3:AH1048576">
    <cfRule type="expression" dxfId="20" priority="16">
      <formula>AND(ISNUMBER(AH3),AH3&gt;1.414,AH3&lt;=1.732)</formula>
    </cfRule>
    <cfRule type="expression" dxfId="19" priority="17">
      <formula>AND(ISNUMBER(AH3),AH3&gt;1.732)</formula>
    </cfRule>
  </conditionalFormatting>
  <conditionalFormatting sqref="AI3:AI1048576">
    <cfRule type="expression" dxfId="18" priority="18">
      <formula>AND(ISNUMBER(AI3),ABS(AI3)&gt;2*$M$7,ABS(AI3)&lt;=3*$M$7)</formula>
    </cfRule>
    <cfRule type="expression" dxfId="17" priority="19">
      <formula>AND(ISNUMBER(AI3),ABS(AI3)&gt;3*$M$7)</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071B-CD47-4D37-A552-58FD7F1BA3DA}">
  <dimension ref="A1:AI2940"/>
  <sheetViews>
    <sheetView tabSelected="1" workbookViewId="0">
      <selection activeCell="V13" sqref="V13"/>
    </sheetView>
  </sheetViews>
  <sheetFormatPr defaultRowHeight="15" x14ac:dyDescent="0.25"/>
  <cols>
    <col min="1" max="1" width="8.28515625" bestFit="1" customWidth="1"/>
    <col min="2" max="2" width="5.140625" bestFit="1" customWidth="1"/>
    <col min="3" max="3" width="7.7109375" bestFit="1" customWidth="1"/>
    <col min="4" max="4" width="5.28515625" bestFit="1" customWidth="1"/>
    <col min="5" max="5" width="15.85546875" bestFit="1" customWidth="1"/>
    <col min="6" max="6" width="6.140625" bestFit="1" customWidth="1"/>
    <col min="7" max="7" width="10.140625" bestFit="1" customWidth="1"/>
    <col min="8" max="8" width="6.85546875" bestFit="1" customWidth="1"/>
    <col min="9" max="9" width="2.7109375" customWidth="1"/>
    <col min="12" max="12" width="2.7109375" customWidth="1"/>
    <col min="15" max="15" width="2.7109375" customWidth="1"/>
  </cols>
  <sheetData>
    <row r="1" spans="1:35" x14ac:dyDescent="0.25">
      <c r="A1" s="5" t="s">
        <v>974</v>
      </c>
      <c r="J1" s="3" t="s">
        <v>603</v>
      </c>
      <c r="K1" s="3">
        <f>IFERROR(COLUMNS(X_s()),"(empty model)")</f>
        <v>19</v>
      </c>
      <c r="M1" s="3" t="s">
        <v>993</v>
      </c>
      <c r="N1" s="3">
        <f>IFERROR(ROWS(X_s()),"(empty model)")</f>
        <v>2938</v>
      </c>
      <c r="P1" s="3" t="s">
        <v>994</v>
      </c>
      <c r="Q1" s="3" t="str" cm="1">
        <f t="array" ref="Q1">IFERROR(INDEX(_xlfn.TOROW(Header_Names),_xlfn.XMATCH("Response",_xlfn.TAKE(Spec_Role,COLUMNS(Source_Data)))),"(none)")</f>
        <v>Life expectancy</v>
      </c>
      <c r="R1" s="3" t="s">
        <v>995</v>
      </c>
      <c r="S1" s="3" cm="1">
        <f t="array" ref="S1">SUMPRODUCT(N(_xlfn.TAKE(Spec_Role,COLUMNS(Source_Data))="Response"))</f>
        <v>1</v>
      </c>
      <c r="T1" s="3" t="s">
        <v>996</v>
      </c>
      <c r="U1" s="3">
        <f>SUMPRODUCT(N(Sample_Include()))</f>
        <v>1649</v>
      </c>
    </row>
    <row r="2" spans="1:35" x14ac:dyDescent="0.25">
      <c r="A2" s="3" t="s">
        <v>975</v>
      </c>
      <c r="B2" s="3" t="s">
        <v>976</v>
      </c>
      <c r="C2" s="3" t="s">
        <v>969</v>
      </c>
      <c r="D2" s="3" t="s">
        <v>977</v>
      </c>
      <c r="E2" s="3" t="s">
        <v>978</v>
      </c>
      <c r="F2" s="3" t="s">
        <v>979</v>
      </c>
      <c r="G2" s="3" t="s">
        <v>980</v>
      </c>
      <c r="H2" s="3" t="s">
        <v>981</v>
      </c>
      <c r="J2" s="3" t="s">
        <v>991</v>
      </c>
      <c r="K2" s="3" t="s">
        <v>992</v>
      </c>
      <c r="M2" s="3" t="s">
        <v>991</v>
      </c>
      <c r="N2" s="3" t="str" cm="1">
        <f t="array" ref="N2">"y: "&amp;IFERROR(INDEX(_xlfn.TOROW(Header_Names),_xlfn.XMATCH("Response",_xlfn.TAKE(Spec_Role,COLUMNS(Source_Data)))),"(none)")</f>
        <v>y: Life expectancy</v>
      </c>
      <c r="O2" s="3"/>
      <c r="P2" s="3" t="s">
        <v>991</v>
      </c>
      <c r="Q2" s="3" t="str" cm="1">
        <f t="array" ref="Q2:AI2">IFERROR(Constructed_Column_Names(),"(empty model)")</f>
        <v>Year: 2001</v>
      </c>
      <c r="R2" t="str">
        <v>Year: 2002</v>
      </c>
      <c r="S2" t="str">
        <v>Year: 2003</v>
      </c>
      <c r="T2" t="str">
        <v>Year: 2004</v>
      </c>
      <c r="U2" t="str">
        <v>Year: 2005</v>
      </c>
      <c r="V2" t="str">
        <v>Year: 2006</v>
      </c>
      <c r="W2" t="str">
        <v>Year: 2007</v>
      </c>
      <c r="X2" t="str">
        <v>Year: 2008</v>
      </c>
      <c r="Y2" t="str">
        <v>Year: 2009</v>
      </c>
      <c r="Z2" t="str">
        <v>Year: 2010</v>
      </c>
      <c r="AA2" t="str">
        <v>Year: 2011</v>
      </c>
      <c r="AB2" t="str">
        <v>Year: 2012</v>
      </c>
      <c r="AC2" t="str">
        <v>Year: 2013</v>
      </c>
      <c r="AD2" t="str">
        <v>Year: 2014</v>
      </c>
      <c r="AE2" t="str">
        <v>(empty model)</v>
      </c>
      <c r="AF2" t="str">
        <v>Status: Developing</v>
      </c>
      <c r="AG2" t="str">
        <v>Adult Mortality</v>
      </c>
      <c r="AH2" t="str">
        <v>GDP</v>
      </c>
      <c r="AI2" t="str">
        <v>Schooling</v>
      </c>
    </row>
    <row r="3" spans="1:35" x14ac:dyDescent="0.25">
      <c r="A3" t="str" cm="1">
        <f t="array" ref="A3:A25">TRANSPOSE(Header_Names)</f>
        <v>Country</v>
      </c>
      <c r="B3" s="20" t="s">
        <v>982</v>
      </c>
      <c r="C3" s="20" t="b">
        <v>0</v>
      </c>
      <c r="D3" s="20" t="s">
        <v>983</v>
      </c>
      <c r="E3" s="20"/>
      <c r="F3" s="20"/>
      <c r="G3" s="20" t="s">
        <v>984</v>
      </c>
      <c r="H3" t="str" cm="1">
        <f t="array" ref="H3">IF(OR($B3&lt;&gt;"Predictor",$D3&lt;&gt;"Categorical"),"",_xlfn.LET(_xlpm.col,INDEX(Source_Data,0,ROW()-2),_xlpm.x,IF(_xlpm.col="","",_xlpm.col),IFERROR(ROWS(_xlfn.UNIQUE(_xlfn._xlws.FILTER(_xlpm.x,(_xlpm.x&lt;&gt;"")*Sample_Include()))),0)))</f>
        <v/>
      </c>
      <c r="J3" t="str" cm="1">
        <f t="array" ref="J3:J2940">Row_Labels()</f>
        <v>Afghanistan</v>
      </c>
      <c r="K3" t="b" cm="1">
        <f t="array" ref="K3:K2940">Sample_Include()</f>
        <v>1</v>
      </c>
      <c r="M3" t="str" cm="1">
        <f t="array" ref="M3:M1651">IFERROR(_xlfn._xlws.FILTER(Row_Labels(),Sample_Include()),"(empty model)")</f>
        <v>Afghanistan</v>
      </c>
      <c r="N3" cm="1">
        <f t="array" ref="N3:N1651">IFERROR(_xlfn._xlws.FILTER(Response_Column(),Sample_Include()),"(empty model)")</f>
        <v>65</v>
      </c>
      <c r="P3" t="str" cm="1">
        <f t="array" ref="P3:P1651">IFERROR(_xlfn._xlws.FILTER(Row_Labels(),Sample_Include()),"(empty model)")</f>
        <v>Afghanistan</v>
      </c>
      <c r="Q3" cm="1">
        <f t="array" ref="Q3:AI1651">IFERROR(_xlfn._xlws.FILTER(X_s(),Sample_Include()),"(empty model)")</f>
        <v>0</v>
      </c>
      <c r="R3">
        <v>0</v>
      </c>
      <c r="S3">
        <v>0</v>
      </c>
      <c r="T3">
        <v>0</v>
      </c>
      <c r="U3">
        <v>0</v>
      </c>
      <c r="V3">
        <v>0</v>
      </c>
      <c r="W3">
        <v>0</v>
      </c>
      <c r="X3">
        <v>0</v>
      </c>
      <c r="Y3">
        <v>0</v>
      </c>
      <c r="Z3">
        <v>0</v>
      </c>
      <c r="AA3">
        <v>0</v>
      </c>
      <c r="AB3">
        <v>0</v>
      </c>
      <c r="AC3">
        <v>0</v>
      </c>
      <c r="AD3">
        <v>0</v>
      </c>
      <c r="AE3" t="str">
        <v>(empty model)</v>
      </c>
      <c r="AF3">
        <v>1</v>
      </c>
      <c r="AG3">
        <v>263</v>
      </c>
      <c r="AH3">
        <v>584.25921000000005</v>
      </c>
      <c r="AI3">
        <v>10.1</v>
      </c>
    </row>
    <row r="4" spans="1:35" x14ac:dyDescent="0.25">
      <c r="A4" t="str">
        <v>Year</v>
      </c>
      <c r="B4" s="20" t="s">
        <v>767</v>
      </c>
      <c r="C4" s="20" t="b">
        <v>1</v>
      </c>
      <c r="D4" s="20" t="s">
        <v>985</v>
      </c>
      <c r="E4" s="20"/>
      <c r="F4" s="20"/>
      <c r="G4" s="20" t="s">
        <v>984</v>
      </c>
      <c r="H4" cm="1">
        <f t="array" ref="H4">IF(OR($B4&lt;&gt;"Predictor",$D4&lt;&gt;"Categorical"),"",_xlfn.LET(_xlpm.col,INDEX(Source_Data,0,ROW()-2),_xlpm.x,IF(_xlpm.col="","",_xlpm.col),IFERROR(ROWS(_xlfn.UNIQUE(_xlfn._xlws.FILTER(_xlpm.x,(_xlpm.x&lt;&gt;"")*Sample_Include()))),0)))</f>
        <v>16</v>
      </c>
      <c r="J4" t="str">
        <v>Afghanistan</v>
      </c>
      <c r="K4" t="b">
        <v>1</v>
      </c>
      <c r="M4" t="str">
        <v>Afghanistan</v>
      </c>
      <c r="N4">
        <v>59.9</v>
      </c>
      <c r="P4" t="str">
        <v>Afghanistan</v>
      </c>
      <c r="Q4">
        <v>0</v>
      </c>
      <c r="R4">
        <v>0</v>
      </c>
      <c r="S4">
        <v>0</v>
      </c>
      <c r="T4">
        <v>0</v>
      </c>
      <c r="U4">
        <v>0</v>
      </c>
      <c r="V4">
        <v>0</v>
      </c>
      <c r="W4">
        <v>0</v>
      </c>
      <c r="X4">
        <v>0</v>
      </c>
      <c r="Y4">
        <v>0</v>
      </c>
      <c r="Z4">
        <v>0</v>
      </c>
      <c r="AA4">
        <v>0</v>
      </c>
      <c r="AB4">
        <v>0</v>
      </c>
      <c r="AC4">
        <v>0</v>
      </c>
      <c r="AD4">
        <v>1</v>
      </c>
      <c r="AE4" t="str">
        <v>(empty model)</v>
      </c>
      <c r="AF4">
        <v>1</v>
      </c>
      <c r="AG4">
        <v>271</v>
      </c>
      <c r="AH4">
        <v>612.69651399999998</v>
      </c>
      <c r="AI4">
        <v>10</v>
      </c>
    </row>
    <row r="5" spans="1:35" x14ac:dyDescent="0.25">
      <c r="A5" t="str">
        <v>Status</v>
      </c>
      <c r="B5" s="20" t="s">
        <v>767</v>
      </c>
      <c r="C5" s="20" t="b">
        <v>1</v>
      </c>
      <c r="D5" s="20" t="s">
        <v>985</v>
      </c>
      <c r="E5" s="20"/>
      <c r="F5" s="20"/>
      <c r="G5" s="20" t="s">
        <v>984</v>
      </c>
      <c r="H5" cm="1">
        <f t="array" ref="H5">IF(OR($B5&lt;&gt;"Predictor",$D5&lt;&gt;"Categorical"),"",_xlfn.LET(_xlpm.col,INDEX(Source_Data,0,ROW()-2),_xlpm.x,IF(_xlpm.col="","",_xlpm.col),IFERROR(ROWS(_xlfn.UNIQUE(_xlfn._xlws.FILTER(_xlpm.x,(_xlpm.x&lt;&gt;"")*Sample_Include()))),0)))</f>
        <v>2</v>
      </c>
      <c r="J5" t="str">
        <v>Afghanistan</v>
      </c>
      <c r="K5" t="b">
        <v>1</v>
      </c>
      <c r="M5" t="str">
        <v>Afghanistan</v>
      </c>
      <c r="N5">
        <v>59.9</v>
      </c>
      <c r="P5" t="str">
        <v>Afghanistan</v>
      </c>
      <c r="Q5">
        <v>0</v>
      </c>
      <c r="R5">
        <v>0</v>
      </c>
      <c r="S5">
        <v>0</v>
      </c>
      <c r="T5">
        <v>0</v>
      </c>
      <c r="U5">
        <v>0</v>
      </c>
      <c r="V5">
        <v>0</v>
      </c>
      <c r="W5">
        <v>0</v>
      </c>
      <c r="X5">
        <v>0</v>
      </c>
      <c r="Y5">
        <v>0</v>
      </c>
      <c r="Z5">
        <v>0</v>
      </c>
      <c r="AA5">
        <v>0</v>
      </c>
      <c r="AB5">
        <v>0</v>
      </c>
      <c r="AC5">
        <v>1</v>
      </c>
      <c r="AD5">
        <v>0</v>
      </c>
      <c r="AE5" t="str">
        <v>(empty model)</v>
      </c>
      <c r="AF5">
        <v>1</v>
      </c>
      <c r="AG5">
        <v>268</v>
      </c>
      <c r="AH5">
        <v>631.74497599999995</v>
      </c>
      <c r="AI5">
        <v>9.9</v>
      </c>
    </row>
    <row r="6" spans="1:35" x14ac:dyDescent="0.25">
      <c r="A6" t="str">
        <v>Life expectancy</v>
      </c>
      <c r="B6" s="20" t="s">
        <v>986</v>
      </c>
      <c r="C6" s="20" t="b">
        <v>0</v>
      </c>
      <c r="D6" s="20" t="s">
        <v>983</v>
      </c>
      <c r="E6" s="20"/>
      <c r="F6" s="20"/>
      <c r="G6" s="20" t="s">
        <v>984</v>
      </c>
      <c r="H6" t="str" cm="1">
        <f t="array" ref="H6">IF(OR($B6&lt;&gt;"Predictor",$D6&lt;&gt;"Categorical"),"",_xlfn.LET(_xlpm.col,INDEX(Source_Data,0,ROW()-2),_xlpm.x,IF(_xlpm.col="","",_xlpm.col),IFERROR(ROWS(_xlfn.UNIQUE(_xlfn._xlws.FILTER(_xlpm.x,(_xlpm.x&lt;&gt;"")*Sample_Include()))),0)))</f>
        <v/>
      </c>
      <c r="J6" t="str">
        <v>Afghanistan</v>
      </c>
      <c r="K6" t="b">
        <v>1</v>
      </c>
      <c r="M6" t="str">
        <v>Afghanistan</v>
      </c>
      <c r="N6">
        <v>59.5</v>
      </c>
      <c r="P6" t="str">
        <v>Afghanistan</v>
      </c>
      <c r="Q6">
        <v>0</v>
      </c>
      <c r="R6">
        <v>0</v>
      </c>
      <c r="S6">
        <v>0</v>
      </c>
      <c r="T6">
        <v>0</v>
      </c>
      <c r="U6">
        <v>0</v>
      </c>
      <c r="V6">
        <v>0</v>
      </c>
      <c r="W6">
        <v>0</v>
      </c>
      <c r="X6">
        <v>0</v>
      </c>
      <c r="Y6">
        <v>0</v>
      </c>
      <c r="Z6">
        <v>0</v>
      </c>
      <c r="AA6">
        <v>0</v>
      </c>
      <c r="AB6">
        <v>1</v>
      </c>
      <c r="AC6">
        <v>0</v>
      </c>
      <c r="AD6">
        <v>0</v>
      </c>
      <c r="AE6" t="str">
        <v>(empty model)</v>
      </c>
      <c r="AF6">
        <v>1</v>
      </c>
      <c r="AG6">
        <v>272</v>
      </c>
      <c r="AH6">
        <v>669.95899999999995</v>
      </c>
      <c r="AI6">
        <v>9.8000000000000007</v>
      </c>
    </row>
    <row r="7" spans="1:35" x14ac:dyDescent="0.25">
      <c r="A7" t="str">
        <v>Adult Mortality</v>
      </c>
      <c r="B7" s="20" t="s">
        <v>767</v>
      </c>
      <c r="C7" s="20" t="b">
        <v>1</v>
      </c>
      <c r="D7" s="20" t="s">
        <v>983</v>
      </c>
      <c r="E7" s="20"/>
      <c r="F7" s="20"/>
      <c r="G7" s="20" t="s">
        <v>984</v>
      </c>
      <c r="H7" t="str" cm="1">
        <f t="array" ref="H7">IF(OR($B7&lt;&gt;"Predictor",$D7&lt;&gt;"Categorical"),"",_xlfn.LET(_xlpm.col,INDEX(Source_Data,0,ROW()-2),_xlpm.x,IF(_xlpm.col="","",_xlpm.col),IFERROR(ROWS(_xlfn.UNIQUE(_xlfn._xlws.FILTER(_xlpm.x,(_xlpm.x&lt;&gt;"")*Sample_Include()))),0)))</f>
        <v/>
      </c>
      <c r="J7" t="str">
        <v>Afghanistan</v>
      </c>
      <c r="K7" t="b">
        <v>1</v>
      </c>
      <c r="M7" t="str">
        <v>Afghanistan</v>
      </c>
      <c r="N7">
        <v>59.2</v>
      </c>
      <c r="P7" t="str">
        <v>Afghanistan</v>
      </c>
      <c r="Q7">
        <v>0</v>
      </c>
      <c r="R7">
        <v>0</v>
      </c>
      <c r="S7">
        <v>0</v>
      </c>
      <c r="T7">
        <v>0</v>
      </c>
      <c r="U7">
        <v>0</v>
      </c>
      <c r="V7">
        <v>0</v>
      </c>
      <c r="W7">
        <v>0</v>
      </c>
      <c r="X7">
        <v>0</v>
      </c>
      <c r="Y7">
        <v>0</v>
      </c>
      <c r="Z7">
        <v>0</v>
      </c>
      <c r="AA7">
        <v>1</v>
      </c>
      <c r="AB7">
        <v>0</v>
      </c>
      <c r="AC7">
        <v>0</v>
      </c>
      <c r="AD7">
        <v>0</v>
      </c>
      <c r="AE7" t="str">
        <v>(empty model)</v>
      </c>
      <c r="AF7">
        <v>1</v>
      </c>
      <c r="AG7">
        <v>275</v>
      </c>
      <c r="AH7">
        <v>63.537230999999998</v>
      </c>
      <c r="AI7">
        <v>9.5</v>
      </c>
    </row>
    <row r="8" spans="1:35" x14ac:dyDescent="0.25">
      <c r="A8" t="str">
        <v>infant deaths</v>
      </c>
      <c r="B8" s="20" t="s">
        <v>767</v>
      </c>
      <c r="C8" s="20" t="b">
        <v>0</v>
      </c>
      <c r="D8" s="20" t="s">
        <v>983</v>
      </c>
      <c r="E8" s="20"/>
      <c r="F8" s="20"/>
      <c r="G8" s="20" t="s">
        <v>984</v>
      </c>
      <c r="H8" t="str" cm="1">
        <f t="array" ref="H8">IF(OR($B8&lt;&gt;"Predictor",$D8&lt;&gt;"Categorical"),"",_xlfn.LET(_xlpm.col,INDEX(Source_Data,0,ROW()-2),_xlpm.x,IF(_xlpm.col="","",_xlpm.col),IFERROR(ROWS(_xlfn.UNIQUE(_xlfn._xlws.FILTER(_xlpm.x,(_xlpm.x&lt;&gt;"")*Sample_Include()))),0)))</f>
        <v/>
      </c>
      <c r="J8" t="str">
        <v>Afghanistan</v>
      </c>
      <c r="K8" t="b">
        <v>1</v>
      </c>
      <c r="M8" t="str">
        <v>Afghanistan</v>
      </c>
      <c r="N8">
        <v>58.8</v>
      </c>
      <c r="P8" t="str">
        <v>Afghanistan</v>
      </c>
      <c r="Q8">
        <v>0</v>
      </c>
      <c r="R8">
        <v>0</v>
      </c>
      <c r="S8">
        <v>0</v>
      </c>
      <c r="T8">
        <v>0</v>
      </c>
      <c r="U8">
        <v>0</v>
      </c>
      <c r="V8">
        <v>0</v>
      </c>
      <c r="W8">
        <v>0</v>
      </c>
      <c r="X8">
        <v>0</v>
      </c>
      <c r="Y8">
        <v>0</v>
      </c>
      <c r="Z8">
        <v>1</v>
      </c>
      <c r="AA8">
        <v>0</v>
      </c>
      <c r="AB8">
        <v>0</v>
      </c>
      <c r="AC8">
        <v>0</v>
      </c>
      <c r="AD8">
        <v>0</v>
      </c>
      <c r="AE8" t="str">
        <v>(empty model)</v>
      </c>
      <c r="AF8">
        <v>1</v>
      </c>
      <c r="AG8">
        <v>279</v>
      </c>
      <c r="AH8">
        <v>553.32893999999999</v>
      </c>
      <c r="AI8">
        <v>9.1999999999999993</v>
      </c>
    </row>
    <row r="9" spans="1:35" x14ac:dyDescent="0.25">
      <c r="A9" t="str">
        <v>Alcohol</v>
      </c>
      <c r="B9" s="20" t="s">
        <v>767</v>
      </c>
      <c r="C9" s="20" t="b">
        <v>0</v>
      </c>
      <c r="D9" s="20" t="s">
        <v>983</v>
      </c>
      <c r="E9" s="20"/>
      <c r="F9" s="20"/>
      <c r="G9" s="20" t="s">
        <v>984</v>
      </c>
      <c r="H9" t="str" cm="1">
        <f t="array" ref="H9">IF(OR($B9&lt;&gt;"Predictor",$D9&lt;&gt;"Categorical"),"",_xlfn.LET(_xlpm.col,INDEX(Source_Data,0,ROW()-2),_xlpm.x,IF(_xlpm.col="","",_xlpm.col),IFERROR(ROWS(_xlfn.UNIQUE(_xlfn._xlws.FILTER(_xlpm.x,(_xlpm.x&lt;&gt;"")*Sample_Include()))),0)))</f>
        <v/>
      </c>
      <c r="J9" t="str">
        <v>Afghanistan</v>
      </c>
      <c r="K9" t="b">
        <v>1</v>
      </c>
      <c r="M9" t="str">
        <v>Afghanistan</v>
      </c>
      <c r="N9">
        <v>58.6</v>
      </c>
      <c r="P9" t="str">
        <v>Afghanistan</v>
      </c>
      <c r="Q9">
        <v>0</v>
      </c>
      <c r="R9">
        <v>0</v>
      </c>
      <c r="S9">
        <v>0</v>
      </c>
      <c r="T9">
        <v>0</v>
      </c>
      <c r="U9">
        <v>0</v>
      </c>
      <c r="V9">
        <v>0</v>
      </c>
      <c r="W9">
        <v>0</v>
      </c>
      <c r="X9">
        <v>0</v>
      </c>
      <c r="Y9">
        <v>1</v>
      </c>
      <c r="Z9">
        <v>0</v>
      </c>
      <c r="AA9">
        <v>0</v>
      </c>
      <c r="AB9">
        <v>0</v>
      </c>
      <c r="AC9">
        <v>0</v>
      </c>
      <c r="AD9">
        <v>0</v>
      </c>
      <c r="AE9" t="str">
        <v>(empty model)</v>
      </c>
      <c r="AF9">
        <v>1</v>
      </c>
      <c r="AG9">
        <v>281</v>
      </c>
      <c r="AH9">
        <v>445.89329789999999</v>
      </c>
      <c r="AI9">
        <v>8.9</v>
      </c>
    </row>
    <row r="10" spans="1:35" x14ac:dyDescent="0.25">
      <c r="A10" t="str">
        <v>percentage expenditure</v>
      </c>
      <c r="B10" s="20" t="s">
        <v>767</v>
      </c>
      <c r="C10" s="20" t="b">
        <v>0</v>
      </c>
      <c r="D10" s="20" t="s">
        <v>983</v>
      </c>
      <c r="E10" s="20"/>
      <c r="F10" s="20"/>
      <c r="G10" s="20" t="s">
        <v>984</v>
      </c>
      <c r="H10" t="str" cm="1">
        <f t="array" ref="H10">IF(OR($B10&lt;&gt;"Predictor",$D10&lt;&gt;"Categorical"),"",_xlfn.LET(_xlpm.col,INDEX(Source_Data,0,ROW()-2),_xlpm.x,IF(_xlpm.col="","",_xlpm.col),IFERROR(ROWS(_xlfn.UNIQUE(_xlfn._xlws.FILTER(_xlpm.x,(_xlpm.x&lt;&gt;"")*Sample_Include()))),0)))</f>
        <v/>
      </c>
      <c r="J10" t="str">
        <v>Afghanistan</v>
      </c>
      <c r="K10" t="b">
        <v>1</v>
      </c>
      <c r="M10" t="str">
        <v>Afghanistan</v>
      </c>
      <c r="N10">
        <v>58.1</v>
      </c>
      <c r="P10" t="str">
        <v>Afghanistan</v>
      </c>
      <c r="Q10">
        <v>0</v>
      </c>
      <c r="R10">
        <v>0</v>
      </c>
      <c r="S10">
        <v>0</v>
      </c>
      <c r="T10">
        <v>0</v>
      </c>
      <c r="U10">
        <v>0</v>
      </c>
      <c r="V10">
        <v>0</v>
      </c>
      <c r="W10">
        <v>0</v>
      </c>
      <c r="X10">
        <v>1</v>
      </c>
      <c r="Y10">
        <v>0</v>
      </c>
      <c r="Z10">
        <v>0</v>
      </c>
      <c r="AA10">
        <v>0</v>
      </c>
      <c r="AB10">
        <v>0</v>
      </c>
      <c r="AC10">
        <v>0</v>
      </c>
      <c r="AD10">
        <v>0</v>
      </c>
      <c r="AE10" t="str">
        <v>(empty model)</v>
      </c>
      <c r="AF10">
        <v>1</v>
      </c>
      <c r="AG10">
        <v>287</v>
      </c>
      <c r="AH10">
        <v>373.36111629999999</v>
      </c>
      <c r="AI10">
        <v>8.6999999999999993</v>
      </c>
    </row>
    <row r="11" spans="1:35" x14ac:dyDescent="0.25">
      <c r="A11" t="str">
        <v>Hepatitis B</v>
      </c>
      <c r="B11" s="20" t="s">
        <v>767</v>
      </c>
      <c r="C11" s="20" t="b">
        <v>0</v>
      </c>
      <c r="D11" s="20" t="s">
        <v>983</v>
      </c>
      <c r="E11" s="20"/>
      <c r="F11" s="20"/>
      <c r="G11" s="20" t="s">
        <v>984</v>
      </c>
      <c r="H11" t="str" cm="1">
        <f t="array" ref="H11">IF(OR($B11&lt;&gt;"Predictor",$D11&lt;&gt;"Categorical"),"",_xlfn.LET(_xlpm.col,INDEX(Source_Data,0,ROW()-2),_xlpm.x,IF(_xlpm.col="","",_xlpm.col),IFERROR(ROWS(_xlfn.UNIQUE(_xlfn._xlws.FILTER(_xlpm.x,(_xlpm.x&lt;&gt;"")*Sample_Include()))),0)))</f>
        <v/>
      </c>
      <c r="J11" t="str">
        <v>Afghanistan</v>
      </c>
      <c r="K11" t="b">
        <v>1</v>
      </c>
      <c r="M11" t="str">
        <v>Afghanistan</v>
      </c>
      <c r="N11">
        <v>57.5</v>
      </c>
      <c r="P11" t="str">
        <v>Afghanistan</v>
      </c>
      <c r="Q11">
        <v>0</v>
      </c>
      <c r="R11">
        <v>0</v>
      </c>
      <c r="S11">
        <v>0</v>
      </c>
      <c r="T11">
        <v>0</v>
      </c>
      <c r="U11">
        <v>0</v>
      </c>
      <c r="V11">
        <v>0</v>
      </c>
      <c r="W11">
        <v>1</v>
      </c>
      <c r="X11">
        <v>0</v>
      </c>
      <c r="Y11">
        <v>0</v>
      </c>
      <c r="Z11">
        <v>0</v>
      </c>
      <c r="AA11">
        <v>0</v>
      </c>
      <c r="AB11">
        <v>0</v>
      </c>
      <c r="AC11">
        <v>0</v>
      </c>
      <c r="AD11">
        <v>0</v>
      </c>
      <c r="AE11" t="str">
        <v>(empty model)</v>
      </c>
      <c r="AF11">
        <v>1</v>
      </c>
      <c r="AG11">
        <v>295</v>
      </c>
      <c r="AH11">
        <v>369.83579600000002</v>
      </c>
      <c r="AI11">
        <v>8.4</v>
      </c>
    </row>
    <row r="12" spans="1:35" x14ac:dyDescent="0.25">
      <c r="A12" t="str">
        <v>Measles</v>
      </c>
      <c r="B12" s="20" t="s">
        <v>767</v>
      </c>
      <c r="C12" s="20" t="b">
        <v>0</v>
      </c>
      <c r="D12" s="20" t="s">
        <v>983</v>
      </c>
      <c r="E12" s="20"/>
      <c r="F12" s="20"/>
      <c r="G12" s="20" t="s">
        <v>984</v>
      </c>
      <c r="H12" t="str" cm="1">
        <f t="array" ref="H12">IF(OR($B12&lt;&gt;"Predictor",$D12&lt;&gt;"Categorical"),"",_xlfn.LET(_xlpm.col,INDEX(Source_Data,0,ROW()-2),_xlpm.x,IF(_xlpm.col="","",_xlpm.col),IFERROR(ROWS(_xlfn.UNIQUE(_xlfn._xlws.FILTER(_xlpm.x,(_xlpm.x&lt;&gt;"")*Sample_Include()))),0)))</f>
        <v/>
      </c>
      <c r="J12" t="str">
        <v>Afghanistan</v>
      </c>
      <c r="K12" t="b">
        <v>1</v>
      </c>
      <c r="M12" t="str">
        <v>Afghanistan</v>
      </c>
      <c r="N12">
        <v>57.3</v>
      </c>
      <c r="P12" t="str">
        <v>Afghanistan</v>
      </c>
      <c r="Q12">
        <v>0</v>
      </c>
      <c r="R12">
        <v>0</v>
      </c>
      <c r="S12">
        <v>0</v>
      </c>
      <c r="T12">
        <v>0</v>
      </c>
      <c r="U12">
        <v>0</v>
      </c>
      <c r="V12">
        <v>1</v>
      </c>
      <c r="W12">
        <v>0</v>
      </c>
      <c r="X12">
        <v>0</v>
      </c>
      <c r="Y12">
        <v>0</v>
      </c>
      <c r="Z12">
        <v>0</v>
      </c>
      <c r="AA12">
        <v>0</v>
      </c>
      <c r="AB12">
        <v>0</v>
      </c>
      <c r="AC12">
        <v>0</v>
      </c>
      <c r="AD12">
        <v>0</v>
      </c>
      <c r="AE12" t="str">
        <v>(empty model)</v>
      </c>
      <c r="AF12">
        <v>1</v>
      </c>
      <c r="AG12">
        <v>295</v>
      </c>
      <c r="AH12">
        <v>272.56376999999998</v>
      </c>
      <c r="AI12">
        <v>8.1</v>
      </c>
    </row>
    <row r="13" spans="1:35" x14ac:dyDescent="0.25">
      <c r="A13" t="str">
        <v>BMI</v>
      </c>
      <c r="B13" s="20" t="s">
        <v>767</v>
      </c>
      <c r="C13" s="20" t="b">
        <v>0</v>
      </c>
      <c r="D13" s="20" t="s">
        <v>983</v>
      </c>
      <c r="E13" s="20"/>
      <c r="F13" s="20"/>
      <c r="G13" s="20" t="s">
        <v>984</v>
      </c>
      <c r="H13" t="str" cm="1">
        <f t="array" ref="H13">IF(OR($B13&lt;&gt;"Predictor",$D13&lt;&gt;"Categorical"),"",_xlfn.LET(_xlpm.col,INDEX(Source_Data,0,ROW()-2),_xlpm.x,IF(_xlpm.col="","",_xlpm.col),IFERROR(ROWS(_xlfn.UNIQUE(_xlfn._xlws.FILTER(_xlpm.x,(_xlpm.x&lt;&gt;"")*Sample_Include()))),0)))</f>
        <v/>
      </c>
      <c r="J13" t="str">
        <v>Afghanistan</v>
      </c>
      <c r="K13" t="b">
        <v>1</v>
      </c>
      <c r="M13" t="str">
        <v>Afghanistan</v>
      </c>
      <c r="N13">
        <v>57.3</v>
      </c>
      <c r="P13" t="str">
        <v>Afghanistan</v>
      </c>
      <c r="Q13">
        <v>0</v>
      </c>
      <c r="R13">
        <v>0</v>
      </c>
      <c r="S13">
        <v>0</v>
      </c>
      <c r="T13">
        <v>0</v>
      </c>
      <c r="U13">
        <v>1</v>
      </c>
      <c r="V13">
        <v>0</v>
      </c>
      <c r="W13">
        <v>0</v>
      </c>
      <c r="X13">
        <v>0</v>
      </c>
      <c r="Y13">
        <v>0</v>
      </c>
      <c r="Z13">
        <v>0</v>
      </c>
      <c r="AA13">
        <v>0</v>
      </c>
      <c r="AB13">
        <v>0</v>
      </c>
      <c r="AC13">
        <v>0</v>
      </c>
      <c r="AD13">
        <v>0</v>
      </c>
      <c r="AE13" t="str">
        <v>(empty model)</v>
      </c>
      <c r="AF13">
        <v>1</v>
      </c>
      <c r="AG13">
        <v>291</v>
      </c>
      <c r="AH13">
        <v>25.294129900000001</v>
      </c>
      <c r="AI13">
        <v>7.9</v>
      </c>
    </row>
    <row r="14" spans="1:35" x14ac:dyDescent="0.25">
      <c r="A14" t="str">
        <v>under-five deaths</v>
      </c>
      <c r="B14" s="20" t="s">
        <v>767</v>
      </c>
      <c r="C14" s="20" t="b">
        <v>0</v>
      </c>
      <c r="D14" s="20" t="s">
        <v>983</v>
      </c>
      <c r="E14" s="20"/>
      <c r="F14" s="20"/>
      <c r="G14" s="20" t="s">
        <v>984</v>
      </c>
      <c r="H14" t="str" cm="1">
        <f t="array" ref="H14">IF(OR($B14&lt;&gt;"Predictor",$D14&lt;&gt;"Categorical"),"",_xlfn.LET(_xlpm.col,INDEX(Source_Data,0,ROW()-2),_xlpm.x,IF(_xlpm.col="","",_xlpm.col),IFERROR(ROWS(_xlfn.UNIQUE(_xlfn._xlws.FILTER(_xlpm.x,(_xlpm.x&lt;&gt;"")*Sample_Include()))),0)))</f>
        <v/>
      </c>
      <c r="J14" t="str">
        <v>Afghanistan</v>
      </c>
      <c r="K14" t="b">
        <v>1</v>
      </c>
      <c r="M14" t="str">
        <v>Afghanistan</v>
      </c>
      <c r="N14">
        <v>57</v>
      </c>
      <c r="P14" t="str">
        <v>Afghanistan</v>
      </c>
      <c r="Q14">
        <v>0</v>
      </c>
      <c r="R14">
        <v>0</v>
      </c>
      <c r="S14">
        <v>0</v>
      </c>
      <c r="T14">
        <v>1</v>
      </c>
      <c r="U14">
        <v>0</v>
      </c>
      <c r="V14">
        <v>0</v>
      </c>
      <c r="W14">
        <v>0</v>
      </c>
      <c r="X14">
        <v>0</v>
      </c>
      <c r="Y14">
        <v>0</v>
      </c>
      <c r="Z14">
        <v>0</v>
      </c>
      <c r="AA14">
        <v>0</v>
      </c>
      <c r="AB14">
        <v>0</v>
      </c>
      <c r="AC14">
        <v>0</v>
      </c>
      <c r="AD14">
        <v>0</v>
      </c>
      <c r="AE14" t="str">
        <v>(empty model)</v>
      </c>
      <c r="AF14">
        <v>1</v>
      </c>
      <c r="AG14">
        <v>293</v>
      </c>
      <c r="AH14">
        <v>219.14135279999999</v>
      </c>
      <c r="AI14">
        <v>6.8</v>
      </c>
    </row>
    <row r="15" spans="1:35" x14ac:dyDescent="0.25">
      <c r="A15" t="str">
        <v>Polio</v>
      </c>
      <c r="B15" s="20" t="s">
        <v>767</v>
      </c>
      <c r="C15" s="20" t="b">
        <v>0</v>
      </c>
      <c r="D15" s="20" t="s">
        <v>983</v>
      </c>
      <c r="E15" s="20"/>
      <c r="F15" s="20"/>
      <c r="G15" s="20" t="s">
        <v>984</v>
      </c>
      <c r="H15" t="str" cm="1">
        <f t="array" ref="H15">IF(OR($B15&lt;&gt;"Predictor",$D15&lt;&gt;"Categorical"),"",_xlfn.LET(_xlpm.col,INDEX(Source_Data,0,ROW()-2),_xlpm.x,IF(_xlpm.col="","",_xlpm.col),IFERROR(ROWS(_xlfn.UNIQUE(_xlfn._xlws.FILTER(_xlpm.x,(_xlpm.x&lt;&gt;"")*Sample_Include()))),0)))</f>
        <v/>
      </c>
      <c r="J15" t="str">
        <v>Afghanistan</v>
      </c>
      <c r="K15" t="b">
        <v>1</v>
      </c>
      <c r="M15" t="str">
        <v>Afghanistan</v>
      </c>
      <c r="N15">
        <v>56.7</v>
      </c>
      <c r="P15" t="str">
        <v>Afghanistan</v>
      </c>
      <c r="Q15">
        <v>0</v>
      </c>
      <c r="R15">
        <v>0</v>
      </c>
      <c r="S15">
        <v>1</v>
      </c>
      <c r="T15">
        <v>0</v>
      </c>
      <c r="U15">
        <v>0</v>
      </c>
      <c r="V15">
        <v>0</v>
      </c>
      <c r="W15">
        <v>0</v>
      </c>
      <c r="X15">
        <v>0</v>
      </c>
      <c r="Y15">
        <v>0</v>
      </c>
      <c r="Z15">
        <v>0</v>
      </c>
      <c r="AA15">
        <v>0</v>
      </c>
      <c r="AB15">
        <v>0</v>
      </c>
      <c r="AC15">
        <v>0</v>
      </c>
      <c r="AD15">
        <v>0</v>
      </c>
      <c r="AE15" t="str">
        <v>(empty model)</v>
      </c>
      <c r="AF15">
        <v>1</v>
      </c>
      <c r="AG15">
        <v>295</v>
      </c>
      <c r="AH15">
        <v>198.72854359999999</v>
      </c>
      <c r="AI15">
        <v>6.5</v>
      </c>
    </row>
    <row r="16" spans="1:35" x14ac:dyDescent="0.25">
      <c r="A16" t="str">
        <v>Total expenditure</v>
      </c>
      <c r="B16" s="20" t="s">
        <v>767</v>
      </c>
      <c r="C16" s="20" t="b">
        <v>0</v>
      </c>
      <c r="D16" s="20" t="s">
        <v>983</v>
      </c>
      <c r="E16" s="20"/>
      <c r="F16" s="20"/>
      <c r="G16" s="20" t="s">
        <v>984</v>
      </c>
      <c r="H16" t="str" cm="1">
        <f t="array" ref="H16">IF(OR($B16&lt;&gt;"Predictor",$D16&lt;&gt;"Categorical"),"",_xlfn.LET(_xlpm.col,INDEX(Source_Data,0,ROW()-2),_xlpm.x,IF(_xlpm.col="","",_xlpm.col),IFERROR(ROWS(_xlfn.UNIQUE(_xlfn._xlws.FILTER(_xlpm.x,(_xlpm.x&lt;&gt;"")*Sample_Include()))),0)))</f>
        <v/>
      </c>
      <c r="J16" t="str">
        <v>Afghanistan</v>
      </c>
      <c r="K16" t="b">
        <v>1</v>
      </c>
      <c r="M16" t="str">
        <v>Afghanistan</v>
      </c>
      <c r="N16">
        <v>56.2</v>
      </c>
      <c r="P16" t="str">
        <v>Afghanistan</v>
      </c>
      <c r="Q16">
        <v>0</v>
      </c>
      <c r="R16">
        <v>1</v>
      </c>
      <c r="S16">
        <v>0</v>
      </c>
      <c r="T16">
        <v>0</v>
      </c>
      <c r="U16">
        <v>0</v>
      </c>
      <c r="V16">
        <v>0</v>
      </c>
      <c r="W16">
        <v>0</v>
      </c>
      <c r="X16">
        <v>0</v>
      </c>
      <c r="Y16">
        <v>0</v>
      </c>
      <c r="Z16">
        <v>0</v>
      </c>
      <c r="AA16">
        <v>0</v>
      </c>
      <c r="AB16">
        <v>0</v>
      </c>
      <c r="AC16">
        <v>0</v>
      </c>
      <c r="AD16">
        <v>0</v>
      </c>
      <c r="AE16" t="str">
        <v>(empty model)</v>
      </c>
      <c r="AF16">
        <v>1</v>
      </c>
      <c r="AG16">
        <v>3</v>
      </c>
      <c r="AH16">
        <v>187.84594999999999</v>
      </c>
      <c r="AI16">
        <v>6.2</v>
      </c>
    </row>
    <row r="17" spans="1:35" x14ac:dyDescent="0.25">
      <c r="A17" t="str">
        <v>Diphtheria</v>
      </c>
      <c r="B17" s="20" t="s">
        <v>767</v>
      </c>
      <c r="C17" s="20" t="b">
        <v>0</v>
      </c>
      <c r="D17" s="20" t="s">
        <v>983</v>
      </c>
      <c r="E17" s="20"/>
      <c r="F17" s="20"/>
      <c r="G17" s="20" t="s">
        <v>984</v>
      </c>
      <c r="H17" t="str" cm="1">
        <f t="array" ref="H17">IF(OR($B17&lt;&gt;"Predictor",$D17&lt;&gt;"Categorical"),"",_xlfn.LET(_xlpm.col,INDEX(Source_Data,0,ROW()-2),_xlpm.x,IF(_xlpm.col="","",_xlpm.col),IFERROR(ROWS(_xlfn.UNIQUE(_xlfn._xlws.FILTER(_xlpm.x,(_xlpm.x&lt;&gt;"")*Sample_Include()))),0)))</f>
        <v/>
      </c>
      <c r="J17" t="str">
        <v>Afghanistan</v>
      </c>
      <c r="K17" t="b">
        <v>1</v>
      </c>
      <c r="M17" t="str">
        <v>Afghanistan</v>
      </c>
      <c r="N17">
        <v>55.3</v>
      </c>
      <c r="P17" t="str">
        <v>Afghanistan</v>
      </c>
      <c r="Q17">
        <v>1</v>
      </c>
      <c r="R17">
        <v>0</v>
      </c>
      <c r="S17">
        <v>0</v>
      </c>
      <c r="T17">
        <v>0</v>
      </c>
      <c r="U17">
        <v>0</v>
      </c>
      <c r="V17">
        <v>0</v>
      </c>
      <c r="W17">
        <v>0</v>
      </c>
      <c r="X17">
        <v>0</v>
      </c>
      <c r="Y17">
        <v>0</v>
      </c>
      <c r="Z17">
        <v>0</v>
      </c>
      <c r="AA17">
        <v>0</v>
      </c>
      <c r="AB17">
        <v>0</v>
      </c>
      <c r="AC17">
        <v>0</v>
      </c>
      <c r="AD17">
        <v>0</v>
      </c>
      <c r="AE17" t="str">
        <v>(empty model)</v>
      </c>
      <c r="AF17">
        <v>1</v>
      </c>
      <c r="AG17">
        <v>316</v>
      </c>
      <c r="AH17">
        <v>117.49697999999999</v>
      </c>
      <c r="AI17">
        <v>5.9</v>
      </c>
    </row>
    <row r="18" spans="1:35" x14ac:dyDescent="0.25">
      <c r="A18" t="str">
        <v>HIV/AIDS</v>
      </c>
      <c r="B18" s="20" t="s">
        <v>767</v>
      </c>
      <c r="C18" s="20" t="b">
        <v>0</v>
      </c>
      <c r="D18" s="20" t="s">
        <v>983</v>
      </c>
      <c r="E18" s="20"/>
      <c r="F18" s="20"/>
      <c r="G18" s="20" t="s">
        <v>984</v>
      </c>
      <c r="H18" t="str" cm="1">
        <f t="array" ref="H18">IF(OR($B18&lt;&gt;"Predictor",$D18&lt;&gt;"Categorical"),"",_xlfn.LET(_xlpm.col,INDEX(Source_Data,0,ROW()-2),_xlpm.x,IF(_xlpm.col="","",_xlpm.col),IFERROR(ROWS(_xlfn.UNIQUE(_xlfn._xlws.FILTER(_xlpm.x,(_xlpm.x&lt;&gt;"")*Sample_Include()))),0)))</f>
        <v/>
      </c>
      <c r="J18" t="str">
        <v>Afghanistan</v>
      </c>
      <c r="K18" t="b">
        <v>1</v>
      </c>
      <c r="M18" t="str">
        <v>Afghanistan</v>
      </c>
      <c r="N18">
        <v>54.8</v>
      </c>
      <c r="P18" t="str">
        <v>Afghanistan</v>
      </c>
      <c r="Q18">
        <v>0</v>
      </c>
      <c r="R18">
        <v>0</v>
      </c>
      <c r="S18">
        <v>0</v>
      </c>
      <c r="T18">
        <v>0</v>
      </c>
      <c r="U18">
        <v>0</v>
      </c>
      <c r="V18">
        <v>0</v>
      </c>
      <c r="W18">
        <v>0</v>
      </c>
      <c r="X18">
        <v>0</v>
      </c>
      <c r="Y18">
        <v>0</v>
      </c>
      <c r="Z18">
        <v>0</v>
      </c>
      <c r="AA18">
        <v>0</v>
      </c>
      <c r="AB18">
        <v>0</v>
      </c>
      <c r="AC18">
        <v>0</v>
      </c>
      <c r="AD18">
        <v>0</v>
      </c>
      <c r="AE18" t="str">
        <v>(empty model)</v>
      </c>
      <c r="AF18">
        <v>1</v>
      </c>
      <c r="AG18">
        <v>321</v>
      </c>
      <c r="AH18">
        <v>114.56</v>
      </c>
      <c r="AI18">
        <v>5.5</v>
      </c>
    </row>
    <row r="19" spans="1:35" x14ac:dyDescent="0.25">
      <c r="A19" t="str">
        <v>GDP</v>
      </c>
      <c r="B19" s="20" t="s">
        <v>767</v>
      </c>
      <c r="C19" s="20" t="b">
        <v>1</v>
      </c>
      <c r="D19" s="20" t="s">
        <v>983</v>
      </c>
      <c r="E19" s="20"/>
      <c r="F19" s="20"/>
      <c r="G19" s="20" t="s">
        <v>984</v>
      </c>
      <c r="H19" t="str" cm="1">
        <f t="array" ref="H19">IF(OR($B19&lt;&gt;"Predictor",$D19&lt;&gt;"Categorical"),"",_xlfn.LET(_xlpm.col,INDEX(Source_Data,0,ROW()-2),_xlpm.x,IF(_xlpm.col="","",_xlpm.col),IFERROR(ROWS(_xlfn.UNIQUE(_xlfn._xlws.FILTER(_xlpm.x,(_xlpm.x&lt;&gt;"")*Sample_Include()))),0)))</f>
        <v/>
      </c>
      <c r="J19" t="str">
        <v>Albania</v>
      </c>
      <c r="K19" t="b">
        <v>1</v>
      </c>
      <c r="M19" t="str">
        <v>Albania</v>
      </c>
      <c r="N19">
        <v>77.8</v>
      </c>
      <c r="P19" t="str">
        <v>Albania</v>
      </c>
      <c r="Q19">
        <v>0</v>
      </c>
      <c r="R19">
        <v>0</v>
      </c>
      <c r="S19">
        <v>0</v>
      </c>
      <c r="T19">
        <v>0</v>
      </c>
      <c r="U19">
        <v>0</v>
      </c>
      <c r="V19">
        <v>0</v>
      </c>
      <c r="W19">
        <v>0</v>
      </c>
      <c r="X19">
        <v>0</v>
      </c>
      <c r="Y19">
        <v>0</v>
      </c>
      <c r="Z19">
        <v>0</v>
      </c>
      <c r="AA19">
        <v>0</v>
      </c>
      <c r="AB19">
        <v>0</v>
      </c>
      <c r="AC19">
        <v>0</v>
      </c>
      <c r="AD19">
        <v>0</v>
      </c>
      <c r="AE19" t="str">
        <v>(empty model)</v>
      </c>
      <c r="AF19">
        <v>1</v>
      </c>
      <c r="AG19">
        <v>74</v>
      </c>
      <c r="AH19">
        <v>3954.2278299999998</v>
      </c>
      <c r="AI19">
        <v>14.2</v>
      </c>
    </row>
    <row r="20" spans="1:35" x14ac:dyDescent="0.25">
      <c r="A20" t="str">
        <v>Population</v>
      </c>
      <c r="B20" s="20" t="s">
        <v>767</v>
      </c>
      <c r="C20" s="20" t="b">
        <v>0</v>
      </c>
      <c r="D20" s="20" t="s">
        <v>983</v>
      </c>
      <c r="E20" s="20"/>
      <c r="F20" s="20"/>
      <c r="G20" s="20" t="s">
        <v>984</v>
      </c>
      <c r="H20" t="str" cm="1">
        <f t="array" ref="H20">IF(OR($B20&lt;&gt;"Predictor",$D20&lt;&gt;"Categorical"),"",_xlfn.LET(_xlpm.col,INDEX(Source_Data,0,ROW()-2),_xlpm.x,IF(_xlpm.col="","",_xlpm.col),IFERROR(ROWS(_xlfn.UNIQUE(_xlfn._xlws.FILTER(_xlpm.x,(_xlpm.x&lt;&gt;"")*Sample_Include()))),0)))</f>
        <v/>
      </c>
      <c r="J20" t="str">
        <v>Albania</v>
      </c>
      <c r="K20" t="b">
        <v>1</v>
      </c>
      <c r="M20" t="str">
        <v>Albania</v>
      </c>
      <c r="N20">
        <v>77.5</v>
      </c>
      <c r="P20" t="str">
        <v>Albania</v>
      </c>
      <c r="Q20">
        <v>0</v>
      </c>
      <c r="R20">
        <v>0</v>
      </c>
      <c r="S20">
        <v>0</v>
      </c>
      <c r="T20">
        <v>0</v>
      </c>
      <c r="U20">
        <v>0</v>
      </c>
      <c r="V20">
        <v>0</v>
      </c>
      <c r="W20">
        <v>0</v>
      </c>
      <c r="X20">
        <v>0</v>
      </c>
      <c r="Y20">
        <v>0</v>
      </c>
      <c r="Z20">
        <v>0</v>
      </c>
      <c r="AA20">
        <v>0</v>
      </c>
      <c r="AB20">
        <v>0</v>
      </c>
      <c r="AC20">
        <v>0</v>
      </c>
      <c r="AD20">
        <v>1</v>
      </c>
      <c r="AE20" t="str">
        <v>(empty model)</v>
      </c>
      <c r="AF20">
        <v>1</v>
      </c>
      <c r="AG20">
        <v>8</v>
      </c>
      <c r="AH20">
        <v>4575.7637869999999</v>
      </c>
      <c r="AI20">
        <v>14.2</v>
      </c>
    </row>
    <row r="21" spans="1:35" x14ac:dyDescent="0.25">
      <c r="A21" t="str">
        <v>thinness 1-19 years</v>
      </c>
      <c r="B21" s="20" t="s">
        <v>767</v>
      </c>
      <c r="C21" s="20" t="b">
        <v>0</v>
      </c>
      <c r="D21" s="20" t="s">
        <v>983</v>
      </c>
      <c r="E21" s="20"/>
      <c r="F21" s="20"/>
      <c r="G21" s="20" t="s">
        <v>984</v>
      </c>
      <c r="H21" t="str" cm="1">
        <f t="array" ref="H21">IF(OR($B21&lt;&gt;"Predictor",$D21&lt;&gt;"Categorical"),"",_xlfn.LET(_xlpm.col,INDEX(Source_Data,0,ROW()-2),_xlpm.x,IF(_xlpm.col="","",_xlpm.col),IFERROR(ROWS(_xlfn.UNIQUE(_xlfn._xlws.FILTER(_xlpm.x,(_xlpm.x&lt;&gt;"")*Sample_Include()))),0)))</f>
        <v/>
      </c>
      <c r="J21" t="str">
        <v>Albania</v>
      </c>
      <c r="K21" t="b">
        <v>1</v>
      </c>
      <c r="M21" t="str">
        <v>Albania</v>
      </c>
      <c r="N21">
        <v>77.2</v>
      </c>
      <c r="P21" t="str">
        <v>Albania</v>
      </c>
      <c r="Q21">
        <v>0</v>
      </c>
      <c r="R21">
        <v>0</v>
      </c>
      <c r="S21">
        <v>0</v>
      </c>
      <c r="T21">
        <v>0</v>
      </c>
      <c r="U21">
        <v>0</v>
      </c>
      <c r="V21">
        <v>0</v>
      </c>
      <c r="W21">
        <v>0</v>
      </c>
      <c r="X21">
        <v>0</v>
      </c>
      <c r="Y21">
        <v>0</v>
      </c>
      <c r="Z21">
        <v>0</v>
      </c>
      <c r="AA21">
        <v>0</v>
      </c>
      <c r="AB21">
        <v>0</v>
      </c>
      <c r="AC21">
        <v>1</v>
      </c>
      <c r="AD21">
        <v>0</v>
      </c>
      <c r="AE21" t="str">
        <v>(empty model)</v>
      </c>
      <c r="AF21">
        <v>1</v>
      </c>
      <c r="AG21">
        <v>84</v>
      </c>
      <c r="AH21">
        <v>4414.7231400000001</v>
      </c>
      <c r="AI21">
        <v>14.2</v>
      </c>
    </row>
    <row r="22" spans="1:35" x14ac:dyDescent="0.25">
      <c r="A22" t="str">
        <v>thinness 5-9 years</v>
      </c>
      <c r="B22" s="20" t="s">
        <v>767</v>
      </c>
      <c r="C22" s="20" t="b">
        <v>0</v>
      </c>
      <c r="D22" s="20" t="s">
        <v>983</v>
      </c>
      <c r="E22" s="20"/>
      <c r="F22" s="20"/>
      <c r="G22" s="20" t="s">
        <v>984</v>
      </c>
      <c r="H22" t="str" cm="1">
        <f t="array" ref="H22">IF(OR($B22&lt;&gt;"Predictor",$D22&lt;&gt;"Categorical"),"",_xlfn.LET(_xlpm.col,INDEX(Source_Data,0,ROW()-2),_xlpm.x,IF(_xlpm.col="","",_xlpm.col),IFERROR(ROWS(_xlfn.UNIQUE(_xlfn._xlws.FILTER(_xlpm.x,(_xlpm.x&lt;&gt;"")*Sample_Include()))),0)))</f>
        <v/>
      </c>
      <c r="J22" t="str">
        <v>Albania</v>
      </c>
      <c r="K22" t="b">
        <v>1</v>
      </c>
      <c r="M22" t="str">
        <v>Albania</v>
      </c>
      <c r="N22">
        <v>76.900000000000006</v>
      </c>
      <c r="P22" t="str">
        <v>Albania</v>
      </c>
      <c r="Q22">
        <v>0</v>
      </c>
      <c r="R22">
        <v>0</v>
      </c>
      <c r="S22">
        <v>0</v>
      </c>
      <c r="T22">
        <v>0</v>
      </c>
      <c r="U22">
        <v>0</v>
      </c>
      <c r="V22">
        <v>0</v>
      </c>
      <c r="W22">
        <v>0</v>
      </c>
      <c r="X22">
        <v>0</v>
      </c>
      <c r="Y22">
        <v>0</v>
      </c>
      <c r="Z22">
        <v>0</v>
      </c>
      <c r="AA22">
        <v>0</v>
      </c>
      <c r="AB22">
        <v>1</v>
      </c>
      <c r="AC22">
        <v>0</v>
      </c>
      <c r="AD22">
        <v>0</v>
      </c>
      <c r="AE22" t="str">
        <v>(empty model)</v>
      </c>
      <c r="AF22">
        <v>1</v>
      </c>
      <c r="AG22">
        <v>86</v>
      </c>
      <c r="AH22">
        <v>4247.61438</v>
      </c>
      <c r="AI22">
        <v>14.2</v>
      </c>
    </row>
    <row r="23" spans="1:35" x14ac:dyDescent="0.25">
      <c r="A23" t="str">
        <v>Income composition of resources</v>
      </c>
      <c r="B23" s="20" t="s">
        <v>767</v>
      </c>
      <c r="C23" s="20" t="b">
        <v>0</v>
      </c>
      <c r="D23" s="20" t="s">
        <v>983</v>
      </c>
      <c r="E23" s="20"/>
      <c r="F23" s="20"/>
      <c r="G23" s="20" t="s">
        <v>984</v>
      </c>
      <c r="H23" t="str" cm="1">
        <f t="array" ref="H23">IF(OR($B23&lt;&gt;"Predictor",$D23&lt;&gt;"Categorical"),"",_xlfn.LET(_xlpm.col,INDEX(Source_Data,0,ROW()-2),_xlpm.x,IF(_xlpm.col="","",_xlpm.col),IFERROR(ROWS(_xlfn.UNIQUE(_xlfn._xlws.FILTER(_xlpm.x,(_xlpm.x&lt;&gt;"")*Sample_Include()))),0)))</f>
        <v/>
      </c>
      <c r="J23" t="str">
        <v>Albania</v>
      </c>
      <c r="K23" t="b">
        <v>1</v>
      </c>
      <c r="M23" t="str">
        <v>Albania</v>
      </c>
      <c r="N23">
        <v>76.599999999999994</v>
      </c>
      <c r="P23" t="str">
        <v>Albania</v>
      </c>
      <c r="Q23">
        <v>0</v>
      </c>
      <c r="R23">
        <v>0</v>
      </c>
      <c r="S23">
        <v>0</v>
      </c>
      <c r="T23">
        <v>0</v>
      </c>
      <c r="U23">
        <v>0</v>
      </c>
      <c r="V23">
        <v>0</v>
      </c>
      <c r="W23">
        <v>0</v>
      </c>
      <c r="X23">
        <v>0</v>
      </c>
      <c r="Y23">
        <v>0</v>
      </c>
      <c r="Z23">
        <v>0</v>
      </c>
      <c r="AA23">
        <v>1</v>
      </c>
      <c r="AB23">
        <v>0</v>
      </c>
      <c r="AC23">
        <v>0</v>
      </c>
      <c r="AD23">
        <v>0</v>
      </c>
      <c r="AE23" t="str">
        <v>(empty model)</v>
      </c>
      <c r="AF23">
        <v>1</v>
      </c>
      <c r="AG23">
        <v>88</v>
      </c>
      <c r="AH23">
        <v>4437.17868</v>
      </c>
      <c r="AI23">
        <v>13.3</v>
      </c>
    </row>
    <row r="24" spans="1:35" x14ac:dyDescent="0.25">
      <c r="A24" t="str">
        <v>Schooling</v>
      </c>
      <c r="B24" s="20" t="s">
        <v>767</v>
      </c>
      <c r="C24" s="20" t="b">
        <v>1</v>
      </c>
      <c r="D24" s="20" t="s">
        <v>983</v>
      </c>
      <c r="E24" s="20"/>
      <c r="F24" s="20"/>
      <c r="G24" s="20" t="s">
        <v>984</v>
      </c>
      <c r="H24" t="str" cm="1">
        <f t="array" ref="H24">IF(OR($B24&lt;&gt;"Predictor",$D24&lt;&gt;"Categorical"),"",_xlfn.LET(_xlpm.col,INDEX(Source_Data,0,ROW()-2),_xlpm.x,IF(_xlpm.col="","",_xlpm.col),IFERROR(ROWS(_xlfn.UNIQUE(_xlfn._xlws.FILTER(_xlpm.x,(_xlpm.x&lt;&gt;"")*Sample_Include()))),0)))</f>
        <v/>
      </c>
      <c r="J24" t="str">
        <v>Albania</v>
      </c>
      <c r="K24" t="b">
        <v>1</v>
      </c>
      <c r="M24" t="str">
        <v>Albania</v>
      </c>
      <c r="N24">
        <v>76.2</v>
      </c>
      <c r="P24" t="str">
        <v>Albania</v>
      </c>
      <c r="Q24">
        <v>0</v>
      </c>
      <c r="R24">
        <v>0</v>
      </c>
      <c r="S24">
        <v>0</v>
      </c>
      <c r="T24">
        <v>0</v>
      </c>
      <c r="U24">
        <v>0</v>
      </c>
      <c r="V24">
        <v>0</v>
      </c>
      <c r="W24">
        <v>0</v>
      </c>
      <c r="X24">
        <v>0</v>
      </c>
      <c r="Y24">
        <v>0</v>
      </c>
      <c r="Z24">
        <v>1</v>
      </c>
      <c r="AA24">
        <v>0</v>
      </c>
      <c r="AB24">
        <v>0</v>
      </c>
      <c r="AC24">
        <v>0</v>
      </c>
      <c r="AD24">
        <v>0</v>
      </c>
      <c r="AE24" t="str">
        <v>(empty model)</v>
      </c>
      <c r="AF24">
        <v>1</v>
      </c>
      <c r="AG24">
        <v>91</v>
      </c>
      <c r="AH24">
        <v>494.35883200000001</v>
      </c>
      <c r="AI24">
        <v>12.5</v>
      </c>
    </row>
    <row r="25" spans="1:35" x14ac:dyDescent="0.25">
      <c r="A25" t="str">
        <v>Full_Data</v>
      </c>
      <c r="B25" s="20" t="s">
        <v>578</v>
      </c>
      <c r="C25" s="20" t="b">
        <v>0</v>
      </c>
      <c r="D25" s="20" t="s">
        <v>983</v>
      </c>
      <c r="E25" s="20"/>
      <c r="F25" s="20"/>
      <c r="G25" s="20" t="s">
        <v>984</v>
      </c>
      <c r="H25" t="str" cm="1">
        <f t="array" ref="H25">IF(OR($B25&lt;&gt;"Predictor",$D25&lt;&gt;"Categorical"),"",_xlfn.LET(_xlpm.col,INDEX(Source_Data,0,ROW()-2),_xlpm.x,IF(_xlpm.col="","",_xlpm.col),IFERROR(ROWS(_xlfn.UNIQUE(_xlfn._xlws.FILTER(_xlpm.x,(_xlpm.x&lt;&gt;"")*Sample_Include()))),0)))</f>
        <v/>
      </c>
      <c r="J25" t="str">
        <v>Albania</v>
      </c>
      <c r="K25" t="b">
        <v>1</v>
      </c>
      <c r="M25" t="str">
        <v>Albania</v>
      </c>
      <c r="N25">
        <v>76.099999999999994</v>
      </c>
      <c r="P25" t="str">
        <v>Albania</v>
      </c>
      <c r="Q25">
        <v>0</v>
      </c>
      <c r="R25">
        <v>0</v>
      </c>
      <c r="S25">
        <v>0</v>
      </c>
      <c r="T25">
        <v>0</v>
      </c>
      <c r="U25">
        <v>0</v>
      </c>
      <c r="V25">
        <v>0</v>
      </c>
      <c r="W25">
        <v>0</v>
      </c>
      <c r="X25">
        <v>0</v>
      </c>
      <c r="Y25">
        <v>1</v>
      </c>
      <c r="Z25">
        <v>0</v>
      </c>
      <c r="AA25">
        <v>0</v>
      </c>
      <c r="AB25">
        <v>0</v>
      </c>
      <c r="AC25">
        <v>0</v>
      </c>
      <c r="AD25">
        <v>0</v>
      </c>
      <c r="AE25" t="str">
        <v>(empty model)</v>
      </c>
      <c r="AF25">
        <v>1</v>
      </c>
      <c r="AG25">
        <v>91</v>
      </c>
      <c r="AH25">
        <v>4114.1365450000003</v>
      </c>
      <c r="AI25">
        <v>12.2</v>
      </c>
    </row>
    <row r="26" spans="1:35" x14ac:dyDescent="0.25">
      <c r="J26" t="str">
        <v>Albania</v>
      </c>
      <c r="K26" t="b">
        <v>1</v>
      </c>
      <c r="M26" t="str">
        <v>Albania</v>
      </c>
      <c r="N26">
        <v>75.3</v>
      </c>
      <c r="P26" t="str">
        <v>Albania</v>
      </c>
      <c r="Q26">
        <v>0</v>
      </c>
      <c r="R26">
        <v>0</v>
      </c>
      <c r="S26">
        <v>0</v>
      </c>
      <c r="T26">
        <v>0</v>
      </c>
      <c r="U26">
        <v>0</v>
      </c>
      <c r="V26">
        <v>0</v>
      </c>
      <c r="W26">
        <v>0</v>
      </c>
      <c r="X26">
        <v>1</v>
      </c>
      <c r="Y26">
        <v>0</v>
      </c>
      <c r="Z26">
        <v>0</v>
      </c>
      <c r="AA26">
        <v>0</v>
      </c>
      <c r="AB26">
        <v>0</v>
      </c>
      <c r="AC26">
        <v>0</v>
      </c>
      <c r="AD26">
        <v>0</v>
      </c>
      <c r="AE26" t="str">
        <v>(empty model)</v>
      </c>
      <c r="AF26">
        <v>1</v>
      </c>
      <c r="AG26">
        <v>1</v>
      </c>
      <c r="AH26">
        <v>437.539647</v>
      </c>
      <c r="AI26">
        <v>12</v>
      </c>
    </row>
    <row r="27" spans="1:35" x14ac:dyDescent="0.25">
      <c r="J27" t="str">
        <v>Albania</v>
      </c>
      <c r="K27" t="b">
        <v>1</v>
      </c>
      <c r="M27" t="str">
        <v>Albania</v>
      </c>
      <c r="N27">
        <v>75.900000000000006</v>
      </c>
      <c r="P27" t="str">
        <v>Albania</v>
      </c>
      <c r="Q27">
        <v>0</v>
      </c>
      <c r="R27">
        <v>0</v>
      </c>
      <c r="S27">
        <v>0</v>
      </c>
      <c r="T27">
        <v>0</v>
      </c>
      <c r="U27">
        <v>0</v>
      </c>
      <c r="V27">
        <v>0</v>
      </c>
      <c r="W27">
        <v>1</v>
      </c>
      <c r="X27">
        <v>0</v>
      </c>
      <c r="Y27">
        <v>0</v>
      </c>
      <c r="Z27">
        <v>0</v>
      </c>
      <c r="AA27">
        <v>0</v>
      </c>
      <c r="AB27">
        <v>0</v>
      </c>
      <c r="AC27">
        <v>0</v>
      </c>
      <c r="AD27">
        <v>0</v>
      </c>
      <c r="AE27" t="str">
        <v>(empty model)</v>
      </c>
      <c r="AF27">
        <v>1</v>
      </c>
      <c r="AG27">
        <v>9</v>
      </c>
      <c r="AH27">
        <v>363.13684999999998</v>
      </c>
      <c r="AI27">
        <v>11.6</v>
      </c>
    </row>
    <row r="28" spans="1:35" x14ac:dyDescent="0.25">
      <c r="J28" t="str">
        <v>Albania</v>
      </c>
      <c r="K28" t="b">
        <v>1</v>
      </c>
      <c r="M28" t="str">
        <v>Albania</v>
      </c>
      <c r="N28">
        <v>74.2</v>
      </c>
      <c r="P28" t="str">
        <v>Albania</v>
      </c>
      <c r="Q28">
        <v>0</v>
      </c>
      <c r="R28">
        <v>0</v>
      </c>
      <c r="S28">
        <v>0</v>
      </c>
      <c r="T28">
        <v>0</v>
      </c>
      <c r="U28">
        <v>0</v>
      </c>
      <c r="V28">
        <v>1</v>
      </c>
      <c r="W28">
        <v>0</v>
      </c>
      <c r="X28">
        <v>0</v>
      </c>
      <c r="Y28">
        <v>0</v>
      </c>
      <c r="Z28">
        <v>0</v>
      </c>
      <c r="AA28">
        <v>0</v>
      </c>
      <c r="AB28">
        <v>0</v>
      </c>
      <c r="AC28">
        <v>0</v>
      </c>
      <c r="AD28">
        <v>0</v>
      </c>
      <c r="AE28" t="str">
        <v>(empty model)</v>
      </c>
      <c r="AF28">
        <v>1</v>
      </c>
      <c r="AG28">
        <v>99</v>
      </c>
      <c r="AH28">
        <v>35.129300000000001</v>
      </c>
      <c r="AI28">
        <v>11.4</v>
      </c>
    </row>
    <row r="29" spans="1:35" x14ac:dyDescent="0.25">
      <c r="J29" t="str">
        <v>Albania</v>
      </c>
      <c r="K29" t="b">
        <v>1</v>
      </c>
      <c r="M29" t="str">
        <v>Albania</v>
      </c>
      <c r="N29">
        <v>73.5</v>
      </c>
      <c r="P29" t="str">
        <v>Albania</v>
      </c>
      <c r="Q29">
        <v>0</v>
      </c>
      <c r="R29">
        <v>0</v>
      </c>
      <c r="S29">
        <v>0</v>
      </c>
      <c r="T29">
        <v>0</v>
      </c>
      <c r="U29">
        <v>1</v>
      </c>
      <c r="V29">
        <v>0</v>
      </c>
      <c r="W29">
        <v>0</v>
      </c>
      <c r="X29">
        <v>0</v>
      </c>
      <c r="Y29">
        <v>0</v>
      </c>
      <c r="Z29">
        <v>0</v>
      </c>
      <c r="AA29">
        <v>0</v>
      </c>
      <c r="AB29">
        <v>0</v>
      </c>
      <c r="AC29">
        <v>0</v>
      </c>
      <c r="AD29">
        <v>0</v>
      </c>
      <c r="AE29" t="str">
        <v>(empty model)</v>
      </c>
      <c r="AF29">
        <v>1</v>
      </c>
      <c r="AG29">
        <v>15</v>
      </c>
      <c r="AH29">
        <v>279.14293099999998</v>
      </c>
      <c r="AI29">
        <v>10.8</v>
      </c>
    </row>
    <row r="30" spans="1:35" x14ac:dyDescent="0.25">
      <c r="J30" t="str">
        <v>Albania</v>
      </c>
      <c r="K30" t="b">
        <v>1</v>
      </c>
      <c r="M30" t="str">
        <v>Albania</v>
      </c>
      <c r="N30">
        <v>73</v>
      </c>
      <c r="P30" t="str">
        <v>Albania</v>
      </c>
      <c r="Q30">
        <v>0</v>
      </c>
      <c r="R30">
        <v>0</v>
      </c>
      <c r="S30">
        <v>0</v>
      </c>
      <c r="T30">
        <v>1</v>
      </c>
      <c r="U30">
        <v>0</v>
      </c>
      <c r="V30">
        <v>0</v>
      </c>
      <c r="W30">
        <v>0</v>
      </c>
      <c r="X30">
        <v>0</v>
      </c>
      <c r="Y30">
        <v>0</v>
      </c>
      <c r="Z30">
        <v>0</v>
      </c>
      <c r="AA30">
        <v>0</v>
      </c>
      <c r="AB30">
        <v>0</v>
      </c>
      <c r="AC30">
        <v>0</v>
      </c>
      <c r="AD30">
        <v>0</v>
      </c>
      <c r="AE30" t="str">
        <v>(empty model)</v>
      </c>
      <c r="AF30">
        <v>1</v>
      </c>
      <c r="AG30">
        <v>17</v>
      </c>
      <c r="AH30">
        <v>2416.5882350000002</v>
      </c>
      <c r="AI30">
        <v>10.9</v>
      </c>
    </row>
    <row r="31" spans="1:35" x14ac:dyDescent="0.25">
      <c r="J31" t="str">
        <v>Albania</v>
      </c>
      <c r="K31" t="b">
        <v>1</v>
      </c>
      <c r="M31" t="str">
        <v>Albania</v>
      </c>
      <c r="N31">
        <v>72.8</v>
      </c>
      <c r="P31" t="str">
        <v>Albania</v>
      </c>
      <c r="Q31">
        <v>0</v>
      </c>
      <c r="R31">
        <v>0</v>
      </c>
      <c r="S31">
        <v>1</v>
      </c>
      <c r="T31">
        <v>0</v>
      </c>
      <c r="U31">
        <v>0</v>
      </c>
      <c r="V31">
        <v>0</v>
      </c>
      <c r="W31">
        <v>0</v>
      </c>
      <c r="X31">
        <v>0</v>
      </c>
      <c r="Y31">
        <v>0</v>
      </c>
      <c r="Z31">
        <v>0</v>
      </c>
      <c r="AA31">
        <v>0</v>
      </c>
      <c r="AB31">
        <v>0</v>
      </c>
      <c r="AC31">
        <v>0</v>
      </c>
      <c r="AD31">
        <v>0</v>
      </c>
      <c r="AE31" t="str">
        <v>(empty model)</v>
      </c>
      <c r="AF31">
        <v>1</v>
      </c>
      <c r="AG31">
        <v>18</v>
      </c>
      <c r="AH31">
        <v>189.681557</v>
      </c>
      <c r="AI31">
        <v>10.7</v>
      </c>
    </row>
    <row r="32" spans="1:35" x14ac:dyDescent="0.25">
      <c r="J32" t="str">
        <v>Albania</v>
      </c>
      <c r="K32" t="b">
        <v>1</v>
      </c>
      <c r="M32" t="str">
        <v>Albania</v>
      </c>
      <c r="N32">
        <v>73.3</v>
      </c>
      <c r="P32" t="str">
        <v>Albania</v>
      </c>
      <c r="Q32">
        <v>0</v>
      </c>
      <c r="R32">
        <v>1</v>
      </c>
      <c r="S32">
        <v>0</v>
      </c>
      <c r="T32">
        <v>0</v>
      </c>
      <c r="U32">
        <v>0</v>
      </c>
      <c r="V32">
        <v>0</v>
      </c>
      <c r="W32">
        <v>0</v>
      </c>
      <c r="X32">
        <v>0</v>
      </c>
      <c r="Y32">
        <v>0</v>
      </c>
      <c r="Z32">
        <v>0</v>
      </c>
      <c r="AA32">
        <v>0</v>
      </c>
      <c r="AB32">
        <v>0</v>
      </c>
      <c r="AC32">
        <v>0</v>
      </c>
      <c r="AD32">
        <v>0</v>
      </c>
      <c r="AE32" t="str">
        <v>(empty model)</v>
      </c>
      <c r="AF32">
        <v>1</v>
      </c>
      <c r="AG32">
        <v>15</v>
      </c>
      <c r="AH32">
        <v>1453.642777</v>
      </c>
      <c r="AI32">
        <v>10.7</v>
      </c>
    </row>
    <row r="33" spans="10:35" x14ac:dyDescent="0.25">
      <c r="J33" t="str">
        <v>Albania</v>
      </c>
      <c r="K33" t="b">
        <v>1</v>
      </c>
      <c r="M33" t="str">
        <v>Albania</v>
      </c>
      <c r="N33">
        <v>73.599999999999994</v>
      </c>
      <c r="P33" t="str">
        <v>Albania</v>
      </c>
      <c r="Q33">
        <v>1</v>
      </c>
      <c r="R33">
        <v>0</v>
      </c>
      <c r="S33">
        <v>0</v>
      </c>
      <c r="T33">
        <v>0</v>
      </c>
      <c r="U33">
        <v>0</v>
      </c>
      <c r="V33">
        <v>0</v>
      </c>
      <c r="W33">
        <v>0</v>
      </c>
      <c r="X33">
        <v>0</v>
      </c>
      <c r="Y33">
        <v>0</v>
      </c>
      <c r="Z33">
        <v>0</v>
      </c>
      <c r="AA33">
        <v>0</v>
      </c>
      <c r="AB33">
        <v>0</v>
      </c>
      <c r="AC33">
        <v>0</v>
      </c>
      <c r="AD33">
        <v>0</v>
      </c>
      <c r="AE33" t="str">
        <v>(empty model)</v>
      </c>
      <c r="AF33">
        <v>1</v>
      </c>
      <c r="AG33">
        <v>14</v>
      </c>
      <c r="AH33">
        <v>1326.9733900000001</v>
      </c>
      <c r="AI33">
        <v>10.6</v>
      </c>
    </row>
    <row r="34" spans="10:35" x14ac:dyDescent="0.25">
      <c r="J34" t="str">
        <v>Albania</v>
      </c>
      <c r="K34" t="b">
        <v>1</v>
      </c>
      <c r="M34" t="str">
        <v>Albania</v>
      </c>
      <c r="N34">
        <v>72.599999999999994</v>
      </c>
      <c r="P34" t="str">
        <v>Albania</v>
      </c>
      <c r="Q34">
        <v>0</v>
      </c>
      <c r="R34">
        <v>0</v>
      </c>
      <c r="S34">
        <v>0</v>
      </c>
      <c r="T34">
        <v>0</v>
      </c>
      <c r="U34">
        <v>0</v>
      </c>
      <c r="V34">
        <v>0</v>
      </c>
      <c r="W34">
        <v>0</v>
      </c>
      <c r="X34">
        <v>0</v>
      </c>
      <c r="Y34">
        <v>0</v>
      </c>
      <c r="Z34">
        <v>0</v>
      </c>
      <c r="AA34">
        <v>0</v>
      </c>
      <c r="AB34">
        <v>0</v>
      </c>
      <c r="AC34">
        <v>0</v>
      </c>
      <c r="AD34">
        <v>0</v>
      </c>
      <c r="AE34" t="str">
        <v>(empty model)</v>
      </c>
      <c r="AF34">
        <v>1</v>
      </c>
      <c r="AG34">
        <v>11</v>
      </c>
      <c r="AH34">
        <v>1175.7889809999999</v>
      </c>
      <c r="AI34">
        <v>10.7</v>
      </c>
    </row>
    <row r="35" spans="10:35" x14ac:dyDescent="0.25">
      <c r="J35" t="str">
        <v>Algeria</v>
      </c>
      <c r="K35" t="b">
        <v>0</v>
      </c>
      <c r="M35" t="str">
        <v>Algeria</v>
      </c>
      <c r="N35">
        <v>75.400000000000006</v>
      </c>
      <c r="P35" t="str">
        <v>Algeria</v>
      </c>
      <c r="Q35">
        <v>0</v>
      </c>
      <c r="R35">
        <v>0</v>
      </c>
      <c r="S35">
        <v>0</v>
      </c>
      <c r="T35">
        <v>0</v>
      </c>
      <c r="U35">
        <v>0</v>
      </c>
      <c r="V35">
        <v>0</v>
      </c>
      <c r="W35">
        <v>0</v>
      </c>
      <c r="X35">
        <v>0</v>
      </c>
      <c r="Y35">
        <v>0</v>
      </c>
      <c r="Z35">
        <v>0</v>
      </c>
      <c r="AA35">
        <v>0</v>
      </c>
      <c r="AB35">
        <v>0</v>
      </c>
      <c r="AC35">
        <v>0</v>
      </c>
      <c r="AD35">
        <v>1</v>
      </c>
      <c r="AE35" t="str">
        <v>(empty model)</v>
      </c>
      <c r="AF35">
        <v>1</v>
      </c>
      <c r="AG35">
        <v>11</v>
      </c>
      <c r="AH35">
        <v>547.85170000000005</v>
      </c>
      <c r="AI35">
        <v>14.4</v>
      </c>
    </row>
    <row r="36" spans="10:35" x14ac:dyDescent="0.25">
      <c r="J36" t="str">
        <v>Algeria</v>
      </c>
      <c r="K36" t="b">
        <v>1</v>
      </c>
      <c r="M36" t="str">
        <v>Algeria</v>
      </c>
      <c r="N36">
        <v>75.3</v>
      </c>
      <c r="P36" t="str">
        <v>Algeria</v>
      </c>
      <c r="Q36">
        <v>0</v>
      </c>
      <c r="R36">
        <v>0</v>
      </c>
      <c r="S36">
        <v>0</v>
      </c>
      <c r="T36">
        <v>0</v>
      </c>
      <c r="U36">
        <v>0</v>
      </c>
      <c r="V36">
        <v>0</v>
      </c>
      <c r="W36">
        <v>0</v>
      </c>
      <c r="X36">
        <v>0</v>
      </c>
      <c r="Y36">
        <v>0</v>
      </c>
      <c r="Z36">
        <v>0</v>
      </c>
      <c r="AA36">
        <v>0</v>
      </c>
      <c r="AB36">
        <v>0</v>
      </c>
      <c r="AC36">
        <v>1</v>
      </c>
      <c r="AD36">
        <v>0</v>
      </c>
      <c r="AE36" t="str">
        <v>(empty model)</v>
      </c>
      <c r="AF36">
        <v>1</v>
      </c>
      <c r="AG36">
        <v>112</v>
      </c>
      <c r="AH36">
        <v>5471.8667660000001</v>
      </c>
      <c r="AI36">
        <v>14.4</v>
      </c>
    </row>
    <row r="37" spans="10:35" x14ac:dyDescent="0.25">
      <c r="J37" t="str">
        <v>Algeria</v>
      </c>
      <c r="K37" t="b">
        <v>1</v>
      </c>
      <c r="M37" t="str">
        <v>Algeria</v>
      </c>
      <c r="N37">
        <v>75.099999999999994</v>
      </c>
      <c r="P37" t="str">
        <v>Algeria</v>
      </c>
      <c r="Q37">
        <v>0</v>
      </c>
      <c r="R37">
        <v>0</v>
      </c>
      <c r="S37">
        <v>0</v>
      </c>
      <c r="T37">
        <v>0</v>
      </c>
      <c r="U37">
        <v>0</v>
      </c>
      <c r="V37">
        <v>0</v>
      </c>
      <c r="W37">
        <v>0</v>
      </c>
      <c r="X37">
        <v>0</v>
      </c>
      <c r="Y37">
        <v>0</v>
      </c>
      <c r="Z37">
        <v>0</v>
      </c>
      <c r="AA37">
        <v>0</v>
      </c>
      <c r="AB37">
        <v>1</v>
      </c>
      <c r="AC37">
        <v>0</v>
      </c>
      <c r="AD37">
        <v>0</v>
      </c>
      <c r="AE37" t="str">
        <v>(empty model)</v>
      </c>
      <c r="AF37">
        <v>1</v>
      </c>
      <c r="AG37">
        <v>113</v>
      </c>
      <c r="AH37">
        <v>5564.8256600000004</v>
      </c>
      <c r="AI37">
        <v>14.4</v>
      </c>
    </row>
    <row r="38" spans="10:35" x14ac:dyDescent="0.25">
      <c r="J38" t="str">
        <v>Algeria</v>
      </c>
      <c r="K38" t="b">
        <v>1</v>
      </c>
      <c r="M38" t="str">
        <v>Algeria</v>
      </c>
      <c r="N38">
        <v>74.900000000000006</v>
      </c>
      <c r="P38" t="str">
        <v>Algeria</v>
      </c>
      <c r="Q38">
        <v>0</v>
      </c>
      <c r="R38">
        <v>0</v>
      </c>
      <c r="S38">
        <v>0</v>
      </c>
      <c r="T38">
        <v>0</v>
      </c>
      <c r="U38">
        <v>0</v>
      </c>
      <c r="V38">
        <v>0</v>
      </c>
      <c r="W38">
        <v>0</v>
      </c>
      <c r="X38">
        <v>0</v>
      </c>
      <c r="Y38">
        <v>0</v>
      </c>
      <c r="Z38">
        <v>0</v>
      </c>
      <c r="AA38">
        <v>1</v>
      </c>
      <c r="AB38">
        <v>0</v>
      </c>
      <c r="AC38">
        <v>0</v>
      </c>
      <c r="AD38">
        <v>0</v>
      </c>
      <c r="AE38" t="str">
        <v>(empty model)</v>
      </c>
      <c r="AF38">
        <v>1</v>
      </c>
      <c r="AG38">
        <v>116</v>
      </c>
      <c r="AH38">
        <v>5432.2523000000001</v>
      </c>
      <c r="AI38">
        <v>14</v>
      </c>
    </row>
    <row r="39" spans="10:35" x14ac:dyDescent="0.25">
      <c r="J39" t="str">
        <v>Algeria</v>
      </c>
      <c r="K39" t="b">
        <v>1</v>
      </c>
      <c r="M39" t="str">
        <v>Algeria</v>
      </c>
      <c r="N39">
        <v>74.7</v>
      </c>
      <c r="P39" t="str">
        <v>Algeria</v>
      </c>
      <c r="Q39">
        <v>0</v>
      </c>
      <c r="R39">
        <v>0</v>
      </c>
      <c r="S39">
        <v>0</v>
      </c>
      <c r="T39">
        <v>0</v>
      </c>
      <c r="U39">
        <v>0</v>
      </c>
      <c r="V39">
        <v>0</v>
      </c>
      <c r="W39">
        <v>0</v>
      </c>
      <c r="X39">
        <v>0</v>
      </c>
      <c r="Y39">
        <v>0</v>
      </c>
      <c r="Z39">
        <v>1</v>
      </c>
      <c r="AA39">
        <v>0</v>
      </c>
      <c r="AB39">
        <v>0</v>
      </c>
      <c r="AC39">
        <v>0</v>
      </c>
      <c r="AD39">
        <v>0</v>
      </c>
      <c r="AE39" t="str">
        <v>(empty model)</v>
      </c>
      <c r="AF39">
        <v>1</v>
      </c>
      <c r="AG39">
        <v>119</v>
      </c>
      <c r="AH39">
        <v>4463.3946749999996</v>
      </c>
      <c r="AI39">
        <v>13.6</v>
      </c>
    </row>
    <row r="40" spans="10:35" x14ac:dyDescent="0.25">
      <c r="J40" t="str">
        <v>Algeria</v>
      </c>
      <c r="K40" t="b">
        <v>1</v>
      </c>
      <c r="M40" t="str">
        <v>Algeria</v>
      </c>
      <c r="N40">
        <v>74.400000000000006</v>
      </c>
      <c r="P40" t="str">
        <v>Algeria</v>
      </c>
      <c r="Q40">
        <v>0</v>
      </c>
      <c r="R40">
        <v>0</v>
      </c>
      <c r="S40">
        <v>0</v>
      </c>
      <c r="T40">
        <v>0</v>
      </c>
      <c r="U40">
        <v>0</v>
      </c>
      <c r="V40">
        <v>0</v>
      </c>
      <c r="W40">
        <v>0</v>
      </c>
      <c r="X40">
        <v>0</v>
      </c>
      <c r="Y40">
        <v>1</v>
      </c>
      <c r="Z40">
        <v>0</v>
      </c>
      <c r="AA40">
        <v>0</v>
      </c>
      <c r="AB40">
        <v>0</v>
      </c>
      <c r="AC40">
        <v>0</v>
      </c>
      <c r="AD40">
        <v>0</v>
      </c>
      <c r="AE40" t="str">
        <v>(empty model)</v>
      </c>
      <c r="AF40">
        <v>1</v>
      </c>
      <c r="AG40">
        <v>123</v>
      </c>
      <c r="AH40">
        <v>3868.8312299999998</v>
      </c>
      <c r="AI40">
        <v>13.1</v>
      </c>
    </row>
    <row r="41" spans="10:35" x14ac:dyDescent="0.25">
      <c r="J41" t="str">
        <v>Algeria</v>
      </c>
      <c r="K41" t="b">
        <v>1</v>
      </c>
      <c r="M41" t="str">
        <v>Algeria</v>
      </c>
      <c r="N41">
        <v>74.099999999999994</v>
      </c>
      <c r="P41" t="str">
        <v>Algeria</v>
      </c>
      <c r="Q41">
        <v>0</v>
      </c>
      <c r="R41">
        <v>0</v>
      </c>
      <c r="S41">
        <v>0</v>
      </c>
      <c r="T41">
        <v>0</v>
      </c>
      <c r="U41">
        <v>0</v>
      </c>
      <c r="V41">
        <v>0</v>
      </c>
      <c r="W41">
        <v>0</v>
      </c>
      <c r="X41">
        <v>1</v>
      </c>
      <c r="Y41">
        <v>0</v>
      </c>
      <c r="Z41">
        <v>0</v>
      </c>
      <c r="AA41">
        <v>0</v>
      </c>
      <c r="AB41">
        <v>0</v>
      </c>
      <c r="AC41">
        <v>0</v>
      </c>
      <c r="AD41">
        <v>0</v>
      </c>
      <c r="AE41" t="str">
        <v>(empty model)</v>
      </c>
      <c r="AF41">
        <v>1</v>
      </c>
      <c r="AG41">
        <v>126</v>
      </c>
      <c r="AH41">
        <v>495.25486599999999</v>
      </c>
      <c r="AI41">
        <v>12.6</v>
      </c>
    </row>
    <row r="42" spans="10:35" x14ac:dyDescent="0.25">
      <c r="J42" t="str">
        <v>Algeria</v>
      </c>
      <c r="K42" t="b">
        <v>1</v>
      </c>
      <c r="M42" t="str">
        <v>Algeria</v>
      </c>
      <c r="N42">
        <v>73.8</v>
      </c>
      <c r="P42" t="str">
        <v>Algeria</v>
      </c>
      <c r="Q42">
        <v>0</v>
      </c>
      <c r="R42">
        <v>0</v>
      </c>
      <c r="S42">
        <v>0</v>
      </c>
      <c r="T42">
        <v>0</v>
      </c>
      <c r="U42">
        <v>0</v>
      </c>
      <c r="V42">
        <v>0</v>
      </c>
      <c r="W42">
        <v>1</v>
      </c>
      <c r="X42">
        <v>0</v>
      </c>
      <c r="Y42">
        <v>0</v>
      </c>
      <c r="Z42">
        <v>0</v>
      </c>
      <c r="AA42">
        <v>0</v>
      </c>
      <c r="AB42">
        <v>0</v>
      </c>
      <c r="AC42">
        <v>0</v>
      </c>
      <c r="AD42">
        <v>0</v>
      </c>
      <c r="AE42" t="str">
        <v>(empty model)</v>
      </c>
      <c r="AF42">
        <v>1</v>
      </c>
      <c r="AG42">
        <v>129</v>
      </c>
      <c r="AH42">
        <v>3935.1833430000001</v>
      </c>
      <c r="AI42">
        <v>12.3</v>
      </c>
    </row>
    <row r="43" spans="10:35" x14ac:dyDescent="0.25">
      <c r="J43" t="str">
        <v>Algeria</v>
      </c>
      <c r="K43" t="b">
        <v>1</v>
      </c>
      <c r="M43" t="str">
        <v>Algeria</v>
      </c>
      <c r="N43">
        <v>73.400000000000006</v>
      </c>
      <c r="P43" t="str">
        <v>Algeria</v>
      </c>
      <c r="Q43">
        <v>0</v>
      </c>
      <c r="R43">
        <v>0</v>
      </c>
      <c r="S43">
        <v>0</v>
      </c>
      <c r="T43">
        <v>0</v>
      </c>
      <c r="U43">
        <v>0</v>
      </c>
      <c r="V43">
        <v>1</v>
      </c>
      <c r="W43">
        <v>0</v>
      </c>
      <c r="X43">
        <v>0</v>
      </c>
      <c r="Y43">
        <v>0</v>
      </c>
      <c r="Z43">
        <v>0</v>
      </c>
      <c r="AA43">
        <v>0</v>
      </c>
      <c r="AB43">
        <v>0</v>
      </c>
      <c r="AC43">
        <v>0</v>
      </c>
      <c r="AD43">
        <v>0</v>
      </c>
      <c r="AE43" t="str">
        <v>(empty model)</v>
      </c>
      <c r="AF43">
        <v>1</v>
      </c>
      <c r="AG43">
        <v>132</v>
      </c>
      <c r="AH43">
        <v>3464.6179000000002</v>
      </c>
      <c r="AI43">
        <v>12.3</v>
      </c>
    </row>
    <row r="44" spans="10:35" x14ac:dyDescent="0.25">
      <c r="J44" t="str">
        <v>Algeria</v>
      </c>
      <c r="K44" t="b">
        <v>1</v>
      </c>
      <c r="M44" t="str">
        <v>Algeria</v>
      </c>
      <c r="N44">
        <v>72.900000000000006</v>
      </c>
      <c r="P44" t="str">
        <v>Algeria</v>
      </c>
      <c r="Q44">
        <v>0</v>
      </c>
      <c r="R44">
        <v>0</v>
      </c>
      <c r="S44">
        <v>0</v>
      </c>
      <c r="T44">
        <v>0</v>
      </c>
      <c r="U44">
        <v>1</v>
      </c>
      <c r="V44">
        <v>0</v>
      </c>
      <c r="W44">
        <v>0</v>
      </c>
      <c r="X44">
        <v>0</v>
      </c>
      <c r="Y44">
        <v>0</v>
      </c>
      <c r="Z44">
        <v>0</v>
      </c>
      <c r="AA44">
        <v>0</v>
      </c>
      <c r="AB44">
        <v>0</v>
      </c>
      <c r="AC44">
        <v>0</v>
      </c>
      <c r="AD44">
        <v>0</v>
      </c>
      <c r="AE44" t="str">
        <v>(empty model)</v>
      </c>
      <c r="AF44">
        <v>1</v>
      </c>
      <c r="AG44">
        <v>136</v>
      </c>
      <c r="AH44">
        <v>31.122378000000001</v>
      </c>
      <c r="AI44">
        <v>12</v>
      </c>
    </row>
    <row r="45" spans="10:35" x14ac:dyDescent="0.25">
      <c r="J45" t="str">
        <v>Algeria</v>
      </c>
      <c r="K45" t="b">
        <v>1</v>
      </c>
      <c r="M45" t="str">
        <v>Algeria</v>
      </c>
      <c r="N45">
        <v>72.3</v>
      </c>
      <c r="P45" t="str">
        <v>Algeria</v>
      </c>
      <c r="Q45">
        <v>0</v>
      </c>
      <c r="R45">
        <v>0</v>
      </c>
      <c r="S45">
        <v>0</v>
      </c>
      <c r="T45">
        <v>1</v>
      </c>
      <c r="U45">
        <v>0</v>
      </c>
      <c r="V45">
        <v>0</v>
      </c>
      <c r="W45">
        <v>0</v>
      </c>
      <c r="X45">
        <v>0</v>
      </c>
      <c r="Y45">
        <v>0</v>
      </c>
      <c r="Z45">
        <v>0</v>
      </c>
      <c r="AA45">
        <v>0</v>
      </c>
      <c r="AB45">
        <v>0</v>
      </c>
      <c r="AC45">
        <v>0</v>
      </c>
      <c r="AD45">
        <v>0</v>
      </c>
      <c r="AE45" t="str">
        <v>(empty model)</v>
      </c>
      <c r="AF45">
        <v>1</v>
      </c>
      <c r="AG45">
        <v>14</v>
      </c>
      <c r="AH45">
        <v>2598.9823000000001</v>
      </c>
      <c r="AI45">
        <v>11.7</v>
      </c>
    </row>
    <row r="46" spans="10:35" x14ac:dyDescent="0.25">
      <c r="J46" t="str">
        <v>Algeria</v>
      </c>
      <c r="K46" t="b">
        <v>1</v>
      </c>
      <c r="M46" t="str">
        <v>Angola</v>
      </c>
      <c r="N46">
        <v>51.7</v>
      </c>
      <c r="P46" t="str">
        <v>Angola</v>
      </c>
      <c r="Q46">
        <v>0</v>
      </c>
      <c r="R46">
        <v>0</v>
      </c>
      <c r="S46">
        <v>0</v>
      </c>
      <c r="T46">
        <v>0</v>
      </c>
      <c r="U46">
        <v>0</v>
      </c>
      <c r="V46">
        <v>0</v>
      </c>
      <c r="W46">
        <v>0</v>
      </c>
      <c r="X46">
        <v>0</v>
      </c>
      <c r="Y46">
        <v>0</v>
      </c>
      <c r="Z46">
        <v>0</v>
      </c>
      <c r="AA46">
        <v>0</v>
      </c>
      <c r="AB46">
        <v>0</v>
      </c>
      <c r="AC46">
        <v>0</v>
      </c>
      <c r="AD46">
        <v>1</v>
      </c>
      <c r="AE46" t="str">
        <v>(empty model)</v>
      </c>
      <c r="AF46">
        <v>1</v>
      </c>
      <c r="AG46">
        <v>348</v>
      </c>
      <c r="AH46">
        <v>479.31223999999997</v>
      </c>
      <c r="AI46">
        <v>11.4</v>
      </c>
    </row>
    <row r="47" spans="10:35" x14ac:dyDescent="0.25">
      <c r="J47" t="str">
        <v>Algeria</v>
      </c>
      <c r="K47" t="b">
        <v>0</v>
      </c>
      <c r="M47" t="str">
        <v>Angola</v>
      </c>
      <c r="N47">
        <v>51.1</v>
      </c>
      <c r="P47" t="str">
        <v>Angola</v>
      </c>
      <c r="Q47">
        <v>0</v>
      </c>
      <c r="R47">
        <v>0</v>
      </c>
      <c r="S47">
        <v>0</v>
      </c>
      <c r="T47">
        <v>0</v>
      </c>
      <c r="U47">
        <v>0</v>
      </c>
      <c r="V47">
        <v>0</v>
      </c>
      <c r="W47">
        <v>0</v>
      </c>
      <c r="X47">
        <v>0</v>
      </c>
      <c r="Y47">
        <v>0</v>
      </c>
      <c r="Z47">
        <v>0</v>
      </c>
      <c r="AA47">
        <v>0</v>
      </c>
      <c r="AB47">
        <v>0</v>
      </c>
      <c r="AC47">
        <v>1</v>
      </c>
      <c r="AD47">
        <v>0</v>
      </c>
      <c r="AE47" t="str">
        <v>(empty model)</v>
      </c>
      <c r="AF47">
        <v>1</v>
      </c>
      <c r="AG47">
        <v>355</v>
      </c>
      <c r="AH47">
        <v>484.61688400000003</v>
      </c>
      <c r="AI47">
        <v>11.4</v>
      </c>
    </row>
    <row r="48" spans="10:35" x14ac:dyDescent="0.25">
      <c r="J48" t="str">
        <v>Algeria</v>
      </c>
      <c r="K48" t="b">
        <v>0</v>
      </c>
      <c r="M48" t="str">
        <v>Angola</v>
      </c>
      <c r="N48">
        <v>56</v>
      </c>
      <c r="P48" t="str">
        <v>Angola</v>
      </c>
      <c r="Q48">
        <v>0</v>
      </c>
      <c r="R48">
        <v>0</v>
      </c>
      <c r="S48">
        <v>0</v>
      </c>
      <c r="T48">
        <v>0</v>
      </c>
      <c r="U48">
        <v>0</v>
      </c>
      <c r="V48">
        <v>0</v>
      </c>
      <c r="W48">
        <v>0</v>
      </c>
      <c r="X48">
        <v>0</v>
      </c>
      <c r="Y48">
        <v>0</v>
      </c>
      <c r="Z48">
        <v>0</v>
      </c>
      <c r="AA48">
        <v>0</v>
      </c>
      <c r="AB48">
        <v>1</v>
      </c>
      <c r="AC48">
        <v>0</v>
      </c>
      <c r="AD48">
        <v>0</v>
      </c>
      <c r="AE48" t="str">
        <v>(empty model)</v>
      </c>
      <c r="AF48">
        <v>1</v>
      </c>
      <c r="AG48">
        <v>358</v>
      </c>
      <c r="AH48">
        <v>4598.2499879999996</v>
      </c>
      <c r="AI48">
        <v>10.3</v>
      </c>
    </row>
    <row r="49" spans="10:35" x14ac:dyDescent="0.25">
      <c r="J49" t="str">
        <v>Algeria</v>
      </c>
      <c r="K49" t="b">
        <v>0</v>
      </c>
      <c r="M49" t="str">
        <v>Angola</v>
      </c>
      <c r="N49">
        <v>51</v>
      </c>
      <c r="P49" t="str">
        <v>Angola</v>
      </c>
      <c r="Q49">
        <v>0</v>
      </c>
      <c r="R49">
        <v>0</v>
      </c>
      <c r="S49">
        <v>0</v>
      </c>
      <c r="T49">
        <v>0</v>
      </c>
      <c r="U49">
        <v>0</v>
      </c>
      <c r="V49">
        <v>0</v>
      </c>
      <c r="W49">
        <v>0</v>
      </c>
      <c r="X49">
        <v>0</v>
      </c>
      <c r="Y49">
        <v>0</v>
      </c>
      <c r="Z49">
        <v>0</v>
      </c>
      <c r="AA49">
        <v>1</v>
      </c>
      <c r="AB49">
        <v>0</v>
      </c>
      <c r="AC49">
        <v>0</v>
      </c>
      <c r="AD49">
        <v>0</v>
      </c>
      <c r="AE49" t="str">
        <v>(empty model)</v>
      </c>
      <c r="AF49">
        <v>1</v>
      </c>
      <c r="AG49">
        <v>361</v>
      </c>
      <c r="AH49">
        <v>4299.12889</v>
      </c>
      <c r="AI49">
        <v>9.4</v>
      </c>
    </row>
    <row r="50" spans="10:35" x14ac:dyDescent="0.25">
      <c r="J50" t="str">
        <v>Algeria</v>
      </c>
      <c r="K50" t="b">
        <v>0</v>
      </c>
      <c r="M50" t="str">
        <v>Angola</v>
      </c>
      <c r="N50">
        <v>49.6</v>
      </c>
      <c r="P50" t="str">
        <v>Angola</v>
      </c>
      <c r="Q50">
        <v>0</v>
      </c>
      <c r="R50">
        <v>0</v>
      </c>
      <c r="S50">
        <v>0</v>
      </c>
      <c r="T50">
        <v>0</v>
      </c>
      <c r="U50">
        <v>0</v>
      </c>
      <c r="V50">
        <v>0</v>
      </c>
      <c r="W50">
        <v>0</v>
      </c>
      <c r="X50">
        <v>0</v>
      </c>
      <c r="Y50">
        <v>0</v>
      </c>
      <c r="Z50">
        <v>1</v>
      </c>
      <c r="AA50">
        <v>0</v>
      </c>
      <c r="AB50">
        <v>0</v>
      </c>
      <c r="AC50">
        <v>0</v>
      </c>
      <c r="AD50">
        <v>0</v>
      </c>
      <c r="AE50" t="str">
        <v>(empty model)</v>
      </c>
      <c r="AF50">
        <v>1</v>
      </c>
      <c r="AG50">
        <v>365</v>
      </c>
      <c r="AH50">
        <v>3529.5348199999999</v>
      </c>
      <c r="AI50">
        <v>9</v>
      </c>
    </row>
    <row r="51" spans="10:35" x14ac:dyDescent="0.25">
      <c r="J51" t="str">
        <v>Angola</v>
      </c>
      <c r="K51" t="b">
        <v>0</v>
      </c>
      <c r="M51" t="str">
        <v>Angola</v>
      </c>
      <c r="N51">
        <v>49.1</v>
      </c>
      <c r="P51" t="str">
        <v>Angola</v>
      </c>
      <c r="Q51">
        <v>0</v>
      </c>
      <c r="R51">
        <v>0</v>
      </c>
      <c r="S51">
        <v>0</v>
      </c>
      <c r="T51">
        <v>0</v>
      </c>
      <c r="U51">
        <v>0</v>
      </c>
      <c r="V51">
        <v>0</v>
      </c>
      <c r="W51">
        <v>0</v>
      </c>
      <c r="X51">
        <v>0</v>
      </c>
      <c r="Y51">
        <v>1</v>
      </c>
      <c r="Z51">
        <v>0</v>
      </c>
      <c r="AA51">
        <v>0</v>
      </c>
      <c r="AB51">
        <v>0</v>
      </c>
      <c r="AC51">
        <v>0</v>
      </c>
      <c r="AD51">
        <v>0</v>
      </c>
      <c r="AE51" t="str">
        <v>(empty model)</v>
      </c>
      <c r="AF51">
        <v>1</v>
      </c>
      <c r="AG51">
        <v>369</v>
      </c>
      <c r="AH51">
        <v>3347.84485</v>
      </c>
      <c r="AI51">
        <v>8.5</v>
      </c>
    </row>
    <row r="52" spans="10:35" x14ac:dyDescent="0.25">
      <c r="J52" t="str">
        <v>Angola</v>
      </c>
      <c r="K52" t="b">
        <v>1</v>
      </c>
      <c r="M52" t="str">
        <v>Angola</v>
      </c>
      <c r="N52">
        <v>48.7</v>
      </c>
      <c r="P52" t="str">
        <v>Angola</v>
      </c>
      <c r="Q52">
        <v>0</v>
      </c>
      <c r="R52">
        <v>0</v>
      </c>
      <c r="S52">
        <v>0</v>
      </c>
      <c r="T52">
        <v>0</v>
      </c>
      <c r="U52">
        <v>0</v>
      </c>
      <c r="V52">
        <v>0</v>
      </c>
      <c r="W52">
        <v>0</v>
      </c>
      <c r="X52">
        <v>1</v>
      </c>
      <c r="Y52">
        <v>0</v>
      </c>
      <c r="Z52">
        <v>0</v>
      </c>
      <c r="AA52">
        <v>0</v>
      </c>
      <c r="AB52">
        <v>0</v>
      </c>
      <c r="AC52">
        <v>0</v>
      </c>
      <c r="AD52">
        <v>0</v>
      </c>
      <c r="AE52" t="str">
        <v>(empty model)</v>
      </c>
      <c r="AF52">
        <v>1</v>
      </c>
      <c r="AG52">
        <v>371</v>
      </c>
      <c r="AH52">
        <v>3868.5788830000001</v>
      </c>
      <c r="AI52">
        <v>8.1</v>
      </c>
    </row>
    <row r="53" spans="10:35" x14ac:dyDescent="0.25">
      <c r="J53" t="str">
        <v>Angola</v>
      </c>
      <c r="K53" t="b">
        <v>1</v>
      </c>
      <c r="M53" t="str">
        <v>Angola</v>
      </c>
      <c r="N53">
        <v>48.2</v>
      </c>
      <c r="P53" t="str">
        <v>Angola</v>
      </c>
      <c r="Q53">
        <v>0</v>
      </c>
      <c r="R53">
        <v>0</v>
      </c>
      <c r="S53">
        <v>0</v>
      </c>
      <c r="T53">
        <v>0</v>
      </c>
      <c r="U53">
        <v>0</v>
      </c>
      <c r="V53">
        <v>0</v>
      </c>
      <c r="W53">
        <v>1</v>
      </c>
      <c r="X53">
        <v>0</v>
      </c>
      <c r="Y53">
        <v>0</v>
      </c>
      <c r="Z53">
        <v>0</v>
      </c>
      <c r="AA53">
        <v>0</v>
      </c>
      <c r="AB53">
        <v>0</v>
      </c>
      <c r="AC53">
        <v>0</v>
      </c>
      <c r="AD53">
        <v>0</v>
      </c>
      <c r="AE53" t="str">
        <v>(empty model)</v>
      </c>
      <c r="AF53">
        <v>1</v>
      </c>
      <c r="AG53">
        <v>375</v>
      </c>
      <c r="AH53">
        <v>2878.8371440000001</v>
      </c>
      <c r="AI53">
        <v>7.7</v>
      </c>
    </row>
    <row r="54" spans="10:35" x14ac:dyDescent="0.25">
      <c r="J54" t="str">
        <v>Angola</v>
      </c>
      <c r="K54" t="b">
        <v>1</v>
      </c>
      <c r="M54" t="str">
        <v>Argentina</v>
      </c>
      <c r="N54">
        <v>76.2</v>
      </c>
      <c r="P54" t="str">
        <v>Argentina</v>
      </c>
      <c r="Q54">
        <v>0</v>
      </c>
      <c r="R54">
        <v>0</v>
      </c>
      <c r="S54">
        <v>0</v>
      </c>
      <c r="T54">
        <v>0</v>
      </c>
      <c r="U54">
        <v>0</v>
      </c>
      <c r="V54">
        <v>0</v>
      </c>
      <c r="W54">
        <v>0</v>
      </c>
      <c r="X54">
        <v>0</v>
      </c>
      <c r="Y54">
        <v>0</v>
      </c>
      <c r="Z54">
        <v>0</v>
      </c>
      <c r="AA54">
        <v>0</v>
      </c>
      <c r="AB54">
        <v>0</v>
      </c>
      <c r="AC54">
        <v>0</v>
      </c>
      <c r="AD54">
        <v>1</v>
      </c>
      <c r="AE54" t="str">
        <v>(empty model)</v>
      </c>
      <c r="AF54">
        <v>1</v>
      </c>
      <c r="AG54">
        <v>118</v>
      </c>
      <c r="AH54">
        <v>12245.256450000001</v>
      </c>
      <c r="AI54">
        <v>17.3</v>
      </c>
    </row>
    <row r="55" spans="10:35" x14ac:dyDescent="0.25">
      <c r="J55" t="str">
        <v>Angola</v>
      </c>
      <c r="K55" t="b">
        <v>1</v>
      </c>
      <c r="M55" t="str">
        <v>Argentina</v>
      </c>
      <c r="N55">
        <v>76</v>
      </c>
      <c r="P55" t="str">
        <v>Argentina</v>
      </c>
      <c r="Q55">
        <v>0</v>
      </c>
      <c r="R55">
        <v>0</v>
      </c>
      <c r="S55">
        <v>0</v>
      </c>
      <c r="T55">
        <v>0</v>
      </c>
      <c r="U55">
        <v>0</v>
      </c>
      <c r="V55">
        <v>0</v>
      </c>
      <c r="W55">
        <v>0</v>
      </c>
      <c r="X55">
        <v>0</v>
      </c>
      <c r="Y55">
        <v>0</v>
      </c>
      <c r="Z55">
        <v>0</v>
      </c>
      <c r="AA55">
        <v>0</v>
      </c>
      <c r="AB55">
        <v>0</v>
      </c>
      <c r="AC55">
        <v>1</v>
      </c>
      <c r="AD55">
        <v>0</v>
      </c>
      <c r="AE55" t="str">
        <v>(empty model)</v>
      </c>
      <c r="AF55">
        <v>1</v>
      </c>
      <c r="AG55">
        <v>119</v>
      </c>
      <c r="AH55">
        <v>12976.636420000001</v>
      </c>
      <c r="AI55">
        <v>17.3</v>
      </c>
    </row>
    <row r="56" spans="10:35" x14ac:dyDescent="0.25">
      <c r="J56" t="str">
        <v>Angola</v>
      </c>
      <c r="K56" t="b">
        <v>1</v>
      </c>
      <c r="M56" t="str">
        <v>Argentina</v>
      </c>
      <c r="N56">
        <v>75.900000000000006</v>
      </c>
      <c r="P56" t="str">
        <v>Argentina</v>
      </c>
      <c r="Q56">
        <v>0</v>
      </c>
      <c r="R56">
        <v>0</v>
      </c>
      <c r="S56">
        <v>0</v>
      </c>
      <c r="T56">
        <v>0</v>
      </c>
      <c r="U56">
        <v>0</v>
      </c>
      <c r="V56">
        <v>0</v>
      </c>
      <c r="W56">
        <v>0</v>
      </c>
      <c r="X56">
        <v>0</v>
      </c>
      <c r="Y56">
        <v>0</v>
      </c>
      <c r="Z56">
        <v>0</v>
      </c>
      <c r="AA56">
        <v>0</v>
      </c>
      <c r="AB56">
        <v>1</v>
      </c>
      <c r="AC56">
        <v>0</v>
      </c>
      <c r="AD56">
        <v>0</v>
      </c>
      <c r="AE56" t="str">
        <v>(empty model)</v>
      </c>
      <c r="AF56">
        <v>1</v>
      </c>
      <c r="AG56">
        <v>12</v>
      </c>
      <c r="AH56">
        <v>12969.771199999999</v>
      </c>
      <c r="AI56">
        <v>17.2</v>
      </c>
    </row>
    <row r="57" spans="10:35" x14ac:dyDescent="0.25">
      <c r="J57" t="str">
        <v>Angola</v>
      </c>
      <c r="K57" t="b">
        <v>1</v>
      </c>
      <c r="M57" t="str">
        <v>Argentina</v>
      </c>
      <c r="N57">
        <v>75.7</v>
      </c>
      <c r="P57" t="str">
        <v>Argentina</v>
      </c>
      <c r="Q57">
        <v>0</v>
      </c>
      <c r="R57">
        <v>0</v>
      </c>
      <c r="S57">
        <v>0</v>
      </c>
      <c r="T57">
        <v>0</v>
      </c>
      <c r="U57">
        <v>0</v>
      </c>
      <c r="V57">
        <v>0</v>
      </c>
      <c r="W57">
        <v>0</v>
      </c>
      <c r="X57">
        <v>0</v>
      </c>
      <c r="Y57">
        <v>0</v>
      </c>
      <c r="Z57">
        <v>0</v>
      </c>
      <c r="AA57">
        <v>1</v>
      </c>
      <c r="AB57">
        <v>0</v>
      </c>
      <c r="AC57">
        <v>0</v>
      </c>
      <c r="AD57">
        <v>0</v>
      </c>
      <c r="AE57" t="str">
        <v>(empty model)</v>
      </c>
      <c r="AF57">
        <v>1</v>
      </c>
      <c r="AG57">
        <v>12</v>
      </c>
      <c r="AH57">
        <v>12726.9836</v>
      </c>
      <c r="AI57">
        <v>17.100000000000001</v>
      </c>
    </row>
    <row r="58" spans="10:35" x14ac:dyDescent="0.25">
      <c r="J58" t="str">
        <v>Angola</v>
      </c>
      <c r="K58" t="b">
        <v>1</v>
      </c>
      <c r="M58" t="str">
        <v>Argentina</v>
      </c>
      <c r="N58">
        <v>75.5</v>
      </c>
      <c r="P58" t="str">
        <v>Argentina</v>
      </c>
      <c r="Q58">
        <v>0</v>
      </c>
      <c r="R58">
        <v>0</v>
      </c>
      <c r="S58">
        <v>0</v>
      </c>
      <c r="T58">
        <v>0</v>
      </c>
      <c r="U58">
        <v>0</v>
      </c>
      <c r="V58">
        <v>0</v>
      </c>
      <c r="W58">
        <v>0</v>
      </c>
      <c r="X58">
        <v>0</v>
      </c>
      <c r="Y58">
        <v>0</v>
      </c>
      <c r="Z58">
        <v>1</v>
      </c>
      <c r="AA58">
        <v>0</v>
      </c>
      <c r="AB58">
        <v>0</v>
      </c>
      <c r="AC58">
        <v>0</v>
      </c>
      <c r="AD58">
        <v>0</v>
      </c>
      <c r="AE58" t="str">
        <v>(empty model)</v>
      </c>
      <c r="AF58">
        <v>1</v>
      </c>
      <c r="AG58">
        <v>121</v>
      </c>
      <c r="AH58">
        <v>1276.2650000000001</v>
      </c>
      <c r="AI58">
        <v>16.8</v>
      </c>
    </row>
    <row r="59" spans="10:35" x14ac:dyDescent="0.25">
      <c r="J59" t="str">
        <v>Angola</v>
      </c>
      <c r="K59" t="b">
        <v>1</v>
      </c>
      <c r="M59" t="str">
        <v>Argentina</v>
      </c>
      <c r="N59">
        <v>75.599999999999994</v>
      </c>
      <c r="P59" t="str">
        <v>Argentina</v>
      </c>
      <c r="Q59">
        <v>0</v>
      </c>
      <c r="R59">
        <v>0</v>
      </c>
      <c r="S59">
        <v>0</v>
      </c>
      <c r="T59">
        <v>0</v>
      </c>
      <c r="U59">
        <v>0</v>
      </c>
      <c r="V59">
        <v>0</v>
      </c>
      <c r="W59">
        <v>0</v>
      </c>
      <c r="X59">
        <v>0</v>
      </c>
      <c r="Y59">
        <v>1</v>
      </c>
      <c r="Z59">
        <v>0</v>
      </c>
      <c r="AA59">
        <v>0</v>
      </c>
      <c r="AB59">
        <v>0</v>
      </c>
      <c r="AC59">
        <v>0</v>
      </c>
      <c r="AD59">
        <v>0</v>
      </c>
      <c r="AE59" t="str">
        <v>(empty model)</v>
      </c>
      <c r="AF59">
        <v>1</v>
      </c>
      <c r="AG59">
        <v>126</v>
      </c>
      <c r="AH59">
        <v>8161.3696600000003</v>
      </c>
      <c r="AI59">
        <v>16.5</v>
      </c>
    </row>
    <row r="60" spans="10:35" x14ac:dyDescent="0.25">
      <c r="J60" t="str">
        <v>Angola</v>
      </c>
      <c r="K60" t="b">
        <v>0</v>
      </c>
      <c r="M60" t="str">
        <v>Argentina</v>
      </c>
      <c r="N60">
        <v>75.400000000000006</v>
      </c>
      <c r="P60" t="str">
        <v>Argentina</v>
      </c>
      <c r="Q60">
        <v>0</v>
      </c>
      <c r="R60">
        <v>0</v>
      </c>
      <c r="S60">
        <v>0</v>
      </c>
      <c r="T60">
        <v>0</v>
      </c>
      <c r="U60">
        <v>0</v>
      </c>
      <c r="V60">
        <v>0</v>
      </c>
      <c r="W60">
        <v>0</v>
      </c>
      <c r="X60">
        <v>1</v>
      </c>
      <c r="Y60">
        <v>0</v>
      </c>
      <c r="Z60">
        <v>0</v>
      </c>
      <c r="AA60">
        <v>0</v>
      </c>
      <c r="AB60">
        <v>0</v>
      </c>
      <c r="AC60">
        <v>0</v>
      </c>
      <c r="AD60">
        <v>0</v>
      </c>
      <c r="AE60" t="str">
        <v>(empty model)</v>
      </c>
      <c r="AF60">
        <v>1</v>
      </c>
      <c r="AG60">
        <v>126</v>
      </c>
      <c r="AH60">
        <v>8953.3592750000007</v>
      </c>
      <c r="AI60">
        <v>16.3</v>
      </c>
    </row>
    <row r="61" spans="10:35" x14ac:dyDescent="0.25">
      <c r="J61" t="str">
        <v>Angola</v>
      </c>
      <c r="K61" t="b">
        <v>0</v>
      </c>
      <c r="M61" t="str">
        <v>Argentina</v>
      </c>
      <c r="N61">
        <v>74.8</v>
      </c>
      <c r="P61" t="str">
        <v>Argentina</v>
      </c>
      <c r="Q61">
        <v>0</v>
      </c>
      <c r="R61">
        <v>0</v>
      </c>
      <c r="S61">
        <v>0</v>
      </c>
      <c r="T61">
        <v>0</v>
      </c>
      <c r="U61">
        <v>0</v>
      </c>
      <c r="V61">
        <v>0</v>
      </c>
      <c r="W61">
        <v>1</v>
      </c>
      <c r="X61">
        <v>0</v>
      </c>
      <c r="Y61">
        <v>0</v>
      </c>
      <c r="Z61">
        <v>0</v>
      </c>
      <c r="AA61">
        <v>0</v>
      </c>
      <c r="AB61">
        <v>0</v>
      </c>
      <c r="AC61">
        <v>0</v>
      </c>
      <c r="AD61">
        <v>0</v>
      </c>
      <c r="AE61" t="str">
        <v>(empty model)</v>
      </c>
      <c r="AF61">
        <v>1</v>
      </c>
      <c r="AG61">
        <v>129</v>
      </c>
      <c r="AH61">
        <v>7193.6176400000004</v>
      </c>
      <c r="AI61">
        <v>16.3</v>
      </c>
    </row>
    <row r="62" spans="10:35" x14ac:dyDescent="0.25">
      <c r="J62" t="str">
        <v>Angola</v>
      </c>
      <c r="K62" t="b">
        <v>0</v>
      </c>
      <c r="M62" t="str">
        <v>Argentina</v>
      </c>
      <c r="N62">
        <v>75.2</v>
      </c>
      <c r="P62" t="str">
        <v>Argentina</v>
      </c>
      <c r="Q62">
        <v>0</v>
      </c>
      <c r="R62">
        <v>0</v>
      </c>
      <c r="S62">
        <v>0</v>
      </c>
      <c r="T62">
        <v>0</v>
      </c>
      <c r="U62">
        <v>0</v>
      </c>
      <c r="V62">
        <v>1</v>
      </c>
      <c r="W62">
        <v>0</v>
      </c>
      <c r="X62">
        <v>0</v>
      </c>
      <c r="Y62">
        <v>0</v>
      </c>
      <c r="Z62">
        <v>0</v>
      </c>
      <c r="AA62">
        <v>0</v>
      </c>
      <c r="AB62">
        <v>0</v>
      </c>
      <c r="AC62">
        <v>0</v>
      </c>
      <c r="AD62">
        <v>0</v>
      </c>
      <c r="AE62" t="str">
        <v>(empty model)</v>
      </c>
      <c r="AF62">
        <v>1</v>
      </c>
      <c r="AG62">
        <v>127</v>
      </c>
      <c r="AH62">
        <v>5878.76127</v>
      </c>
      <c r="AI62">
        <v>16.100000000000001</v>
      </c>
    </row>
    <row r="63" spans="10:35" x14ac:dyDescent="0.25">
      <c r="J63" t="str">
        <v>Angola</v>
      </c>
      <c r="K63" t="b">
        <v>0</v>
      </c>
      <c r="M63" t="str">
        <v>Argentina</v>
      </c>
      <c r="N63">
        <v>74.900000000000006</v>
      </c>
      <c r="P63" t="str">
        <v>Argentina</v>
      </c>
      <c r="Q63">
        <v>0</v>
      </c>
      <c r="R63">
        <v>0</v>
      </c>
      <c r="S63">
        <v>0</v>
      </c>
      <c r="T63">
        <v>0</v>
      </c>
      <c r="U63">
        <v>1</v>
      </c>
      <c r="V63">
        <v>0</v>
      </c>
      <c r="W63">
        <v>0</v>
      </c>
      <c r="X63">
        <v>0</v>
      </c>
      <c r="Y63">
        <v>0</v>
      </c>
      <c r="Z63">
        <v>0</v>
      </c>
      <c r="AA63">
        <v>0</v>
      </c>
      <c r="AB63">
        <v>0</v>
      </c>
      <c r="AC63">
        <v>0</v>
      </c>
      <c r="AD63">
        <v>0</v>
      </c>
      <c r="AE63" t="str">
        <v>(empty model)</v>
      </c>
      <c r="AF63">
        <v>1</v>
      </c>
      <c r="AG63">
        <v>127</v>
      </c>
      <c r="AH63">
        <v>576.88382899999999</v>
      </c>
      <c r="AI63">
        <v>16.3</v>
      </c>
    </row>
    <row r="64" spans="10:35" x14ac:dyDescent="0.25">
      <c r="J64" t="str">
        <v>Angola</v>
      </c>
      <c r="K64" t="b">
        <v>0</v>
      </c>
      <c r="M64" t="str">
        <v>Argentina</v>
      </c>
      <c r="N64">
        <v>74.7</v>
      </c>
      <c r="P64" t="str">
        <v>Argentina</v>
      </c>
      <c r="Q64">
        <v>0</v>
      </c>
      <c r="R64">
        <v>0</v>
      </c>
      <c r="S64">
        <v>0</v>
      </c>
      <c r="T64">
        <v>1</v>
      </c>
      <c r="U64">
        <v>0</v>
      </c>
      <c r="V64">
        <v>0</v>
      </c>
      <c r="W64">
        <v>0</v>
      </c>
      <c r="X64">
        <v>0</v>
      </c>
      <c r="Y64">
        <v>0</v>
      </c>
      <c r="Z64">
        <v>0</v>
      </c>
      <c r="AA64">
        <v>0</v>
      </c>
      <c r="AB64">
        <v>0</v>
      </c>
      <c r="AC64">
        <v>0</v>
      </c>
      <c r="AD64">
        <v>0</v>
      </c>
      <c r="AE64" t="str">
        <v>(empty model)</v>
      </c>
      <c r="AF64">
        <v>1</v>
      </c>
      <c r="AG64">
        <v>13</v>
      </c>
      <c r="AH64">
        <v>4251.5743480000001</v>
      </c>
      <c r="AI64">
        <v>16.3</v>
      </c>
    </row>
    <row r="65" spans="10:35" x14ac:dyDescent="0.25">
      <c r="J65" t="str">
        <v>Angola</v>
      </c>
      <c r="K65" t="b">
        <v>0</v>
      </c>
      <c r="M65" t="str">
        <v>Argentina</v>
      </c>
      <c r="N65">
        <v>74.099999999999994</v>
      </c>
      <c r="P65" t="str">
        <v>Argentina</v>
      </c>
      <c r="Q65">
        <v>0</v>
      </c>
      <c r="R65">
        <v>0</v>
      </c>
      <c r="S65">
        <v>1</v>
      </c>
      <c r="T65">
        <v>0</v>
      </c>
      <c r="U65">
        <v>0</v>
      </c>
      <c r="V65">
        <v>0</v>
      </c>
      <c r="W65">
        <v>0</v>
      </c>
      <c r="X65">
        <v>0</v>
      </c>
      <c r="Y65">
        <v>0</v>
      </c>
      <c r="Z65">
        <v>0</v>
      </c>
      <c r="AA65">
        <v>0</v>
      </c>
      <c r="AB65">
        <v>0</v>
      </c>
      <c r="AC65">
        <v>0</v>
      </c>
      <c r="AD65">
        <v>0</v>
      </c>
      <c r="AE65" t="str">
        <v>(empty model)</v>
      </c>
      <c r="AF65">
        <v>1</v>
      </c>
      <c r="AG65">
        <v>137</v>
      </c>
      <c r="AH65">
        <v>333.43759999999997</v>
      </c>
      <c r="AI65">
        <v>16.399999999999999</v>
      </c>
    </row>
    <row r="66" spans="10:35" x14ac:dyDescent="0.25">
      <c r="J66" t="str">
        <v>Angola</v>
      </c>
      <c r="K66" t="b">
        <v>0</v>
      </c>
      <c r="M66" t="str">
        <v>Argentina</v>
      </c>
      <c r="N66">
        <v>74.099999999999994</v>
      </c>
      <c r="P66" t="str">
        <v>Argentina</v>
      </c>
      <c r="Q66">
        <v>0</v>
      </c>
      <c r="R66">
        <v>1</v>
      </c>
      <c r="S66">
        <v>0</v>
      </c>
      <c r="T66">
        <v>0</v>
      </c>
      <c r="U66">
        <v>0</v>
      </c>
      <c r="V66">
        <v>0</v>
      </c>
      <c r="W66">
        <v>0</v>
      </c>
      <c r="X66">
        <v>0</v>
      </c>
      <c r="Y66">
        <v>0</v>
      </c>
      <c r="Z66">
        <v>0</v>
      </c>
      <c r="AA66">
        <v>0</v>
      </c>
      <c r="AB66">
        <v>0</v>
      </c>
      <c r="AC66">
        <v>0</v>
      </c>
      <c r="AD66">
        <v>0</v>
      </c>
      <c r="AE66" t="str">
        <v>(empty model)</v>
      </c>
      <c r="AF66">
        <v>1</v>
      </c>
      <c r="AG66">
        <v>138</v>
      </c>
      <c r="AH66">
        <v>2579.1931679999998</v>
      </c>
      <c r="AI66">
        <v>16.3</v>
      </c>
    </row>
    <row r="67" spans="10:35" x14ac:dyDescent="0.25">
      <c r="J67" t="str">
        <v>Antigua and Barbuda</v>
      </c>
      <c r="K67" t="b">
        <v>0</v>
      </c>
      <c r="M67" t="str">
        <v>Armenia</v>
      </c>
      <c r="N67">
        <v>74.599999999999994</v>
      </c>
      <c r="P67" t="str">
        <v>Armenia</v>
      </c>
      <c r="Q67">
        <v>0</v>
      </c>
      <c r="R67">
        <v>0</v>
      </c>
      <c r="S67">
        <v>0</v>
      </c>
      <c r="T67">
        <v>0</v>
      </c>
      <c r="U67">
        <v>0</v>
      </c>
      <c r="V67">
        <v>0</v>
      </c>
      <c r="W67">
        <v>0</v>
      </c>
      <c r="X67">
        <v>0</v>
      </c>
      <c r="Y67">
        <v>0</v>
      </c>
      <c r="Z67">
        <v>0</v>
      </c>
      <c r="AA67">
        <v>0</v>
      </c>
      <c r="AB67">
        <v>0</v>
      </c>
      <c r="AC67">
        <v>0</v>
      </c>
      <c r="AD67">
        <v>1</v>
      </c>
      <c r="AE67" t="str">
        <v>(empty model)</v>
      </c>
      <c r="AF67">
        <v>1</v>
      </c>
      <c r="AG67">
        <v>12</v>
      </c>
      <c r="AH67">
        <v>3994.7123550000001</v>
      </c>
      <c r="AI67">
        <v>12.7</v>
      </c>
    </row>
    <row r="68" spans="10:35" x14ac:dyDescent="0.25">
      <c r="J68" t="str">
        <v>Antigua and Barbuda</v>
      </c>
      <c r="K68" t="b">
        <v>0</v>
      </c>
      <c r="M68" t="str">
        <v>Armenia</v>
      </c>
      <c r="N68">
        <v>74.400000000000006</v>
      </c>
      <c r="P68" t="str">
        <v>Armenia</v>
      </c>
      <c r="Q68">
        <v>0</v>
      </c>
      <c r="R68">
        <v>0</v>
      </c>
      <c r="S68">
        <v>0</v>
      </c>
      <c r="T68">
        <v>0</v>
      </c>
      <c r="U68">
        <v>0</v>
      </c>
      <c r="V68">
        <v>0</v>
      </c>
      <c r="W68">
        <v>0</v>
      </c>
      <c r="X68">
        <v>0</v>
      </c>
      <c r="Y68">
        <v>0</v>
      </c>
      <c r="Z68">
        <v>0</v>
      </c>
      <c r="AA68">
        <v>0</v>
      </c>
      <c r="AB68">
        <v>0</v>
      </c>
      <c r="AC68">
        <v>1</v>
      </c>
      <c r="AD68">
        <v>0</v>
      </c>
      <c r="AE68" t="str">
        <v>(empty model)</v>
      </c>
      <c r="AF68">
        <v>1</v>
      </c>
      <c r="AG68">
        <v>123</v>
      </c>
      <c r="AH68">
        <v>3843.5912130000002</v>
      </c>
      <c r="AI68">
        <v>12.7</v>
      </c>
    </row>
    <row r="69" spans="10:35" x14ac:dyDescent="0.25">
      <c r="J69" t="str">
        <v>Antigua and Barbuda</v>
      </c>
      <c r="K69" t="b">
        <v>0</v>
      </c>
      <c r="M69" t="str">
        <v>Armenia</v>
      </c>
      <c r="N69">
        <v>74.400000000000006</v>
      </c>
      <c r="P69" t="str">
        <v>Armenia</v>
      </c>
      <c r="Q69">
        <v>0</v>
      </c>
      <c r="R69">
        <v>0</v>
      </c>
      <c r="S69">
        <v>0</v>
      </c>
      <c r="T69">
        <v>0</v>
      </c>
      <c r="U69">
        <v>0</v>
      </c>
      <c r="V69">
        <v>0</v>
      </c>
      <c r="W69">
        <v>0</v>
      </c>
      <c r="X69">
        <v>0</v>
      </c>
      <c r="Y69">
        <v>0</v>
      </c>
      <c r="Z69">
        <v>0</v>
      </c>
      <c r="AA69">
        <v>0</v>
      </c>
      <c r="AB69">
        <v>1</v>
      </c>
      <c r="AC69">
        <v>0</v>
      </c>
      <c r="AD69">
        <v>0</v>
      </c>
      <c r="AE69" t="str">
        <v>(empty model)</v>
      </c>
      <c r="AF69">
        <v>1</v>
      </c>
      <c r="AG69">
        <v>121</v>
      </c>
      <c r="AH69">
        <v>3684.8481000000002</v>
      </c>
      <c r="AI69">
        <v>12.7</v>
      </c>
    </row>
    <row r="70" spans="10:35" x14ac:dyDescent="0.25">
      <c r="J70" t="str">
        <v>Antigua and Barbuda</v>
      </c>
      <c r="K70" t="b">
        <v>0</v>
      </c>
      <c r="M70" t="str">
        <v>Armenia</v>
      </c>
      <c r="N70">
        <v>73.900000000000006</v>
      </c>
      <c r="P70" t="str">
        <v>Armenia</v>
      </c>
      <c r="Q70">
        <v>0</v>
      </c>
      <c r="R70">
        <v>0</v>
      </c>
      <c r="S70">
        <v>0</v>
      </c>
      <c r="T70">
        <v>0</v>
      </c>
      <c r="U70">
        <v>0</v>
      </c>
      <c r="V70">
        <v>0</v>
      </c>
      <c r="W70">
        <v>0</v>
      </c>
      <c r="X70">
        <v>0</v>
      </c>
      <c r="Y70">
        <v>0</v>
      </c>
      <c r="Z70">
        <v>0</v>
      </c>
      <c r="AA70">
        <v>1</v>
      </c>
      <c r="AB70">
        <v>0</v>
      </c>
      <c r="AC70">
        <v>0</v>
      </c>
      <c r="AD70">
        <v>0</v>
      </c>
      <c r="AE70" t="str">
        <v>(empty model)</v>
      </c>
      <c r="AF70">
        <v>1</v>
      </c>
      <c r="AG70">
        <v>128</v>
      </c>
      <c r="AH70">
        <v>3526.9781429999998</v>
      </c>
      <c r="AI70">
        <v>12.7</v>
      </c>
    </row>
    <row r="71" spans="10:35" x14ac:dyDescent="0.25">
      <c r="J71" t="str">
        <v>Antigua and Barbuda</v>
      </c>
      <c r="K71" t="b">
        <v>0</v>
      </c>
      <c r="M71" t="str">
        <v>Armenia</v>
      </c>
      <c r="N71">
        <v>73.5</v>
      </c>
      <c r="P71" t="str">
        <v>Armenia</v>
      </c>
      <c r="Q71">
        <v>0</v>
      </c>
      <c r="R71">
        <v>0</v>
      </c>
      <c r="S71">
        <v>0</v>
      </c>
      <c r="T71">
        <v>0</v>
      </c>
      <c r="U71">
        <v>0</v>
      </c>
      <c r="V71">
        <v>0</v>
      </c>
      <c r="W71">
        <v>0</v>
      </c>
      <c r="X71">
        <v>0</v>
      </c>
      <c r="Y71">
        <v>0</v>
      </c>
      <c r="Z71">
        <v>1</v>
      </c>
      <c r="AA71">
        <v>0</v>
      </c>
      <c r="AB71">
        <v>0</v>
      </c>
      <c r="AC71">
        <v>0</v>
      </c>
      <c r="AD71">
        <v>0</v>
      </c>
      <c r="AE71" t="str">
        <v>(empty model)</v>
      </c>
      <c r="AF71">
        <v>1</v>
      </c>
      <c r="AG71">
        <v>132</v>
      </c>
      <c r="AH71">
        <v>3218.3816550000001</v>
      </c>
      <c r="AI71">
        <v>12.3</v>
      </c>
    </row>
    <row r="72" spans="10:35" x14ac:dyDescent="0.25">
      <c r="J72" t="str">
        <v>Antigua and Barbuda</v>
      </c>
      <c r="K72" t="b">
        <v>0</v>
      </c>
      <c r="M72" t="str">
        <v>Armenia</v>
      </c>
      <c r="N72">
        <v>73.3</v>
      </c>
      <c r="P72" t="str">
        <v>Armenia</v>
      </c>
      <c r="Q72">
        <v>0</v>
      </c>
      <c r="R72">
        <v>0</v>
      </c>
      <c r="S72">
        <v>0</v>
      </c>
      <c r="T72">
        <v>0</v>
      </c>
      <c r="U72">
        <v>0</v>
      </c>
      <c r="V72">
        <v>0</v>
      </c>
      <c r="W72">
        <v>0</v>
      </c>
      <c r="X72">
        <v>0</v>
      </c>
      <c r="Y72">
        <v>1</v>
      </c>
      <c r="Z72">
        <v>0</v>
      </c>
      <c r="AA72">
        <v>0</v>
      </c>
      <c r="AB72">
        <v>0</v>
      </c>
      <c r="AC72">
        <v>0</v>
      </c>
      <c r="AD72">
        <v>0</v>
      </c>
      <c r="AE72" t="str">
        <v>(empty model)</v>
      </c>
      <c r="AF72">
        <v>1</v>
      </c>
      <c r="AG72">
        <v>137</v>
      </c>
      <c r="AH72">
        <v>2993.832531</v>
      </c>
      <c r="AI72">
        <v>11.9</v>
      </c>
    </row>
    <row r="73" spans="10:35" x14ac:dyDescent="0.25">
      <c r="J73" t="str">
        <v>Antigua and Barbuda</v>
      </c>
      <c r="K73" t="b">
        <v>0</v>
      </c>
      <c r="M73" t="str">
        <v>Armenia</v>
      </c>
      <c r="N73">
        <v>73.2</v>
      </c>
      <c r="P73" t="str">
        <v>Armenia</v>
      </c>
      <c r="Q73">
        <v>0</v>
      </c>
      <c r="R73">
        <v>0</v>
      </c>
      <c r="S73">
        <v>0</v>
      </c>
      <c r="T73">
        <v>0</v>
      </c>
      <c r="U73">
        <v>0</v>
      </c>
      <c r="V73">
        <v>0</v>
      </c>
      <c r="W73">
        <v>0</v>
      </c>
      <c r="X73">
        <v>1</v>
      </c>
      <c r="Y73">
        <v>0</v>
      </c>
      <c r="Z73">
        <v>0</v>
      </c>
      <c r="AA73">
        <v>0</v>
      </c>
      <c r="AB73">
        <v>0</v>
      </c>
      <c r="AC73">
        <v>0</v>
      </c>
      <c r="AD73">
        <v>0</v>
      </c>
      <c r="AE73" t="str">
        <v>(empty model)</v>
      </c>
      <c r="AF73">
        <v>1</v>
      </c>
      <c r="AG73">
        <v>14</v>
      </c>
      <c r="AH73">
        <v>41.269970000000001</v>
      </c>
      <c r="AI73">
        <v>12.3</v>
      </c>
    </row>
    <row r="74" spans="10:35" x14ac:dyDescent="0.25">
      <c r="J74" t="str">
        <v>Antigua and Barbuda</v>
      </c>
      <c r="K74" t="b">
        <v>0</v>
      </c>
      <c r="M74" t="str">
        <v>Armenia</v>
      </c>
      <c r="N74">
        <v>73.5</v>
      </c>
      <c r="P74" t="str">
        <v>Armenia</v>
      </c>
      <c r="Q74">
        <v>0</v>
      </c>
      <c r="R74">
        <v>0</v>
      </c>
      <c r="S74">
        <v>0</v>
      </c>
      <c r="T74">
        <v>0</v>
      </c>
      <c r="U74">
        <v>0</v>
      </c>
      <c r="V74">
        <v>0</v>
      </c>
      <c r="W74">
        <v>1</v>
      </c>
      <c r="X74">
        <v>0</v>
      </c>
      <c r="Y74">
        <v>0</v>
      </c>
      <c r="Z74">
        <v>0</v>
      </c>
      <c r="AA74">
        <v>0</v>
      </c>
      <c r="AB74">
        <v>0</v>
      </c>
      <c r="AC74">
        <v>0</v>
      </c>
      <c r="AD74">
        <v>0</v>
      </c>
      <c r="AE74" t="str">
        <v>(empty model)</v>
      </c>
      <c r="AF74">
        <v>1</v>
      </c>
      <c r="AG74">
        <v>132</v>
      </c>
      <c r="AH74">
        <v>3138.8872999999999</v>
      </c>
      <c r="AI74">
        <v>11.7</v>
      </c>
    </row>
    <row r="75" spans="10:35" x14ac:dyDescent="0.25">
      <c r="J75" t="str">
        <v>Antigua and Barbuda</v>
      </c>
      <c r="K75" t="b">
        <v>0</v>
      </c>
      <c r="M75" t="str">
        <v>Armenia</v>
      </c>
      <c r="N75">
        <v>72.900000000000006</v>
      </c>
      <c r="P75" t="str">
        <v>Armenia</v>
      </c>
      <c r="Q75">
        <v>0</v>
      </c>
      <c r="R75">
        <v>0</v>
      </c>
      <c r="S75">
        <v>0</v>
      </c>
      <c r="T75">
        <v>0</v>
      </c>
      <c r="U75">
        <v>0</v>
      </c>
      <c r="V75">
        <v>1</v>
      </c>
      <c r="W75">
        <v>0</v>
      </c>
      <c r="X75">
        <v>0</v>
      </c>
      <c r="Y75">
        <v>0</v>
      </c>
      <c r="Z75">
        <v>0</v>
      </c>
      <c r="AA75">
        <v>0</v>
      </c>
      <c r="AB75">
        <v>0</v>
      </c>
      <c r="AC75">
        <v>0</v>
      </c>
      <c r="AD75">
        <v>0</v>
      </c>
      <c r="AE75" t="str">
        <v>(empty model)</v>
      </c>
      <c r="AF75">
        <v>1</v>
      </c>
      <c r="AG75">
        <v>141</v>
      </c>
      <c r="AH75">
        <v>2158.299</v>
      </c>
      <c r="AI75">
        <v>11.2</v>
      </c>
    </row>
    <row r="76" spans="10:35" x14ac:dyDescent="0.25">
      <c r="J76" t="str">
        <v>Antigua and Barbuda</v>
      </c>
      <c r="K76" t="b">
        <v>0</v>
      </c>
      <c r="M76" t="str">
        <v>Armenia</v>
      </c>
      <c r="N76">
        <v>73</v>
      </c>
      <c r="P76" t="str">
        <v>Armenia</v>
      </c>
      <c r="Q76">
        <v>0</v>
      </c>
      <c r="R76">
        <v>0</v>
      </c>
      <c r="S76">
        <v>0</v>
      </c>
      <c r="T76">
        <v>0</v>
      </c>
      <c r="U76">
        <v>1</v>
      </c>
      <c r="V76">
        <v>0</v>
      </c>
      <c r="W76">
        <v>0</v>
      </c>
      <c r="X76">
        <v>0</v>
      </c>
      <c r="Y76">
        <v>0</v>
      </c>
      <c r="Z76">
        <v>0</v>
      </c>
      <c r="AA76">
        <v>0</v>
      </c>
      <c r="AB76">
        <v>0</v>
      </c>
      <c r="AC76">
        <v>0</v>
      </c>
      <c r="AD76">
        <v>0</v>
      </c>
      <c r="AE76" t="str">
        <v>(empty model)</v>
      </c>
      <c r="AF76">
        <v>1</v>
      </c>
      <c r="AG76">
        <v>137</v>
      </c>
      <c r="AH76">
        <v>1643.7583970000001</v>
      </c>
      <c r="AI76">
        <v>10.9</v>
      </c>
    </row>
    <row r="77" spans="10:35" x14ac:dyDescent="0.25">
      <c r="J77" t="str">
        <v>Antigua and Barbuda</v>
      </c>
      <c r="K77" t="b">
        <v>0</v>
      </c>
      <c r="M77" t="str">
        <v>Armenia</v>
      </c>
      <c r="N77">
        <v>73</v>
      </c>
      <c r="P77" t="str">
        <v>Armenia</v>
      </c>
      <c r="Q77">
        <v>0</v>
      </c>
      <c r="R77">
        <v>0</v>
      </c>
      <c r="S77">
        <v>0</v>
      </c>
      <c r="T77">
        <v>1</v>
      </c>
      <c r="U77">
        <v>0</v>
      </c>
      <c r="V77">
        <v>0</v>
      </c>
      <c r="W77">
        <v>0</v>
      </c>
      <c r="X77">
        <v>0</v>
      </c>
      <c r="Y77">
        <v>0</v>
      </c>
      <c r="Z77">
        <v>0</v>
      </c>
      <c r="AA77">
        <v>0</v>
      </c>
      <c r="AB77">
        <v>0</v>
      </c>
      <c r="AC77">
        <v>0</v>
      </c>
      <c r="AD77">
        <v>0</v>
      </c>
      <c r="AE77" t="str">
        <v>(empty model)</v>
      </c>
      <c r="AF77">
        <v>1</v>
      </c>
      <c r="AG77">
        <v>132</v>
      </c>
      <c r="AH77">
        <v>1191.96192</v>
      </c>
      <c r="AI77">
        <v>10.9</v>
      </c>
    </row>
    <row r="78" spans="10:35" x14ac:dyDescent="0.25">
      <c r="J78" t="str">
        <v>Antigua and Barbuda</v>
      </c>
      <c r="K78" t="b">
        <v>0</v>
      </c>
      <c r="M78" t="str">
        <v>Armenia</v>
      </c>
      <c r="N78">
        <v>72.7</v>
      </c>
      <c r="P78" t="str">
        <v>Armenia</v>
      </c>
      <c r="Q78">
        <v>0</v>
      </c>
      <c r="R78">
        <v>0</v>
      </c>
      <c r="S78">
        <v>1</v>
      </c>
      <c r="T78">
        <v>0</v>
      </c>
      <c r="U78">
        <v>0</v>
      </c>
      <c r="V78">
        <v>0</v>
      </c>
      <c r="W78">
        <v>0</v>
      </c>
      <c r="X78">
        <v>0</v>
      </c>
      <c r="Y78">
        <v>0</v>
      </c>
      <c r="Z78">
        <v>0</v>
      </c>
      <c r="AA78">
        <v>0</v>
      </c>
      <c r="AB78">
        <v>0</v>
      </c>
      <c r="AC78">
        <v>0</v>
      </c>
      <c r="AD78">
        <v>0</v>
      </c>
      <c r="AE78" t="str">
        <v>(empty model)</v>
      </c>
      <c r="AF78">
        <v>1</v>
      </c>
      <c r="AG78">
        <v>134</v>
      </c>
      <c r="AH78">
        <v>93.166156700000002</v>
      </c>
      <c r="AI78">
        <v>10.8</v>
      </c>
    </row>
    <row r="79" spans="10:35" x14ac:dyDescent="0.25">
      <c r="J79" t="str">
        <v>Antigua and Barbuda</v>
      </c>
      <c r="K79" t="b">
        <v>0</v>
      </c>
      <c r="M79" t="str">
        <v>Armenia</v>
      </c>
      <c r="N79">
        <v>72.599999999999994</v>
      </c>
      <c r="P79" t="str">
        <v>Armenia</v>
      </c>
      <c r="Q79">
        <v>0</v>
      </c>
      <c r="R79">
        <v>1</v>
      </c>
      <c r="S79">
        <v>0</v>
      </c>
      <c r="T79">
        <v>0</v>
      </c>
      <c r="U79">
        <v>0</v>
      </c>
      <c r="V79">
        <v>0</v>
      </c>
      <c r="W79">
        <v>0</v>
      </c>
      <c r="X79">
        <v>0</v>
      </c>
      <c r="Y79">
        <v>0</v>
      </c>
      <c r="Z79">
        <v>0</v>
      </c>
      <c r="AA79">
        <v>0</v>
      </c>
      <c r="AB79">
        <v>0</v>
      </c>
      <c r="AC79">
        <v>0</v>
      </c>
      <c r="AD79">
        <v>0</v>
      </c>
      <c r="AE79" t="str">
        <v>(empty model)</v>
      </c>
      <c r="AF79">
        <v>1</v>
      </c>
      <c r="AG79">
        <v>134</v>
      </c>
      <c r="AH79">
        <v>783.26169900000002</v>
      </c>
      <c r="AI79">
        <v>10.8</v>
      </c>
    </row>
    <row r="80" spans="10:35" x14ac:dyDescent="0.25">
      <c r="J80" t="str">
        <v>Antigua and Barbuda</v>
      </c>
      <c r="K80" t="b">
        <v>0</v>
      </c>
      <c r="M80" t="str">
        <v>Armenia</v>
      </c>
      <c r="N80">
        <v>72.599999999999994</v>
      </c>
      <c r="P80" t="str">
        <v>Armenia</v>
      </c>
      <c r="Q80">
        <v>1</v>
      </c>
      <c r="R80">
        <v>0</v>
      </c>
      <c r="S80">
        <v>0</v>
      </c>
      <c r="T80">
        <v>0</v>
      </c>
      <c r="U80">
        <v>0</v>
      </c>
      <c r="V80">
        <v>0</v>
      </c>
      <c r="W80">
        <v>0</v>
      </c>
      <c r="X80">
        <v>0</v>
      </c>
      <c r="Y80">
        <v>0</v>
      </c>
      <c r="Z80">
        <v>0</v>
      </c>
      <c r="AA80">
        <v>0</v>
      </c>
      <c r="AB80">
        <v>0</v>
      </c>
      <c r="AC80">
        <v>0</v>
      </c>
      <c r="AD80">
        <v>0</v>
      </c>
      <c r="AE80" t="str">
        <v>(empty model)</v>
      </c>
      <c r="AF80">
        <v>1</v>
      </c>
      <c r="AG80">
        <v>141</v>
      </c>
      <c r="AH80">
        <v>694.43511899999999</v>
      </c>
      <c r="AI80">
        <v>11.1</v>
      </c>
    </row>
    <row r="81" spans="10:35" x14ac:dyDescent="0.25">
      <c r="J81" t="str">
        <v>Antigua and Barbuda</v>
      </c>
      <c r="K81" t="b">
        <v>0</v>
      </c>
      <c r="M81" t="str">
        <v>Armenia</v>
      </c>
      <c r="N81">
        <v>72</v>
      </c>
      <c r="P81" t="str">
        <v>Armenia</v>
      </c>
      <c r="Q81">
        <v>0</v>
      </c>
      <c r="R81">
        <v>0</v>
      </c>
      <c r="S81">
        <v>0</v>
      </c>
      <c r="T81">
        <v>0</v>
      </c>
      <c r="U81">
        <v>0</v>
      </c>
      <c r="V81">
        <v>0</v>
      </c>
      <c r="W81">
        <v>0</v>
      </c>
      <c r="X81">
        <v>0</v>
      </c>
      <c r="Y81">
        <v>0</v>
      </c>
      <c r="Z81">
        <v>0</v>
      </c>
      <c r="AA81">
        <v>0</v>
      </c>
      <c r="AB81">
        <v>0</v>
      </c>
      <c r="AC81">
        <v>0</v>
      </c>
      <c r="AD81">
        <v>0</v>
      </c>
      <c r="AE81" t="str">
        <v>(empty model)</v>
      </c>
      <c r="AF81">
        <v>1</v>
      </c>
      <c r="AG81">
        <v>142</v>
      </c>
      <c r="AH81">
        <v>622.7427477</v>
      </c>
      <c r="AI81">
        <v>11.2</v>
      </c>
    </row>
    <row r="82" spans="10:35" x14ac:dyDescent="0.25">
      <c r="J82" t="str">
        <v>Antigua and Barbuda</v>
      </c>
      <c r="K82" t="b">
        <v>0</v>
      </c>
      <c r="M82" t="str">
        <v>Australia</v>
      </c>
      <c r="N82">
        <v>82.7</v>
      </c>
      <c r="P82" t="str">
        <v>Australia</v>
      </c>
      <c r="Q82">
        <v>0</v>
      </c>
      <c r="R82">
        <v>0</v>
      </c>
      <c r="S82">
        <v>0</v>
      </c>
      <c r="T82">
        <v>0</v>
      </c>
      <c r="U82">
        <v>0</v>
      </c>
      <c r="V82">
        <v>0</v>
      </c>
      <c r="W82">
        <v>0</v>
      </c>
      <c r="X82">
        <v>0</v>
      </c>
      <c r="Y82">
        <v>0</v>
      </c>
      <c r="Z82">
        <v>0</v>
      </c>
      <c r="AA82">
        <v>0</v>
      </c>
      <c r="AB82">
        <v>0</v>
      </c>
      <c r="AC82">
        <v>0</v>
      </c>
      <c r="AD82">
        <v>1</v>
      </c>
      <c r="AE82" t="str">
        <v>(empty model)</v>
      </c>
      <c r="AF82">
        <v>0</v>
      </c>
      <c r="AG82">
        <v>6</v>
      </c>
      <c r="AH82">
        <v>62214.691200000001</v>
      </c>
      <c r="AI82">
        <v>20.399999999999999</v>
      </c>
    </row>
    <row r="83" spans="10:35" x14ac:dyDescent="0.25">
      <c r="J83" t="str">
        <v>Argentina</v>
      </c>
      <c r="K83" t="b">
        <v>0</v>
      </c>
      <c r="M83" t="str">
        <v>Australia</v>
      </c>
      <c r="N83">
        <v>82.5</v>
      </c>
      <c r="P83" t="str">
        <v>Australia</v>
      </c>
      <c r="Q83">
        <v>0</v>
      </c>
      <c r="R83">
        <v>0</v>
      </c>
      <c r="S83">
        <v>0</v>
      </c>
      <c r="T83">
        <v>0</v>
      </c>
      <c r="U83">
        <v>0</v>
      </c>
      <c r="V83">
        <v>0</v>
      </c>
      <c r="W83">
        <v>0</v>
      </c>
      <c r="X83">
        <v>0</v>
      </c>
      <c r="Y83">
        <v>0</v>
      </c>
      <c r="Z83">
        <v>0</v>
      </c>
      <c r="AA83">
        <v>0</v>
      </c>
      <c r="AB83">
        <v>0</v>
      </c>
      <c r="AC83">
        <v>1</v>
      </c>
      <c r="AD83">
        <v>0</v>
      </c>
      <c r="AE83" t="str">
        <v>(empty model)</v>
      </c>
      <c r="AF83">
        <v>0</v>
      </c>
      <c r="AG83">
        <v>61</v>
      </c>
      <c r="AH83">
        <v>67792.338600000003</v>
      </c>
      <c r="AI83">
        <v>20.3</v>
      </c>
    </row>
    <row r="84" spans="10:35" x14ac:dyDescent="0.25">
      <c r="J84" t="str">
        <v>Argentina</v>
      </c>
      <c r="K84" t="b">
        <v>1</v>
      </c>
      <c r="M84" t="str">
        <v>Australia</v>
      </c>
      <c r="N84">
        <v>82.3</v>
      </c>
      <c r="P84" t="str">
        <v>Australia</v>
      </c>
      <c r="Q84">
        <v>0</v>
      </c>
      <c r="R84">
        <v>0</v>
      </c>
      <c r="S84">
        <v>0</v>
      </c>
      <c r="T84">
        <v>0</v>
      </c>
      <c r="U84">
        <v>0</v>
      </c>
      <c r="V84">
        <v>0</v>
      </c>
      <c r="W84">
        <v>0</v>
      </c>
      <c r="X84">
        <v>0</v>
      </c>
      <c r="Y84">
        <v>0</v>
      </c>
      <c r="Z84">
        <v>0</v>
      </c>
      <c r="AA84">
        <v>0</v>
      </c>
      <c r="AB84">
        <v>1</v>
      </c>
      <c r="AC84">
        <v>0</v>
      </c>
      <c r="AD84">
        <v>0</v>
      </c>
      <c r="AE84" t="str">
        <v>(empty model)</v>
      </c>
      <c r="AF84">
        <v>0</v>
      </c>
      <c r="AG84">
        <v>61</v>
      </c>
      <c r="AH84">
        <v>67677.634770000004</v>
      </c>
      <c r="AI84">
        <v>20.100000000000001</v>
      </c>
    </row>
    <row r="85" spans="10:35" x14ac:dyDescent="0.25">
      <c r="J85" t="str">
        <v>Argentina</v>
      </c>
      <c r="K85" t="b">
        <v>1</v>
      </c>
      <c r="M85" t="str">
        <v>Australia</v>
      </c>
      <c r="N85">
        <v>82</v>
      </c>
      <c r="P85" t="str">
        <v>Australia</v>
      </c>
      <c r="Q85">
        <v>0</v>
      </c>
      <c r="R85">
        <v>0</v>
      </c>
      <c r="S85">
        <v>0</v>
      </c>
      <c r="T85">
        <v>0</v>
      </c>
      <c r="U85">
        <v>0</v>
      </c>
      <c r="V85">
        <v>0</v>
      </c>
      <c r="W85">
        <v>0</v>
      </c>
      <c r="X85">
        <v>0</v>
      </c>
      <c r="Y85">
        <v>0</v>
      </c>
      <c r="Z85">
        <v>0</v>
      </c>
      <c r="AA85">
        <v>1</v>
      </c>
      <c r="AB85">
        <v>0</v>
      </c>
      <c r="AC85">
        <v>0</v>
      </c>
      <c r="AD85">
        <v>0</v>
      </c>
      <c r="AE85" t="str">
        <v>(empty model)</v>
      </c>
      <c r="AF85">
        <v>0</v>
      </c>
      <c r="AG85">
        <v>63</v>
      </c>
      <c r="AH85">
        <v>62245.129000000001</v>
      </c>
      <c r="AI85">
        <v>19.8</v>
      </c>
    </row>
    <row r="86" spans="10:35" x14ac:dyDescent="0.25">
      <c r="J86" t="str">
        <v>Argentina</v>
      </c>
      <c r="K86" t="b">
        <v>1</v>
      </c>
      <c r="M86" t="str">
        <v>Australia</v>
      </c>
      <c r="N86">
        <v>81.900000000000006</v>
      </c>
      <c r="P86" t="str">
        <v>Australia</v>
      </c>
      <c r="Q86">
        <v>0</v>
      </c>
      <c r="R86">
        <v>0</v>
      </c>
      <c r="S86">
        <v>0</v>
      </c>
      <c r="T86">
        <v>0</v>
      </c>
      <c r="U86">
        <v>0</v>
      </c>
      <c r="V86">
        <v>0</v>
      </c>
      <c r="W86">
        <v>0</v>
      </c>
      <c r="X86">
        <v>0</v>
      </c>
      <c r="Y86">
        <v>0</v>
      </c>
      <c r="Z86">
        <v>1</v>
      </c>
      <c r="AA86">
        <v>0</v>
      </c>
      <c r="AB86">
        <v>0</v>
      </c>
      <c r="AC86">
        <v>0</v>
      </c>
      <c r="AD86">
        <v>0</v>
      </c>
      <c r="AE86" t="str">
        <v>(empty model)</v>
      </c>
      <c r="AF86">
        <v>0</v>
      </c>
      <c r="AG86">
        <v>64</v>
      </c>
      <c r="AH86">
        <v>51874.847999999998</v>
      </c>
      <c r="AI86">
        <v>19.5</v>
      </c>
    </row>
    <row r="87" spans="10:35" x14ac:dyDescent="0.25">
      <c r="J87" t="str">
        <v>Argentina</v>
      </c>
      <c r="K87" t="b">
        <v>1</v>
      </c>
      <c r="M87" t="str">
        <v>Australia</v>
      </c>
      <c r="N87">
        <v>81.7</v>
      </c>
      <c r="P87" t="str">
        <v>Australia</v>
      </c>
      <c r="Q87">
        <v>0</v>
      </c>
      <c r="R87">
        <v>0</v>
      </c>
      <c r="S87">
        <v>0</v>
      </c>
      <c r="T87">
        <v>0</v>
      </c>
      <c r="U87">
        <v>0</v>
      </c>
      <c r="V87">
        <v>0</v>
      </c>
      <c r="W87">
        <v>0</v>
      </c>
      <c r="X87">
        <v>0</v>
      </c>
      <c r="Y87">
        <v>1</v>
      </c>
      <c r="Z87">
        <v>0</v>
      </c>
      <c r="AA87">
        <v>0</v>
      </c>
      <c r="AB87">
        <v>0</v>
      </c>
      <c r="AC87">
        <v>0</v>
      </c>
      <c r="AD87">
        <v>0</v>
      </c>
      <c r="AE87" t="str">
        <v>(empty model)</v>
      </c>
      <c r="AF87">
        <v>0</v>
      </c>
      <c r="AG87">
        <v>66</v>
      </c>
      <c r="AH87">
        <v>42742.998979999997</v>
      </c>
      <c r="AI87">
        <v>19.100000000000001</v>
      </c>
    </row>
    <row r="88" spans="10:35" x14ac:dyDescent="0.25">
      <c r="J88" t="str">
        <v>Argentina</v>
      </c>
      <c r="K88" t="b">
        <v>1</v>
      </c>
      <c r="M88" t="str">
        <v>Australia</v>
      </c>
      <c r="N88">
        <v>81.3</v>
      </c>
      <c r="P88" t="str">
        <v>Australia</v>
      </c>
      <c r="Q88">
        <v>0</v>
      </c>
      <c r="R88">
        <v>0</v>
      </c>
      <c r="S88">
        <v>0</v>
      </c>
      <c r="T88">
        <v>0</v>
      </c>
      <c r="U88">
        <v>0</v>
      </c>
      <c r="V88">
        <v>0</v>
      </c>
      <c r="W88">
        <v>0</v>
      </c>
      <c r="X88">
        <v>1</v>
      </c>
      <c r="Y88">
        <v>0</v>
      </c>
      <c r="Z88">
        <v>0</v>
      </c>
      <c r="AA88">
        <v>0</v>
      </c>
      <c r="AB88">
        <v>0</v>
      </c>
      <c r="AC88">
        <v>0</v>
      </c>
      <c r="AD88">
        <v>0</v>
      </c>
      <c r="AE88" t="str">
        <v>(empty model)</v>
      </c>
      <c r="AF88">
        <v>0</v>
      </c>
      <c r="AG88">
        <v>66</v>
      </c>
      <c r="AH88">
        <v>49664.685400000002</v>
      </c>
      <c r="AI88">
        <v>19.100000000000001</v>
      </c>
    </row>
    <row r="89" spans="10:35" x14ac:dyDescent="0.25">
      <c r="J89" t="str">
        <v>Argentina</v>
      </c>
      <c r="K89" t="b">
        <v>1</v>
      </c>
      <c r="M89" t="str">
        <v>Australia</v>
      </c>
      <c r="N89">
        <v>81.3</v>
      </c>
      <c r="P89" t="str">
        <v>Australia</v>
      </c>
      <c r="Q89">
        <v>0</v>
      </c>
      <c r="R89">
        <v>0</v>
      </c>
      <c r="S89">
        <v>0</v>
      </c>
      <c r="T89">
        <v>0</v>
      </c>
      <c r="U89">
        <v>0</v>
      </c>
      <c r="V89">
        <v>0</v>
      </c>
      <c r="W89">
        <v>1</v>
      </c>
      <c r="X89">
        <v>0</v>
      </c>
      <c r="Y89">
        <v>0</v>
      </c>
      <c r="Z89">
        <v>0</v>
      </c>
      <c r="AA89">
        <v>0</v>
      </c>
      <c r="AB89">
        <v>0</v>
      </c>
      <c r="AC89">
        <v>0</v>
      </c>
      <c r="AD89">
        <v>0</v>
      </c>
      <c r="AE89" t="str">
        <v>(empty model)</v>
      </c>
      <c r="AF89">
        <v>0</v>
      </c>
      <c r="AG89">
        <v>66</v>
      </c>
      <c r="AH89">
        <v>4991.9828900000002</v>
      </c>
      <c r="AI89">
        <v>19</v>
      </c>
    </row>
    <row r="90" spans="10:35" x14ac:dyDescent="0.25">
      <c r="J90" t="str">
        <v>Argentina</v>
      </c>
      <c r="K90" t="b">
        <v>1</v>
      </c>
      <c r="M90" t="str">
        <v>Australia</v>
      </c>
      <c r="N90">
        <v>81.2</v>
      </c>
      <c r="P90" t="str">
        <v>Australia</v>
      </c>
      <c r="Q90">
        <v>0</v>
      </c>
      <c r="R90">
        <v>0</v>
      </c>
      <c r="S90">
        <v>0</v>
      </c>
      <c r="T90">
        <v>0</v>
      </c>
      <c r="U90">
        <v>0</v>
      </c>
      <c r="V90">
        <v>1</v>
      </c>
      <c r="W90">
        <v>0</v>
      </c>
      <c r="X90">
        <v>0</v>
      </c>
      <c r="Y90">
        <v>0</v>
      </c>
      <c r="Z90">
        <v>0</v>
      </c>
      <c r="AA90">
        <v>0</v>
      </c>
      <c r="AB90">
        <v>0</v>
      </c>
      <c r="AC90">
        <v>0</v>
      </c>
      <c r="AD90">
        <v>0</v>
      </c>
      <c r="AE90" t="str">
        <v>(empty model)</v>
      </c>
      <c r="AF90">
        <v>0</v>
      </c>
      <c r="AG90">
        <v>66</v>
      </c>
      <c r="AH90">
        <v>36118.283810000001</v>
      </c>
      <c r="AI90">
        <v>20.3</v>
      </c>
    </row>
    <row r="91" spans="10:35" x14ac:dyDescent="0.25">
      <c r="J91" t="str">
        <v>Argentina</v>
      </c>
      <c r="K91" t="b">
        <v>1</v>
      </c>
      <c r="M91" t="str">
        <v>Australia</v>
      </c>
      <c r="N91">
        <v>81</v>
      </c>
      <c r="P91" t="str">
        <v>Australia</v>
      </c>
      <c r="Q91">
        <v>0</v>
      </c>
      <c r="R91">
        <v>0</v>
      </c>
      <c r="S91">
        <v>0</v>
      </c>
      <c r="T91">
        <v>0</v>
      </c>
      <c r="U91">
        <v>1</v>
      </c>
      <c r="V91">
        <v>0</v>
      </c>
      <c r="W91">
        <v>0</v>
      </c>
      <c r="X91">
        <v>0</v>
      </c>
      <c r="Y91">
        <v>0</v>
      </c>
      <c r="Z91">
        <v>0</v>
      </c>
      <c r="AA91">
        <v>0</v>
      </c>
      <c r="AB91">
        <v>0</v>
      </c>
      <c r="AC91">
        <v>0</v>
      </c>
      <c r="AD91">
        <v>0</v>
      </c>
      <c r="AE91" t="str">
        <v>(empty model)</v>
      </c>
      <c r="AF91">
        <v>0</v>
      </c>
      <c r="AG91">
        <v>67</v>
      </c>
      <c r="AH91">
        <v>3416.7148299999999</v>
      </c>
      <c r="AI91">
        <v>20.3</v>
      </c>
    </row>
    <row r="92" spans="10:35" x14ac:dyDescent="0.25">
      <c r="J92" t="str">
        <v>Argentina</v>
      </c>
      <c r="K92" t="b">
        <v>1</v>
      </c>
      <c r="M92" t="str">
        <v>Australia</v>
      </c>
      <c r="N92">
        <v>86</v>
      </c>
      <c r="P92" t="str">
        <v>Australia</v>
      </c>
      <c r="Q92">
        <v>0</v>
      </c>
      <c r="R92">
        <v>0</v>
      </c>
      <c r="S92">
        <v>0</v>
      </c>
      <c r="T92">
        <v>1</v>
      </c>
      <c r="U92">
        <v>0</v>
      </c>
      <c r="V92">
        <v>0</v>
      </c>
      <c r="W92">
        <v>0</v>
      </c>
      <c r="X92">
        <v>0</v>
      </c>
      <c r="Y92">
        <v>0</v>
      </c>
      <c r="Z92">
        <v>0</v>
      </c>
      <c r="AA92">
        <v>0</v>
      </c>
      <c r="AB92">
        <v>0</v>
      </c>
      <c r="AC92">
        <v>0</v>
      </c>
      <c r="AD92">
        <v>0</v>
      </c>
      <c r="AE92" t="str">
        <v>(empty model)</v>
      </c>
      <c r="AF92">
        <v>0</v>
      </c>
      <c r="AG92">
        <v>69</v>
      </c>
      <c r="AH92">
        <v>3472.37977</v>
      </c>
      <c r="AI92">
        <v>20.7</v>
      </c>
    </row>
    <row r="93" spans="10:35" x14ac:dyDescent="0.25">
      <c r="J93" t="str">
        <v>Argentina</v>
      </c>
      <c r="K93" t="b">
        <v>1</v>
      </c>
      <c r="M93" t="str">
        <v>Australia</v>
      </c>
      <c r="N93">
        <v>83</v>
      </c>
      <c r="P93" t="str">
        <v>Australia</v>
      </c>
      <c r="Q93">
        <v>0</v>
      </c>
      <c r="R93">
        <v>0</v>
      </c>
      <c r="S93">
        <v>1</v>
      </c>
      <c r="T93">
        <v>0</v>
      </c>
      <c r="U93">
        <v>0</v>
      </c>
      <c r="V93">
        <v>0</v>
      </c>
      <c r="W93">
        <v>0</v>
      </c>
      <c r="X93">
        <v>0</v>
      </c>
      <c r="Y93">
        <v>0</v>
      </c>
      <c r="Z93">
        <v>0</v>
      </c>
      <c r="AA93">
        <v>0</v>
      </c>
      <c r="AB93">
        <v>0</v>
      </c>
      <c r="AC93">
        <v>0</v>
      </c>
      <c r="AD93">
        <v>0</v>
      </c>
      <c r="AE93" t="str">
        <v>(empty model)</v>
      </c>
      <c r="AF93">
        <v>0</v>
      </c>
      <c r="AG93">
        <v>71</v>
      </c>
      <c r="AH93">
        <v>23465.385590000002</v>
      </c>
      <c r="AI93">
        <v>20.6</v>
      </c>
    </row>
    <row r="94" spans="10:35" x14ac:dyDescent="0.25">
      <c r="J94" t="str">
        <v>Argentina</v>
      </c>
      <c r="K94" t="b">
        <v>1</v>
      </c>
      <c r="M94" t="str">
        <v>Australia</v>
      </c>
      <c r="N94">
        <v>79.900000000000006</v>
      </c>
      <c r="P94" t="str">
        <v>Australia</v>
      </c>
      <c r="Q94">
        <v>0</v>
      </c>
      <c r="R94">
        <v>1</v>
      </c>
      <c r="S94">
        <v>0</v>
      </c>
      <c r="T94">
        <v>0</v>
      </c>
      <c r="U94">
        <v>0</v>
      </c>
      <c r="V94">
        <v>0</v>
      </c>
      <c r="W94">
        <v>0</v>
      </c>
      <c r="X94">
        <v>0</v>
      </c>
      <c r="Y94">
        <v>0</v>
      </c>
      <c r="Z94">
        <v>0</v>
      </c>
      <c r="AA94">
        <v>0</v>
      </c>
      <c r="AB94">
        <v>0</v>
      </c>
      <c r="AC94">
        <v>0</v>
      </c>
      <c r="AD94">
        <v>0</v>
      </c>
      <c r="AE94" t="str">
        <v>(empty model)</v>
      </c>
      <c r="AF94">
        <v>0</v>
      </c>
      <c r="AG94">
        <v>73</v>
      </c>
      <c r="AH94">
        <v>281.81763000000001</v>
      </c>
      <c r="AI94">
        <v>20.100000000000001</v>
      </c>
    </row>
    <row r="95" spans="10:35" x14ac:dyDescent="0.25">
      <c r="J95" t="str">
        <v>Argentina</v>
      </c>
      <c r="K95" t="b">
        <v>1</v>
      </c>
      <c r="M95" t="str">
        <v>Australia</v>
      </c>
      <c r="N95">
        <v>79.900000000000006</v>
      </c>
      <c r="P95" t="str">
        <v>Australia</v>
      </c>
      <c r="Q95">
        <v>1</v>
      </c>
      <c r="R95">
        <v>0</v>
      </c>
      <c r="S95">
        <v>0</v>
      </c>
      <c r="T95">
        <v>0</v>
      </c>
      <c r="U95">
        <v>0</v>
      </c>
      <c r="V95">
        <v>0</v>
      </c>
      <c r="W95">
        <v>0</v>
      </c>
      <c r="X95">
        <v>0</v>
      </c>
      <c r="Y95">
        <v>0</v>
      </c>
      <c r="Z95">
        <v>0</v>
      </c>
      <c r="AA95">
        <v>0</v>
      </c>
      <c r="AB95">
        <v>0</v>
      </c>
      <c r="AC95">
        <v>0</v>
      </c>
      <c r="AD95">
        <v>0</v>
      </c>
      <c r="AE95" t="str">
        <v>(empty model)</v>
      </c>
      <c r="AF95">
        <v>0</v>
      </c>
      <c r="AG95">
        <v>75</v>
      </c>
      <c r="AH95">
        <v>19517.841680000001</v>
      </c>
      <c r="AI95">
        <v>20.5</v>
      </c>
    </row>
    <row r="96" spans="10:35" x14ac:dyDescent="0.25">
      <c r="J96" t="str">
        <v>Argentina</v>
      </c>
      <c r="K96" t="b">
        <v>1</v>
      </c>
      <c r="M96" t="str">
        <v>Austria</v>
      </c>
      <c r="N96">
        <v>81.400000000000006</v>
      </c>
      <c r="P96" t="str">
        <v>Austria</v>
      </c>
      <c r="Q96">
        <v>0</v>
      </c>
      <c r="R96">
        <v>0</v>
      </c>
      <c r="S96">
        <v>0</v>
      </c>
      <c r="T96">
        <v>0</v>
      </c>
      <c r="U96">
        <v>0</v>
      </c>
      <c r="V96">
        <v>0</v>
      </c>
      <c r="W96">
        <v>0</v>
      </c>
      <c r="X96">
        <v>0</v>
      </c>
      <c r="Y96">
        <v>0</v>
      </c>
      <c r="Z96">
        <v>0</v>
      </c>
      <c r="AA96">
        <v>0</v>
      </c>
      <c r="AB96">
        <v>0</v>
      </c>
      <c r="AC96">
        <v>0</v>
      </c>
      <c r="AD96">
        <v>1</v>
      </c>
      <c r="AE96" t="str">
        <v>(empty model)</v>
      </c>
      <c r="AF96">
        <v>0</v>
      </c>
      <c r="AG96">
        <v>66</v>
      </c>
      <c r="AH96">
        <v>51322.639969999997</v>
      </c>
      <c r="AI96">
        <v>15.9</v>
      </c>
    </row>
    <row r="97" spans="10:35" x14ac:dyDescent="0.25">
      <c r="J97" t="str">
        <v>Argentina</v>
      </c>
      <c r="K97" t="b">
        <v>0</v>
      </c>
      <c r="M97" t="str">
        <v>Austria</v>
      </c>
      <c r="N97">
        <v>81.099999999999994</v>
      </c>
      <c r="P97" t="str">
        <v>Austria</v>
      </c>
      <c r="Q97">
        <v>0</v>
      </c>
      <c r="R97">
        <v>0</v>
      </c>
      <c r="S97">
        <v>0</v>
      </c>
      <c r="T97">
        <v>0</v>
      </c>
      <c r="U97">
        <v>0</v>
      </c>
      <c r="V97">
        <v>0</v>
      </c>
      <c r="W97">
        <v>0</v>
      </c>
      <c r="X97">
        <v>0</v>
      </c>
      <c r="Y97">
        <v>0</v>
      </c>
      <c r="Z97">
        <v>0</v>
      </c>
      <c r="AA97">
        <v>0</v>
      </c>
      <c r="AB97">
        <v>0</v>
      </c>
      <c r="AC97">
        <v>1</v>
      </c>
      <c r="AD97">
        <v>0</v>
      </c>
      <c r="AE97" t="str">
        <v>(empty model)</v>
      </c>
      <c r="AF97">
        <v>0</v>
      </c>
      <c r="AG97">
        <v>68</v>
      </c>
      <c r="AH97">
        <v>554.71532000000002</v>
      </c>
      <c r="AI97">
        <v>15.7</v>
      </c>
    </row>
    <row r="98" spans="10:35" x14ac:dyDescent="0.25">
      <c r="J98" t="str">
        <v>Argentina</v>
      </c>
      <c r="K98" t="b">
        <v>0</v>
      </c>
      <c r="M98" t="str">
        <v>Austria</v>
      </c>
      <c r="N98">
        <v>88</v>
      </c>
      <c r="P98" t="str">
        <v>Austria</v>
      </c>
      <c r="Q98">
        <v>0</v>
      </c>
      <c r="R98">
        <v>0</v>
      </c>
      <c r="S98">
        <v>0</v>
      </c>
      <c r="T98">
        <v>0</v>
      </c>
      <c r="U98">
        <v>0</v>
      </c>
      <c r="V98">
        <v>0</v>
      </c>
      <c r="W98">
        <v>0</v>
      </c>
      <c r="X98">
        <v>0</v>
      </c>
      <c r="Y98">
        <v>0</v>
      </c>
      <c r="Z98">
        <v>0</v>
      </c>
      <c r="AA98">
        <v>0</v>
      </c>
      <c r="AB98">
        <v>1</v>
      </c>
      <c r="AC98">
        <v>0</v>
      </c>
      <c r="AD98">
        <v>0</v>
      </c>
      <c r="AE98" t="str">
        <v>(empty model)</v>
      </c>
      <c r="AF98">
        <v>0</v>
      </c>
      <c r="AG98">
        <v>7</v>
      </c>
      <c r="AH98">
        <v>48333.57273</v>
      </c>
      <c r="AI98">
        <v>15.7</v>
      </c>
    </row>
    <row r="99" spans="10:35" x14ac:dyDescent="0.25">
      <c r="J99" t="str">
        <v>Armenia</v>
      </c>
      <c r="K99" t="b">
        <v>0</v>
      </c>
      <c r="M99" t="str">
        <v>Austria</v>
      </c>
      <c r="N99">
        <v>88</v>
      </c>
      <c r="P99" t="str">
        <v>Austria</v>
      </c>
      <c r="Q99">
        <v>0</v>
      </c>
      <c r="R99">
        <v>0</v>
      </c>
      <c r="S99">
        <v>0</v>
      </c>
      <c r="T99">
        <v>0</v>
      </c>
      <c r="U99">
        <v>0</v>
      </c>
      <c r="V99">
        <v>0</v>
      </c>
      <c r="W99">
        <v>0</v>
      </c>
      <c r="X99">
        <v>0</v>
      </c>
      <c r="Y99">
        <v>0</v>
      </c>
      <c r="Z99">
        <v>0</v>
      </c>
      <c r="AA99">
        <v>1</v>
      </c>
      <c r="AB99">
        <v>0</v>
      </c>
      <c r="AC99">
        <v>0</v>
      </c>
      <c r="AD99">
        <v>0</v>
      </c>
      <c r="AE99" t="str">
        <v>(empty model)</v>
      </c>
      <c r="AF99">
        <v>0</v>
      </c>
      <c r="AG99">
        <v>73</v>
      </c>
      <c r="AH99">
        <v>51126.741390000003</v>
      </c>
      <c r="AI99">
        <v>15.7</v>
      </c>
    </row>
    <row r="100" spans="10:35" x14ac:dyDescent="0.25">
      <c r="J100" t="str">
        <v>Armenia</v>
      </c>
      <c r="K100" t="b">
        <v>1</v>
      </c>
      <c r="M100" t="str">
        <v>Austria</v>
      </c>
      <c r="N100">
        <v>84</v>
      </c>
      <c r="P100" t="str">
        <v>Austria</v>
      </c>
      <c r="Q100">
        <v>0</v>
      </c>
      <c r="R100">
        <v>0</v>
      </c>
      <c r="S100">
        <v>0</v>
      </c>
      <c r="T100">
        <v>0</v>
      </c>
      <c r="U100">
        <v>0</v>
      </c>
      <c r="V100">
        <v>0</v>
      </c>
      <c r="W100">
        <v>0</v>
      </c>
      <c r="X100">
        <v>0</v>
      </c>
      <c r="Y100">
        <v>0</v>
      </c>
      <c r="Z100">
        <v>1</v>
      </c>
      <c r="AA100">
        <v>0</v>
      </c>
      <c r="AB100">
        <v>0</v>
      </c>
      <c r="AC100">
        <v>0</v>
      </c>
      <c r="AD100">
        <v>0</v>
      </c>
      <c r="AE100" t="str">
        <v>(empty model)</v>
      </c>
      <c r="AF100">
        <v>0</v>
      </c>
      <c r="AG100">
        <v>75</v>
      </c>
      <c r="AH100">
        <v>46657.629000000001</v>
      </c>
      <c r="AI100">
        <v>15.4</v>
      </c>
    </row>
    <row r="101" spans="10:35" x14ac:dyDescent="0.25">
      <c r="J101" t="str">
        <v>Armenia</v>
      </c>
      <c r="K101" t="b">
        <v>1</v>
      </c>
      <c r="M101" t="str">
        <v>Austria</v>
      </c>
      <c r="N101">
        <v>82</v>
      </c>
      <c r="P101" t="str">
        <v>Austria</v>
      </c>
      <c r="Q101">
        <v>0</v>
      </c>
      <c r="R101">
        <v>0</v>
      </c>
      <c r="S101">
        <v>0</v>
      </c>
      <c r="T101">
        <v>0</v>
      </c>
      <c r="U101">
        <v>0</v>
      </c>
      <c r="V101">
        <v>0</v>
      </c>
      <c r="W101">
        <v>0</v>
      </c>
      <c r="X101">
        <v>0</v>
      </c>
      <c r="Y101">
        <v>1</v>
      </c>
      <c r="Z101">
        <v>0</v>
      </c>
      <c r="AA101">
        <v>0</v>
      </c>
      <c r="AB101">
        <v>0</v>
      </c>
      <c r="AC101">
        <v>0</v>
      </c>
      <c r="AD101">
        <v>0</v>
      </c>
      <c r="AE101" t="str">
        <v>(empty model)</v>
      </c>
      <c r="AF101">
        <v>0</v>
      </c>
      <c r="AG101">
        <v>77</v>
      </c>
      <c r="AH101">
        <v>47654.187209999996</v>
      </c>
      <c r="AI101">
        <v>15.3</v>
      </c>
    </row>
    <row r="102" spans="10:35" x14ac:dyDescent="0.25">
      <c r="J102" t="str">
        <v>Armenia</v>
      </c>
      <c r="K102" t="b">
        <v>1</v>
      </c>
      <c r="M102" t="str">
        <v>Austria</v>
      </c>
      <c r="N102">
        <v>84</v>
      </c>
      <c r="P102" t="str">
        <v>Austria</v>
      </c>
      <c r="Q102">
        <v>0</v>
      </c>
      <c r="R102">
        <v>0</v>
      </c>
      <c r="S102">
        <v>0</v>
      </c>
      <c r="T102">
        <v>0</v>
      </c>
      <c r="U102">
        <v>0</v>
      </c>
      <c r="V102">
        <v>0</v>
      </c>
      <c r="W102">
        <v>0</v>
      </c>
      <c r="X102">
        <v>1</v>
      </c>
      <c r="Y102">
        <v>0</v>
      </c>
      <c r="Z102">
        <v>0</v>
      </c>
      <c r="AA102">
        <v>0</v>
      </c>
      <c r="AB102">
        <v>0</v>
      </c>
      <c r="AC102">
        <v>0</v>
      </c>
      <c r="AD102">
        <v>0</v>
      </c>
      <c r="AE102" t="str">
        <v>(empty model)</v>
      </c>
      <c r="AF102">
        <v>0</v>
      </c>
      <c r="AG102">
        <v>76</v>
      </c>
      <c r="AH102">
        <v>51386.376649999998</v>
      </c>
      <c r="AI102">
        <v>15.1</v>
      </c>
    </row>
    <row r="103" spans="10:35" x14ac:dyDescent="0.25">
      <c r="J103" t="str">
        <v>Armenia</v>
      </c>
      <c r="K103" t="b">
        <v>1</v>
      </c>
      <c r="M103" t="str">
        <v>Austria</v>
      </c>
      <c r="N103">
        <v>81</v>
      </c>
      <c r="P103" t="str">
        <v>Austria</v>
      </c>
      <c r="Q103">
        <v>0</v>
      </c>
      <c r="R103">
        <v>0</v>
      </c>
      <c r="S103">
        <v>0</v>
      </c>
      <c r="T103">
        <v>0</v>
      </c>
      <c r="U103">
        <v>0</v>
      </c>
      <c r="V103">
        <v>0</v>
      </c>
      <c r="W103">
        <v>1</v>
      </c>
      <c r="X103">
        <v>0</v>
      </c>
      <c r="Y103">
        <v>0</v>
      </c>
      <c r="Z103">
        <v>0</v>
      </c>
      <c r="AA103">
        <v>0</v>
      </c>
      <c r="AB103">
        <v>0</v>
      </c>
      <c r="AC103">
        <v>0</v>
      </c>
      <c r="AD103">
        <v>0</v>
      </c>
      <c r="AE103" t="str">
        <v>(empty model)</v>
      </c>
      <c r="AF103">
        <v>0</v>
      </c>
      <c r="AG103">
        <v>8</v>
      </c>
      <c r="AH103">
        <v>46586.652499999997</v>
      </c>
      <c r="AI103">
        <v>15.2</v>
      </c>
    </row>
    <row r="104" spans="10:35" x14ac:dyDescent="0.25">
      <c r="J104" t="str">
        <v>Armenia</v>
      </c>
      <c r="K104" t="b">
        <v>1</v>
      </c>
      <c r="M104" t="str">
        <v>Austria</v>
      </c>
      <c r="N104">
        <v>79.8</v>
      </c>
      <c r="P104" t="str">
        <v>Austria</v>
      </c>
      <c r="Q104">
        <v>0</v>
      </c>
      <c r="R104">
        <v>0</v>
      </c>
      <c r="S104">
        <v>0</v>
      </c>
      <c r="T104">
        <v>0</v>
      </c>
      <c r="U104">
        <v>0</v>
      </c>
      <c r="V104">
        <v>1</v>
      </c>
      <c r="W104">
        <v>0</v>
      </c>
      <c r="X104">
        <v>0</v>
      </c>
      <c r="Y104">
        <v>0</v>
      </c>
      <c r="Z104">
        <v>0</v>
      </c>
      <c r="AA104">
        <v>0</v>
      </c>
      <c r="AB104">
        <v>0</v>
      </c>
      <c r="AC104">
        <v>0</v>
      </c>
      <c r="AD104">
        <v>0</v>
      </c>
      <c r="AE104" t="str">
        <v>(empty model)</v>
      </c>
      <c r="AF104">
        <v>0</v>
      </c>
      <c r="AG104">
        <v>81</v>
      </c>
      <c r="AH104">
        <v>443.99360999999999</v>
      </c>
      <c r="AI104">
        <v>15</v>
      </c>
    </row>
    <row r="105" spans="10:35" x14ac:dyDescent="0.25">
      <c r="J105" t="str">
        <v>Armenia</v>
      </c>
      <c r="K105" t="b">
        <v>1</v>
      </c>
      <c r="M105" t="str">
        <v>Austria</v>
      </c>
      <c r="N105">
        <v>79.400000000000006</v>
      </c>
      <c r="P105" t="str">
        <v>Austria</v>
      </c>
      <c r="Q105">
        <v>0</v>
      </c>
      <c r="R105">
        <v>0</v>
      </c>
      <c r="S105">
        <v>0</v>
      </c>
      <c r="T105">
        <v>0</v>
      </c>
      <c r="U105">
        <v>1</v>
      </c>
      <c r="V105">
        <v>0</v>
      </c>
      <c r="W105">
        <v>0</v>
      </c>
      <c r="X105">
        <v>0</v>
      </c>
      <c r="Y105">
        <v>0</v>
      </c>
      <c r="Z105">
        <v>0</v>
      </c>
      <c r="AA105">
        <v>0</v>
      </c>
      <c r="AB105">
        <v>0</v>
      </c>
      <c r="AC105">
        <v>0</v>
      </c>
      <c r="AD105">
        <v>0</v>
      </c>
      <c r="AE105" t="str">
        <v>(empty model)</v>
      </c>
      <c r="AF105">
        <v>0</v>
      </c>
      <c r="AG105">
        <v>85</v>
      </c>
      <c r="AH105">
        <v>38242.425199999998</v>
      </c>
      <c r="AI105">
        <v>14.9</v>
      </c>
    </row>
    <row r="106" spans="10:35" x14ac:dyDescent="0.25">
      <c r="J106" t="str">
        <v>Armenia</v>
      </c>
      <c r="K106" t="b">
        <v>1</v>
      </c>
      <c r="M106" t="str">
        <v>Austria</v>
      </c>
      <c r="N106">
        <v>79.3</v>
      </c>
      <c r="P106" t="str">
        <v>Austria</v>
      </c>
      <c r="Q106">
        <v>0</v>
      </c>
      <c r="R106">
        <v>0</v>
      </c>
      <c r="S106">
        <v>0</v>
      </c>
      <c r="T106">
        <v>1</v>
      </c>
      <c r="U106">
        <v>0</v>
      </c>
      <c r="V106">
        <v>0</v>
      </c>
      <c r="W106">
        <v>0</v>
      </c>
      <c r="X106">
        <v>0</v>
      </c>
      <c r="Y106">
        <v>0</v>
      </c>
      <c r="Z106">
        <v>0</v>
      </c>
      <c r="AA106">
        <v>0</v>
      </c>
      <c r="AB106">
        <v>0</v>
      </c>
      <c r="AC106">
        <v>0</v>
      </c>
      <c r="AD106">
        <v>0</v>
      </c>
      <c r="AE106" t="str">
        <v>(empty model)</v>
      </c>
      <c r="AF106">
        <v>0</v>
      </c>
      <c r="AG106">
        <v>86</v>
      </c>
      <c r="AH106">
        <v>36693.426200000002</v>
      </c>
      <c r="AI106">
        <v>14.7</v>
      </c>
    </row>
    <row r="107" spans="10:35" x14ac:dyDescent="0.25">
      <c r="J107" t="str">
        <v>Armenia</v>
      </c>
      <c r="K107" t="b">
        <v>1</v>
      </c>
      <c r="M107" t="str">
        <v>Austria</v>
      </c>
      <c r="N107">
        <v>78.8</v>
      </c>
      <c r="P107" t="str">
        <v>Austria</v>
      </c>
      <c r="Q107">
        <v>0</v>
      </c>
      <c r="R107">
        <v>0</v>
      </c>
      <c r="S107">
        <v>1</v>
      </c>
      <c r="T107">
        <v>0</v>
      </c>
      <c r="U107">
        <v>0</v>
      </c>
      <c r="V107">
        <v>0</v>
      </c>
      <c r="W107">
        <v>0</v>
      </c>
      <c r="X107">
        <v>0</v>
      </c>
      <c r="Y107">
        <v>0</v>
      </c>
      <c r="Z107">
        <v>0</v>
      </c>
      <c r="AA107">
        <v>0</v>
      </c>
      <c r="AB107">
        <v>0</v>
      </c>
      <c r="AC107">
        <v>0</v>
      </c>
      <c r="AD107">
        <v>0</v>
      </c>
      <c r="AE107" t="str">
        <v>(empty model)</v>
      </c>
      <c r="AF107">
        <v>0</v>
      </c>
      <c r="AG107">
        <v>88</v>
      </c>
      <c r="AH107">
        <v>3212.9355</v>
      </c>
      <c r="AI107">
        <v>14.7</v>
      </c>
    </row>
    <row r="108" spans="10:35" x14ac:dyDescent="0.25">
      <c r="J108" t="str">
        <v>Armenia</v>
      </c>
      <c r="K108" t="b">
        <v>1</v>
      </c>
      <c r="M108" t="str">
        <v>Austria</v>
      </c>
      <c r="N108">
        <v>78.7</v>
      </c>
      <c r="P108" t="str">
        <v>Austria</v>
      </c>
      <c r="Q108">
        <v>0</v>
      </c>
      <c r="R108">
        <v>1</v>
      </c>
      <c r="S108">
        <v>0</v>
      </c>
      <c r="T108">
        <v>0</v>
      </c>
      <c r="U108">
        <v>0</v>
      </c>
      <c r="V108">
        <v>0</v>
      </c>
      <c r="W108">
        <v>0</v>
      </c>
      <c r="X108">
        <v>0</v>
      </c>
      <c r="Y108">
        <v>0</v>
      </c>
      <c r="Z108">
        <v>0</v>
      </c>
      <c r="AA108">
        <v>0</v>
      </c>
      <c r="AB108">
        <v>0</v>
      </c>
      <c r="AC108">
        <v>0</v>
      </c>
      <c r="AD108">
        <v>0</v>
      </c>
      <c r="AE108" t="str">
        <v>(empty model)</v>
      </c>
      <c r="AF108">
        <v>0</v>
      </c>
      <c r="AG108">
        <v>9</v>
      </c>
      <c r="AH108">
        <v>26351.375680000001</v>
      </c>
      <c r="AI108">
        <v>16.100000000000001</v>
      </c>
    </row>
    <row r="109" spans="10:35" x14ac:dyDescent="0.25">
      <c r="J109" t="str">
        <v>Armenia</v>
      </c>
      <c r="K109" t="b">
        <v>1</v>
      </c>
      <c r="M109" t="str">
        <v>Austria</v>
      </c>
      <c r="N109">
        <v>78.599999999999994</v>
      </c>
      <c r="P109" t="str">
        <v>Austria</v>
      </c>
      <c r="Q109">
        <v>1</v>
      </c>
      <c r="R109">
        <v>0</v>
      </c>
      <c r="S109">
        <v>0</v>
      </c>
      <c r="T109">
        <v>0</v>
      </c>
      <c r="U109">
        <v>0</v>
      </c>
      <c r="V109">
        <v>0</v>
      </c>
      <c r="W109">
        <v>0</v>
      </c>
      <c r="X109">
        <v>0</v>
      </c>
      <c r="Y109">
        <v>0</v>
      </c>
      <c r="Z109">
        <v>0</v>
      </c>
      <c r="AA109">
        <v>0</v>
      </c>
      <c r="AB109">
        <v>0</v>
      </c>
      <c r="AC109">
        <v>0</v>
      </c>
      <c r="AD109">
        <v>0</v>
      </c>
      <c r="AE109" t="str">
        <v>(empty model)</v>
      </c>
      <c r="AF109">
        <v>0</v>
      </c>
      <c r="AG109">
        <v>92</v>
      </c>
      <c r="AH109">
        <v>24489.735530000002</v>
      </c>
      <c r="AI109">
        <v>15.5</v>
      </c>
    </row>
    <row r="110" spans="10:35" x14ac:dyDescent="0.25">
      <c r="J110" t="str">
        <v>Armenia</v>
      </c>
      <c r="K110" t="b">
        <v>1</v>
      </c>
      <c r="M110" t="str">
        <v>Austria</v>
      </c>
      <c r="N110">
        <v>78.099999999999994</v>
      </c>
      <c r="P110" t="str">
        <v>Austria</v>
      </c>
      <c r="Q110">
        <v>0</v>
      </c>
      <c r="R110">
        <v>0</v>
      </c>
      <c r="S110">
        <v>0</v>
      </c>
      <c r="T110">
        <v>0</v>
      </c>
      <c r="U110">
        <v>0</v>
      </c>
      <c r="V110">
        <v>0</v>
      </c>
      <c r="W110">
        <v>0</v>
      </c>
      <c r="X110">
        <v>0</v>
      </c>
      <c r="Y110">
        <v>0</v>
      </c>
      <c r="Z110">
        <v>0</v>
      </c>
      <c r="AA110">
        <v>0</v>
      </c>
      <c r="AB110">
        <v>0</v>
      </c>
      <c r="AC110">
        <v>0</v>
      </c>
      <c r="AD110">
        <v>0</v>
      </c>
      <c r="AE110" t="str">
        <v>(empty model)</v>
      </c>
      <c r="AF110">
        <v>0</v>
      </c>
      <c r="AG110">
        <v>96</v>
      </c>
      <c r="AH110">
        <v>24517.267449999999</v>
      </c>
      <c r="AI110">
        <v>15.4</v>
      </c>
    </row>
    <row r="111" spans="10:35" x14ac:dyDescent="0.25">
      <c r="J111" t="str">
        <v>Armenia</v>
      </c>
      <c r="K111" t="b">
        <v>1</v>
      </c>
      <c r="M111" t="str">
        <v>Azerbaijan</v>
      </c>
      <c r="N111">
        <v>72.5</v>
      </c>
      <c r="P111" t="str">
        <v>Azerbaijan</v>
      </c>
      <c r="Q111">
        <v>0</v>
      </c>
      <c r="R111">
        <v>0</v>
      </c>
      <c r="S111">
        <v>0</v>
      </c>
      <c r="T111">
        <v>0</v>
      </c>
      <c r="U111">
        <v>0</v>
      </c>
      <c r="V111">
        <v>0</v>
      </c>
      <c r="W111">
        <v>0</v>
      </c>
      <c r="X111">
        <v>0</v>
      </c>
      <c r="Y111">
        <v>0</v>
      </c>
      <c r="Z111">
        <v>0</v>
      </c>
      <c r="AA111">
        <v>0</v>
      </c>
      <c r="AB111">
        <v>0</v>
      </c>
      <c r="AC111">
        <v>0</v>
      </c>
      <c r="AD111">
        <v>1</v>
      </c>
      <c r="AE111" t="str">
        <v>(empty model)</v>
      </c>
      <c r="AF111">
        <v>1</v>
      </c>
      <c r="AG111">
        <v>119</v>
      </c>
      <c r="AH111">
        <v>7891.2997759999998</v>
      </c>
      <c r="AI111">
        <v>12.2</v>
      </c>
    </row>
    <row r="112" spans="10:35" x14ac:dyDescent="0.25">
      <c r="J112" t="str">
        <v>Armenia</v>
      </c>
      <c r="K112" t="b">
        <v>1</v>
      </c>
      <c r="M112" t="str">
        <v>Azerbaijan</v>
      </c>
      <c r="N112">
        <v>72.2</v>
      </c>
      <c r="P112" t="str">
        <v>Azerbaijan</v>
      </c>
      <c r="Q112">
        <v>0</v>
      </c>
      <c r="R112">
        <v>0</v>
      </c>
      <c r="S112">
        <v>0</v>
      </c>
      <c r="T112">
        <v>0</v>
      </c>
      <c r="U112">
        <v>0</v>
      </c>
      <c r="V112">
        <v>0</v>
      </c>
      <c r="W112">
        <v>0</v>
      </c>
      <c r="X112">
        <v>0</v>
      </c>
      <c r="Y112">
        <v>0</v>
      </c>
      <c r="Z112">
        <v>0</v>
      </c>
      <c r="AA112">
        <v>0</v>
      </c>
      <c r="AB112">
        <v>0</v>
      </c>
      <c r="AC112">
        <v>1</v>
      </c>
      <c r="AD112">
        <v>0</v>
      </c>
      <c r="AE112" t="str">
        <v>(empty model)</v>
      </c>
      <c r="AF112">
        <v>1</v>
      </c>
      <c r="AG112">
        <v>121</v>
      </c>
      <c r="AH112">
        <v>7875.7569530000001</v>
      </c>
      <c r="AI112">
        <v>11.9</v>
      </c>
    </row>
    <row r="113" spans="10:35" x14ac:dyDescent="0.25">
      <c r="J113" t="str">
        <v>Armenia</v>
      </c>
      <c r="K113" t="b">
        <v>1</v>
      </c>
      <c r="M113" t="str">
        <v>Azerbaijan</v>
      </c>
      <c r="N113">
        <v>71.900000000000006</v>
      </c>
      <c r="P113" t="str">
        <v>Azerbaijan</v>
      </c>
      <c r="Q113">
        <v>0</v>
      </c>
      <c r="R113">
        <v>0</v>
      </c>
      <c r="S113">
        <v>0</v>
      </c>
      <c r="T113">
        <v>0</v>
      </c>
      <c r="U113">
        <v>0</v>
      </c>
      <c r="V113">
        <v>0</v>
      </c>
      <c r="W113">
        <v>0</v>
      </c>
      <c r="X113">
        <v>0</v>
      </c>
      <c r="Y113">
        <v>0</v>
      </c>
      <c r="Z113">
        <v>0</v>
      </c>
      <c r="AA113">
        <v>0</v>
      </c>
      <c r="AB113">
        <v>1</v>
      </c>
      <c r="AC113">
        <v>0</v>
      </c>
      <c r="AD113">
        <v>0</v>
      </c>
      <c r="AE113" t="str">
        <v>(empty model)</v>
      </c>
      <c r="AF113">
        <v>1</v>
      </c>
      <c r="AG113">
        <v>123</v>
      </c>
      <c r="AH113">
        <v>7496.335728</v>
      </c>
      <c r="AI113">
        <v>11.8</v>
      </c>
    </row>
    <row r="114" spans="10:35" x14ac:dyDescent="0.25">
      <c r="J114" t="str">
        <v>Armenia</v>
      </c>
      <c r="K114" t="b">
        <v>1</v>
      </c>
      <c r="M114" t="str">
        <v>Azerbaijan</v>
      </c>
      <c r="N114">
        <v>71.599999999999994</v>
      </c>
      <c r="P114" t="str">
        <v>Azerbaijan</v>
      </c>
      <c r="Q114">
        <v>0</v>
      </c>
      <c r="R114">
        <v>0</v>
      </c>
      <c r="S114">
        <v>0</v>
      </c>
      <c r="T114">
        <v>0</v>
      </c>
      <c r="U114">
        <v>0</v>
      </c>
      <c r="V114">
        <v>0</v>
      </c>
      <c r="W114">
        <v>0</v>
      </c>
      <c r="X114">
        <v>0</v>
      </c>
      <c r="Y114">
        <v>0</v>
      </c>
      <c r="Z114">
        <v>0</v>
      </c>
      <c r="AA114">
        <v>1</v>
      </c>
      <c r="AB114">
        <v>0</v>
      </c>
      <c r="AC114">
        <v>0</v>
      </c>
      <c r="AD114">
        <v>0</v>
      </c>
      <c r="AE114" t="str">
        <v>(empty model)</v>
      </c>
      <c r="AF114">
        <v>1</v>
      </c>
      <c r="AG114">
        <v>125</v>
      </c>
      <c r="AH114">
        <v>7189.691229</v>
      </c>
      <c r="AI114">
        <v>11.7</v>
      </c>
    </row>
    <row r="115" spans="10:35" x14ac:dyDescent="0.25">
      <c r="J115" t="str">
        <v>Australia</v>
      </c>
      <c r="K115" t="b">
        <v>0</v>
      </c>
      <c r="M115" t="str">
        <v>Azerbaijan</v>
      </c>
      <c r="N115">
        <v>71.099999999999994</v>
      </c>
      <c r="P115" t="str">
        <v>Azerbaijan</v>
      </c>
      <c r="Q115">
        <v>0</v>
      </c>
      <c r="R115">
        <v>0</v>
      </c>
      <c r="S115">
        <v>0</v>
      </c>
      <c r="T115">
        <v>0</v>
      </c>
      <c r="U115">
        <v>0</v>
      </c>
      <c r="V115">
        <v>0</v>
      </c>
      <c r="W115">
        <v>0</v>
      </c>
      <c r="X115">
        <v>0</v>
      </c>
      <c r="Y115">
        <v>0</v>
      </c>
      <c r="Z115">
        <v>1</v>
      </c>
      <c r="AA115">
        <v>0</v>
      </c>
      <c r="AB115">
        <v>0</v>
      </c>
      <c r="AC115">
        <v>0</v>
      </c>
      <c r="AD115">
        <v>0</v>
      </c>
      <c r="AE115" t="str">
        <v>(empty model)</v>
      </c>
      <c r="AF115">
        <v>1</v>
      </c>
      <c r="AG115">
        <v>13</v>
      </c>
      <c r="AH115">
        <v>5842.8578399999997</v>
      </c>
      <c r="AI115">
        <v>11.7</v>
      </c>
    </row>
    <row r="116" spans="10:35" x14ac:dyDescent="0.25">
      <c r="J116" t="str">
        <v>Australia</v>
      </c>
      <c r="K116" t="b">
        <v>1</v>
      </c>
      <c r="M116" t="str">
        <v>Azerbaijan</v>
      </c>
      <c r="N116">
        <v>78</v>
      </c>
      <c r="P116" t="str">
        <v>Azerbaijan</v>
      </c>
      <c r="Q116">
        <v>0</v>
      </c>
      <c r="R116">
        <v>0</v>
      </c>
      <c r="S116">
        <v>0</v>
      </c>
      <c r="T116">
        <v>0</v>
      </c>
      <c r="U116">
        <v>0</v>
      </c>
      <c r="V116">
        <v>0</v>
      </c>
      <c r="W116">
        <v>0</v>
      </c>
      <c r="X116">
        <v>0</v>
      </c>
      <c r="Y116">
        <v>1</v>
      </c>
      <c r="Z116">
        <v>0</v>
      </c>
      <c r="AA116">
        <v>0</v>
      </c>
      <c r="AB116">
        <v>0</v>
      </c>
      <c r="AC116">
        <v>0</v>
      </c>
      <c r="AD116">
        <v>0</v>
      </c>
      <c r="AE116" t="str">
        <v>(empty model)</v>
      </c>
      <c r="AF116">
        <v>1</v>
      </c>
      <c r="AG116">
        <v>132</v>
      </c>
      <c r="AH116">
        <v>495.29479099999998</v>
      </c>
      <c r="AI116">
        <v>11.6</v>
      </c>
    </row>
    <row r="117" spans="10:35" x14ac:dyDescent="0.25">
      <c r="J117" t="str">
        <v>Australia</v>
      </c>
      <c r="K117" t="b">
        <v>1</v>
      </c>
      <c r="M117" t="str">
        <v>Azerbaijan</v>
      </c>
      <c r="N117">
        <v>73</v>
      </c>
      <c r="P117" t="str">
        <v>Azerbaijan</v>
      </c>
      <c r="Q117">
        <v>0</v>
      </c>
      <c r="R117">
        <v>0</v>
      </c>
      <c r="S117">
        <v>0</v>
      </c>
      <c r="T117">
        <v>0</v>
      </c>
      <c r="U117">
        <v>0</v>
      </c>
      <c r="V117">
        <v>0</v>
      </c>
      <c r="W117">
        <v>0</v>
      </c>
      <c r="X117">
        <v>1</v>
      </c>
      <c r="Y117">
        <v>0</v>
      </c>
      <c r="Z117">
        <v>0</v>
      </c>
      <c r="AA117">
        <v>0</v>
      </c>
      <c r="AB117">
        <v>0</v>
      </c>
      <c r="AC117">
        <v>0</v>
      </c>
      <c r="AD117">
        <v>0</v>
      </c>
      <c r="AE117" t="str">
        <v>(empty model)</v>
      </c>
      <c r="AF117">
        <v>1</v>
      </c>
      <c r="AG117">
        <v>141</v>
      </c>
      <c r="AH117">
        <v>5574.6382000000003</v>
      </c>
      <c r="AI117">
        <v>11.6</v>
      </c>
    </row>
    <row r="118" spans="10:35" x14ac:dyDescent="0.25">
      <c r="J118" t="str">
        <v>Australia</v>
      </c>
      <c r="K118" t="b">
        <v>1</v>
      </c>
      <c r="M118" t="str">
        <v>Azerbaijan</v>
      </c>
      <c r="N118">
        <v>73</v>
      </c>
      <c r="P118" t="str">
        <v>Azerbaijan</v>
      </c>
      <c r="Q118">
        <v>0</v>
      </c>
      <c r="R118">
        <v>0</v>
      </c>
      <c r="S118">
        <v>0</v>
      </c>
      <c r="T118">
        <v>0</v>
      </c>
      <c r="U118">
        <v>0</v>
      </c>
      <c r="V118">
        <v>0</v>
      </c>
      <c r="W118">
        <v>1</v>
      </c>
      <c r="X118">
        <v>0</v>
      </c>
      <c r="Y118">
        <v>0</v>
      </c>
      <c r="Z118">
        <v>0</v>
      </c>
      <c r="AA118">
        <v>0</v>
      </c>
      <c r="AB118">
        <v>0</v>
      </c>
      <c r="AC118">
        <v>0</v>
      </c>
      <c r="AD118">
        <v>0</v>
      </c>
      <c r="AE118" t="str">
        <v>(empty model)</v>
      </c>
      <c r="AF118">
        <v>1</v>
      </c>
      <c r="AG118">
        <v>14</v>
      </c>
      <c r="AH118">
        <v>3851.4378689999999</v>
      </c>
      <c r="AI118">
        <v>11.6</v>
      </c>
    </row>
    <row r="119" spans="10:35" x14ac:dyDescent="0.25">
      <c r="J119" t="str">
        <v>Australia</v>
      </c>
      <c r="K119" t="b">
        <v>1</v>
      </c>
      <c r="M119" t="str">
        <v>Azerbaijan</v>
      </c>
      <c r="N119">
        <v>69.2</v>
      </c>
      <c r="P119" t="str">
        <v>Azerbaijan</v>
      </c>
      <c r="Q119">
        <v>0</v>
      </c>
      <c r="R119">
        <v>0</v>
      </c>
      <c r="S119">
        <v>0</v>
      </c>
      <c r="T119">
        <v>0</v>
      </c>
      <c r="U119">
        <v>0</v>
      </c>
      <c r="V119">
        <v>1</v>
      </c>
      <c r="W119">
        <v>0</v>
      </c>
      <c r="X119">
        <v>0</v>
      </c>
      <c r="Y119">
        <v>0</v>
      </c>
      <c r="Z119">
        <v>0</v>
      </c>
      <c r="AA119">
        <v>0</v>
      </c>
      <c r="AB119">
        <v>0</v>
      </c>
      <c r="AC119">
        <v>0</v>
      </c>
      <c r="AD119">
        <v>0</v>
      </c>
      <c r="AE119" t="str">
        <v>(empty model)</v>
      </c>
      <c r="AF119">
        <v>1</v>
      </c>
      <c r="AG119">
        <v>154</v>
      </c>
      <c r="AH119">
        <v>2473.8577599999999</v>
      </c>
      <c r="AI119">
        <v>10.7</v>
      </c>
    </row>
    <row r="120" spans="10:35" x14ac:dyDescent="0.25">
      <c r="J120" t="str">
        <v>Australia</v>
      </c>
      <c r="K120" t="b">
        <v>1</v>
      </c>
      <c r="M120" t="str">
        <v>Azerbaijan</v>
      </c>
      <c r="N120">
        <v>68.400000000000006</v>
      </c>
      <c r="P120" t="str">
        <v>Azerbaijan</v>
      </c>
      <c r="Q120">
        <v>0</v>
      </c>
      <c r="R120">
        <v>0</v>
      </c>
      <c r="S120">
        <v>0</v>
      </c>
      <c r="T120">
        <v>0</v>
      </c>
      <c r="U120">
        <v>1</v>
      </c>
      <c r="V120">
        <v>0</v>
      </c>
      <c r="W120">
        <v>0</v>
      </c>
      <c r="X120">
        <v>0</v>
      </c>
      <c r="Y120">
        <v>0</v>
      </c>
      <c r="Z120">
        <v>0</v>
      </c>
      <c r="AA120">
        <v>0</v>
      </c>
      <c r="AB120">
        <v>0</v>
      </c>
      <c r="AC120">
        <v>0</v>
      </c>
      <c r="AD120">
        <v>0</v>
      </c>
      <c r="AE120" t="str">
        <v>(empty model)</v>
      </c>
      <c r="AF120">
        <v>1</v>
      </c>
      <c r="AG120">
        <v>162</v>
      </c>
      <c r="AH120">
        <v>1578.4239</v>
      </c>
      <c r="AI120">
        <v>11.2</v>
      </c>
    </row>
    <row r="121" spans="10:35" x14ac:dyDescent="0.25">
      <c r="J121" t="str">
        <v>Australia</v>
      </c>
      <c r="K121" t="b">
        <v>1</v>
      </c>
      <c r="M121" t="str">
        <v>Azerbaijan</v>
      </c>
      <c r="N121">
        <v>68.400000000000006</v>
      </c>
      <c r="P121" t="str">
        <v>Azerbaijan</v>
      </c>
      <c r="Q121">
        <v>0</v>
      </c>
      <c r="R121">
        <v>0</v>
      </c>
      <c r="S121">
        <v>0</v>
      </c>
      <c r="T121">
        <v>1</v>
      </c>
      <c r="U121">
        <v>0</v>
      </c>
      <c r="V121">
        <v>0</v>
      </c>
      <c r="W121">
        <v>0</v>
      </c>
      <c r="X121">
        <v>0</v>
      </c>
      <c r="Y121">
        <v>0</v>
      </c>
      <c r="Z121">
        <v>0</v>
      </c>
      <c r="AA121">
        <v>0</v>
      </c>
      <c r="AB121">
        <v>0</v>
      </c>
      <c r="AC121">
        <v>0</v>
      </c>
      <c r="AD121">
        <v>0</v>
      </c>
      <c r="AE121" t="str">
        <v>(empty model)</v>
      </c>
      <c r="AF121">
        <v>1</v>
      </c>
      <c r="AG121">
        <v>154</v>
      </c>
      <c r="AH121">
        <v>145.21629999999999</v>
      </c>
      <c r="AI121">
        <v>11</v>
      </c>
    </row>
    <row r="122" spans="10:35" x14ac:dyDescent="0.25">
      <c r="J122" t="str">
        <v>Australia</v>
      </c>
      <c r="K122" t="b">
        <v>1</v>
      </c>
      <c r="M122" t="str">
        <v>Azerbaijan</v>
      </c>
      <c r="N122">
        <v>67.8</v>
      </c>
      <c r="P122" t="str">
        <v>Azerbaijan</v>
      </c>
      <c r="Q122">
        <v>0</v>
      </c>
      <c r="R122">
        <v>0</v>
      </c>
      <c r="S122">
        <v>1</v>
      </c>
      <c r="T122">
        <v>0</v>
      </c>
      <c r="U122">
        <v>0</v>
      </c>
      <c r="V122">
        <v>0</v>
      </c>
      <c r="W122">
        <v>0</v>
      </c>
      <c r="X122">
        <v>0</v>
      </c>
      <c r="Y122">
        <v>0</v>
      </c>
      <c r="Z122">
        <v>0</v>
      </c>
      <c r="AA122">
        <v>0</v>
      </c>
      <c r="AB122">
        <v>0</v>
      </c>
      <c r="AC122">
        <v>0</v>
      </c>
      <c r="AD122">
        <v>0</v>
      </c>
      <c r="AE122" t="str">
        <v>(empty model)</v>
      </c>
      <c r="AF122">
        <v>1</v>
      </c>
      <c r="AG122">
        <v>154</v>
      </c>
      <c r="AH122">
        <v>883.64399649999996</v>
      </c>
      <c r="AI122">
        <v>10.8</v>
      </c>
    </row>
    <row r="123" spans="10:35" x14ac:dyDescent="0.25">
      <c r="J123" t="str">
        <v>Australia</v>
      </c>
      <c r="K123" t="b">
        <v>1</v>
      </c>
      <c r="M123" t="str">
        <v>Azerbaijan</v>
      </c>
      <c r="N123">
        <v>67.8</v>
      </c>
      <c r="P123" t="str">
        <v>Azerbaijan</v>
      </c>
      <c r="Q123">
        <v>0</v>
      </c>
      <c r="R123">
        <v>1</v>
      </c>
      <c r="S123">
        <v>0</v>
      </c>
      <c r="T123">
        <v>0</v>
      </c>
      <c r="U123">
        <v>0</v>
      </c>
      <c r="V123">
        <v>0</v>
      </c>
      <c r="W123">
        <v>0</v>
      </c>
      <c r="X123">
        <v>0</v>
      </c>
      <c r="Y123">
        <v>0</v>
      </c>
      <c r="Z123">
        <v>0</v>
      </c>
      <c r="AA123">
        <v>0</v>
      </c>
      <c r="AB123">
        <v>0</v>
      </c>
      <c r="AC123">
        <v>0</v>
      </c>
      <c r="AD123">
        <v>0</v>
      </c>
      <c r="AE123" t="str">
        <v>(empty model)</v>
      </c>
      <c r="AF123">
        <v>1</v>
      </c>
      <c r="AG123">
        <v>146</v>
      </c>
      <c r="AH123">
        <v>763.73857999999996</v>
      </c>
      <c r="AI123">
        <v>10.6</v>
      </c>
    </row>
    <row r="124" spans="10:35" x14ac:dyDescent="0.25">
      <c r="J124" t="str">
        <v>Australia</v>
      </c>
      <c r="K124" t="b">
        <v>1</v>
      </c>
      <c r="M124" t="str">
        <v>Bangladesh</v>
      </c>
      <c r="N124">
        <v>71.400000000000006</v>
      </c>
      <c r="P124" t="str">
        <v>Bangladesh</v>
      </c>
      <c r="Q124">
        <v>0</v>
      </c>
      <c r="R124">
        <v>0</v>
      </c>
      <c r="S124">
        <v>0</v>
      </c>
      <c r="T124">
        <v>0</v>
      </c>
      <c r="U124">
        <v>0</v>
      </c>
      <c r="V124">
        <v>0</v>
      </c>
      <c r="W124">
        <v>0</v>
      </c>
      <c r="X124">
        <v>0</v>
      </c>
      <c r="Y124">
        <v>0</v>
      </c>
      <c r="Z124">
        <v>0</v>
      </c>
      <c r="AA124">
        <v>0</v>
      </c>
      <c r="AB124">
        <v>0</v>
      </c>
      <c r="AC124">
        <v>0</v>
      </c>
      <c r="AD124">
        <v>1</v>
      </c>
      <c r="AE124" t="str">
        <v>(empty model)</v>
      </c>
      <c r="AF124">
        <v>1</v>
      </c>
      <c r="AG124">
        <v>132</v>
      </c>
      <c r="AH124">
        <v>184.56542999999999</v>
      </c>
      <c r="AI124">
        <v>10</v>
      </c>
    </row>
    <row r="125" spans="10:35" x14ac:dyDescent="0.25">
      <c r="J125" t="str">
        <v>Australia</v>
      </c>
      <c r="K125" t="b">
        <v>1</v>
      </c>
      <c r="M125" t="str">
        <v>Bangladesh</v>
      </c>
      <c r="N125">
        <v>71</v>
      </c>
      <c r="P125" t="str">
        <v>Bangladesh</v>
      </c>
      <c r="Q125">
        <v>0</v>
      </c>
      <c r="R125">
        <v>0</v>
      </c>
      <c r="S125">
        <v>0</v>
      </c>
      <c r="T125">
        <v>0</v>
      </c>
      <c r="U125">
        <v>0</v>
      </c>
      <c r="V125">
        <v>0</v>
      </c>
      <c r="W125">
        <v>0</v>
      </c>
      <c r="X125">
        <v>0</v>
      </c>
      <c r="Y125">
        <v>0</v>
      </c>
      <c r="Z125">
        <v>0</v>
      </c>
      <c r="AA125">
        <v>0</v>
      </c>
      <c r="AB125">
        <v>0</v>
      </c>
      <c r="AC125">
        <v>1</v>
      </c>
      <c r="AD125">
        <v>0</v>
      </c>
      <c r="AE125" t="str">
        <v>(empty model)</v>
      </c>
      <c r="AF125">
        <v>1</v>
      </c>
      <c r="AG125">
        <v>135</v>
      </c>
      <c r="AH125">
        <v>951.88945349999995</v>
      </c>
      <c r="AI125">
        <v>10</v>
      </c>
    </row>
    <row r="126" spans="10:35" x14ac:dyDescent="0.25">
      <c r="J126" t="str">
        <v>Australia</v>
      </c>
      <c r="K126" t="b">
        <v>1</v>
      </c>
      <c r="M126" t="str">
        <v>Bangladesh</v>
      </c>
      <c r="N126">
        <v>77</v>
      </c>
      <c r="P126" t="str">
        <v>Bangladesh</v>
      </c>
      <c r="Q126">
        <v>0</v>
      </c>
      <c r="R126">
        <v>0</v>
      </c>
      <c r="S126">
        <v>0</v>
      </c>
      <c r="T126">
        <v>0</v>
      </c>
      <c r="U126">
        <v>0</v>
      </c>
      <c r="V126">
        <v>0</v>
      </c>
      <c r="W126">
        <v>0</v>
      </c>
      <c r="X126">
        <v>0</v>
      </c>
      <c r="Y126">
        <v>0</v>
      </c>
      <c r="Z126">
        <v>0</v>
      </c>
      <c r="AA126">
        <v>0</v>
      </c>
      <c r="AB126">
        <v>1</v>
      </c>
      <c r="AC126">
        <v>0</v>
      </c>
      <c r="AD126">
        <v>0</v>
      </c>
      <c r="AE126" t="str">
        <v>(empty model)</v>
      </c>
      <c r="AF126">
        <v>1</v>
      </c>
      <c r="AG126">
        <v>137</v>
      </c>
      <c r="AH126">
        <v>856.34285699999998</v>
      </c>
      <c r="AI126">
        <v>9.9</v>
      </c>
    </row>
    <row r="127" spans="10:35" x14ac:dyDescent="0.25">
      <c r="J127" t="str">
        <v>Australia</v>
      </c>
      <c r="K127" t="b">
        <v>1</v>
      </c>
      <c r="M127" t="str">
        <v>Bangladesh</v>
      </c>
      <c r="N127">
        <v>73</v>
      </c>
      <c r="P127" t="str">
        <v>Bangladesh</v>
      </c>
      <c r="Q127">
        <v>0</v>
      </c>
      <c r="R127">
        <v>0</v>
      </c>
      <c r="S127">
        <v>0</v>
      </c>
      <c r="T127">
        <v>0</v>
      </c>
      <c r="U127">
        <v>0</v>
      </c>
      <c r="V127">
        <v>0</v>
      </c>
      <c r="W127">
        <v>0</v>
      </c>
      <c r="X127">
        <v>0</v>
      </c>
      <c r="Y127">
        <v>0</v>
      </c>
      <c r="Z127">
        <v>0</v>
      </c>
      <c r="AA127">
        <v>1</v>
      </c>
      <c r="AB127">
        <v>0</v>
      </c>
      <c r="AC127">
        <v>0</v>
      </c>
      <c r="AD127">
        <v>0</v>
      </c>
      <c r="AE127" t="str">
        <v>(empty model)</v>
      </c>
      <c r="AF127">
        <v>1</v>
      </c>
      <c r="AG127">
        <v>14</v>
      </c>
      <c r="AH127">
        <v>835.78934100000004</v>
      </c>
      <c r="AI127">
        <v>9.4</v>
      </c>
    </row>
    <row r="128" spans="10:35" x14ac:dyDescent="0.25">
      <c r="J128" t="str">
        <v>Australia</v>
      </c>
      <c r="K128" t="b">
        <v>1</v>
      </c>
      <c r="M128" t="str">
        <v>Bangladesh</v>
      </c>
      <c r="N128">
        <v>69.900000000000006</v>
      </c>
      <c r="P128" t="str">
        <v>Bangladesh</v>
      </c>
      <c r="Q128">
        <v>0</v>
      </c>
      <c r="R128">
        <v>0</v>
      </c>
      <c r="S128">
        <v>0</v>
      </c>
      <c r="T128">
        <v>0</v>
      </c>
      <c r="U128">
        <v>0</v>
      </c>
      <c r="V128">
        <v>0</v>
      </c>
      <c r="W128">
        <v>0</v>
      </c>
      <c r="X128">
        <v>0</v>
      </c>
      <c r="Y128">
        <v>0</v>
      </c>
      <c r="Z128">
        <v>1</v>
      </c>
      <c r="AA128">
        <v>0</v>
      </c>
      <c r="AB128">
        <v>0</v>
      </c>
      <c r="AC128">
        <v>0</v>
      </c>
      <c r="AD128">
        <v>0</v>
      </c>
      <c r="AE128" t="str">
        <v>(empty model)</v>
      </c>
      <c r="AF128">
        <v>1</v>
      </c>
      <c r="AG128">
        <v>142</v>
      </c>
      <c r="AH128">
        <v>757.6717572</v>
      </c>
      <c r="AI128">
        <v>8.9</v>
      </c>
    </row>
    <row r="129" spans="10:35" x14ac:dyDescent="0.25">
      <c r="J129" t="str">
        <v>Australia</v>
      </c>
      <c r="K129" t="b">
        <v>1</v>
      </c>
      <c r="M129" t="str">
        <v>Bangladesh</v>
      </c>
      <c r="N129">
        <v>69.5</v>
      </c>
      <c r="P129" t="str">
        <v>Bangladesh</v>
      </c>
      <c r="Q129">
        <v>0</v>
      </c>
      <c r="R129">
        <v>0</v>
      </c>
      <c r="S129">
        <v>0</v>
      </c>
      <c r="T129">
        <v>0</v>
      </c>
      <c r="U129">
        <v>0</v>
      </c>
      <c r="V129">
        <v>0</v>
      </c>
      <c r="W129">
        <v>0</v>
      </c>
      <c r="X129">
        <v>0</v>
      </c>
      <c r="Y129">
        <v>1</v>
      </c>
      <c r="Z129">
        <v>0</v>
      </c>
      <c r="AA129">
        <v>0</v>
      </c>
      <c r="AB129">
        <v>0</v>
      </c>
      <c r="AC129">
        <v>0</v>
      </c>
      <c r="AD129">
        <v>0</v>
      </c>
      <c r="AE129" t="str">
        <v>(empty model)</v>
      </c>
      <c r="AF129">
        <v>1</v>
      </c>
      <c r="AG129">
        <v>144</v>
      </c>
      <c r="AH129">
        <v>681.12536799999998</v>
      </c>
      <c r="AI129">
        <v>8.4</v>
      </c>
    </row>
    <row r="130" spans="10:35" x14ac:dyDescent="0.25">
      <c r="J130" t="str">
        <v>Australia</v>
      </c>
      <c r="K130" t="b">
        <v>0</v>
      </c>
      <c r="M130" t="str">
        <v>Bangladesh</v>
      </c>
      <c r="N130">
        <v>69.099999999999994</v>
      </c>
      <c r="P130" t="str">
        <v>Bangladesh</v>
      </c>
      <c r="Q130">
        <v>0</v>
      </c>
      <c r="R130">
        <v>0</v>
      </c>
      <c r="S130">
        <v>0</v>
      </c>
      <c r="T130">
        <v>0</v>
      </c>
      <c r="U130">
        <v>0</v>
      </c>
      <c r="V130">
        <v>0</v>
      </c>
      <c r="W130">
        <v>0</v>
      </c>
      <c r="X130">
        <v>1</v>
      </c>
      <c r="Y130">
        <v>0</v>
      </c>
      <c r="Z130">
        <v>0</v>
      </c>
      <c r="AA130">
        <v>0</v>
      </c>
      <c r="AB130">
        <v>0</v>
      </c>
      <c r="AC130">
        <v>0</v>
      </c>
      <c r="AD130">
        <v>0</v>
      </c>
      <c r="AE130" t="str">
        <v>(empty model)</v>
      </c>
      <c r="AF130">
        <v>1</v>
      </c>
      <c r="AG130">
        <v>147</v>
      </c>
      <c r="AH130">
        <v>615.77754110000001</v>
      </c>
      <c r="AI130">
        <v>8.6</v>
      </c>
    </row>
    <row r="131" spans="10:35" x14ac:dyDescent="0.25">
      <c r="J131" t="str">
        <v>Austria</v>
      </c>
      <c r="K131" t="b">
        <v>0</v>
      </c>
      <c r="M131" t="str">
        <v>Bangladesh</v>
      </c>
      <c r="N131">
        <v>68.599999999999994</v>
      </c>
      <c r="P131" t="str">
        <v>Bangladesh</v>
      </c>
      <c r="Q131">
        <v>0</v>
      </c>
      <c r="R131">
        <v>0</v>
      </c>
      <c r="S131">
        <v>0</v>
      </c>
      <c r="T131">
        <v>0</v>
      </c>
      <c r="U131">
        <v>0</v>
      </c>
      <c r="V131">
        <v>0</v>
      </c>
      <c r="W131">
        <v>1</v>
      </c>
      <c r="X131">
        <v>0</v>
      </c>
      <c r="Y131">
        <v>0</v>
      </c>
      <c r="Z131">
        <v>0</v>
      </c>
      <c r="AA131">
        <v>0</v>
      </c>
      <c r="AB131">
        <v>0</v>
      </c>
      <c r="AC131">
        <v>0</v>
      </c>
      <c r="AD131">
        <v>0</v>
      </c>
      <c r="AE131" t="str">
        <v>(empty model)</v>
      </c>
      <c r="AF131">
        <v>1</v>
      </c>
      <c r="AG131">
        <v>151</v>
      </c>
      <c r="AH131">
        <v>541.65148399999998</v>
      </c>
      <c r="AI131">
        <v>8.6</v>
      </c>
    </row>
    <row r="132" spans="10:35" x14ac:dyDescent="0.25">
      <c r="J132" t="str">
        <v>Austria</v>
      </c>
      <c r="K132" t="b">
        <v>1</v>
      </c>
      <c r="M132" t="str">
        <v>Bangladesh</v>
      </c>
      <c r="N132">
        <v>68.2</v>
      </c>
      <c r="P132" t="str">
        <v>Bangladesh</v>
      </c>
      <c r="Q132">
        <v>0</v>
      </c>
      <c r="R132">
        <v>0</v>
      </c>
      <c r="S132">
        <v>0</v>
      </c>
      <c r="T132">
        <v>0</v>
      </c>
      <c r="U132">
        <v>0</v>
      </c>
      <c r="V132">
        <v>1</v>
      </c>
      <c r="W132">
        <v>0</v>
      </c>
      <c r="X132">
        <v>0</v>
      </c>
      <c r="Y132">
        <v>0</v>
      </c>
      <c r="Z132">
        <v>0</v>
      </c>
      <c r="AA132">
        <v>0</v>
      </c>
      <c r="AB132">
        <v>0</v>
      </c>
      <c r="AC132">
        <v>0</v>
      </c>
      <c r="AD132">
        <v>0</v>
      </c>
      <c r="AE132" t="str">
        <v>(empty model)</v>
      </c>
      <c r="AF132">
        <v>1</v>
      </c>
      <c r="AG132">
        <v>152</v>
      </c>
      <c r="AH132">
        <v>494.51465999999999</v>
      </c>
      <c r="AI132">
        <v>8.4</v>
      </c>
    </row>
    <row r="133" spans="10:35" x14ac:dyDescent="0.25">
      <c r="J133" t="str">
        <v>Austria</v>
      </c>
      <c r="K133" t="b">
        <v>1</v>
      </c>
      <c r="M133" t="str">
        <v>Bangladesh</v>
      </c>
      <c r="N133">
        <v>67.8</v>
      </c>
      <c r="P133" t="str">
        <v>Bangladesh</v>
      </c>
      <c r="Q133">
        <v>0</v>
      </c>
      <c r="R133">
        <v>0</v>
      </c>
      <c r="S133">
        <v>0</v>
      </c>
      <c r="T133">
        <v>0</v>
      </c>
      <c r="U133">
        <v>1</v>
      </c>
      <c r="V133">
        <v>0</v>
      </c>
      <c r="W133">
        <v>0</v>
      </c>
      <c r="X133">
        <v>0</v>
      </c>
      <c r="Y133">
        <v>0</v>
      </c>
      <c r="Z133">
        <v>0</v>
      </c>
      <c r="AA133">
        <v>0</v>
      </c>
      <c r="AB133">
        <v>0</v>
      </c>
      <c r="AC133">
        <v>0</v>
      </c>
      <c r="AD133">
        <v>0</v>
      </c>
      <c r="AE133" t="str">
        <v>(empty model)</v>
      </c>
      <c r="AF133">
        <v>1</v>
      </c>
      <c r="AG133">
        <v>155</v>
      </c>
      <c r="AH133">
        <v>484.15547099999998</v>
      </c>
      <c r="AI133">
        <v>8.1999999999999993</v>
      </c>
    </row>
    <row r="134" spans="10:35" x14ac:dyDescent="0.25">
      <c r="J134" t="str">
        <v>Austria</v>
      </c>
      <c r="K134" t="b">
        <v>1</v>
      </c>
      <c r="M134" t="str">
        <v>Bangladesh</v>
      </c>
      <c r="N134">
        <v>67.3</v>
      </c>
      <c r="P134" t="str">
        <v>Bangladesh</v>
      </c>
      <c r="Q134">
        <v>0</v>
      </c>
      <c r="R134">
        <v>0</v>
      </c>
      <c r="S134">
        <v>0</v>
      </c>
      <c r="T134">
        <v>1</v>
      </c>
      <c r="U134">
        <v>0</v>
      </c>
      <c r="V134">
        <v>0</v>
      </c>
      <c r="W134">
        <v>0</v>
      </c>
      <c r="X134">
        <v>0</v>
      </c>
      <c r="Y134">
        <v>0</v>
      </c>
      <c r="Z134">
        <v>0</v>
      </c>
      <c r="AA134">
        <v>0</v>
      </c>
      <c r="AB134">
        <v>0</v>
      </c>
      <c r="AC134">
        <v>0</v>
      </c>
      <c r="AD134">
        <v>0</v>
      </c>
      <c r="AE134" t="str">
        <v>(empty model)</v>
      </c>
      <c r="AF134">
        <v>1</v>
      </c>
      <c r="AG134">
        <v>158</v>
      </c>
      <c r="AH134">
        <v>46.757916700000003</v>
      </c>
      <c r="AI134">
        <v>8.1</v>
      </c>
    </row>
    <row r="135" spans="10:35" x14ac:dyDescent="0.25">
      <c r="J135" t="str">
        <v>Austria</v>
      </c>
      <c r="K135" t="b">
        <v>1</v>
      </c>
      <c r="M135" t="str">
        <v>Bangladesh</v>
      </c>
      <c r="N135">
        <v>66.8</v>
      </c>
      <c r="P135" t="str">
        <v>Bangladesh</v>
      </c>
      <c r="Q135">
        <v>0</v>
      </c>
      <c r="R135">
        <v>0</v>
      </c>
      <c r="S135">
        <v>1</v>
      </c>
      <c r="T135">
        <v>0</v>
      </c>
      <c r="U135">
        <v>0</v>
      </c>
      <c r="V135">
        <v>0</v>
      </c>
      <c r="W135">
        <v>0</v>
      </c>
      <c r="X135">
        <v>0</v>
      </c>
      <c r="Y135">
        <v>0</v>
      </c>
      <c r="Z135">
        <v>0</v>
      </c>
      <c r="AA135">
        <v>0</v>
      </c>
      <c r="AB135">
        <v>0</v>
      </c>
      <c r="AC135">
        <v>0</v>
      </c>
      <c r="AD135">
        <v>0</v>
      </c>
      <c r="AE135" t="str">
        <v>(empty model)</v>
      </c>
      <c r="AF135">
        <v>1</v>
      </c>
      <c r="AG135">
        <v>161</v>
      </c>
      <c r="AH135">
        <v>432.7388972</v>
      </c>
      <c r="AI135">
        <v>7.9</v>
      </c>
    </row>
    <row r="136" spans="10:35" x14ac:dyDescent="0.25">
      <c r="J136" t="str">
        <v>Austria</v>
      </c>
      <c r="K136" t="b">
        <v>1</v>
      </c>
      <c r="M136" t="str">
        <v>Belarus</v>
      </c>
      <c r="N136">
        <v>72</v>
      </c>
      <c r="P136" t="str">
        <v>Belarus</v>
      </c>
      <c r="Q136">
        <v>0</v>
      </c>
      <c r="R136">
        <v>0</v>
      </c>
      <c r="S136">
        <v>0</v>
      </c>
      <c r="T136">
        <v>0</v>
      </c>
      <c r="U136">
        <v>0</v>
      </c>
      <c r="V136">
        <v>0</v>
      </c>
      <c r="W136">
        <v>0</v>
      </c>
      <c r="X136">
        <v>0</v>
      </c>
      <c r="Y136">
        <v>0</v>
      </c>
      <c r="Z136">
        <v>0</v>
      </c>
      <c r="AA136">
        <v>0</v>
      </c>
      <c r="AB136">
        <v>0</v>
      </c>
      <c r="AC136">
        <v>0</v>
      </c>
      <c r="AD136">
        <v>1</v>
      </c>
      <c r="AE136" t="str">
        <v>(empty model)</v>
      </c>
      <c r="AF136">
        <v>1</v>
      </c>
      <c r="AG136">
        <v>199</v>
      </c>
      <c r="AH136">
        <v>8318.4292939999996</v>
      </c>
      <c r="AI136">
        <v>15.7</v>
      </c>
    </row>
    <row r="137" spans="10:35" x14ac:dyDescent="0.25">
      <c r="J137" t="str">
        <v>Austria</v>
      </c>
      <c r="K137" t="b">
        <v>1</v>
      </c>
      <c r="M137" t="str">
        <v>Belarus</v>
      </c>
      <c r="N137">
        <v>71.7</v>
      </c>
      <c r="P137" t="str">
        <v>Belarus</v>
      </c>
      <c r="Q137">
        <v>0</v>
      </c>
      <c r="R137">
        <v>0</v>
      </c>
      <c r="S137">
        <v>0</v>
      </c>
      <c r="T137">
        <v>0</v>
      </c>
      <c r="U137">
        <v>0</v>
      </c>
      <c r="V137">
        <v>0</v>
      </c>
      <c r="W137">
        <v>0</v>
      </c>
      <c r="X137">
        <v>0</v>
      </c>
      <c r="Y137">
        <v>0</v>
      </c>
      <c r="Z137">
        <v>0</v>
      </c>
      <c r="AA137">
        <v>0</v>
      </c>
      <c r="AB137">
        <v>0</v>
      </c>
      <c r="AC137">
        <v>1</v>
      </c>
      <c r="AD137">
        <v>0</v>
      </c>
      <c r="AE137" t="str">
        <v>(empty model)</v>
      </c>
      <c r="AF137">
        <v>1</v>
      </c>
      <c r="AG137">
        <v>23</v>
      </c>
      <c r="AH137">
        <v>7978.8254429999997</v>
      </c>
      <c r="AI137">
        <v>15.7</v>
      </c>
    </row>
    <row r="138" spans="10:35" x14ac:dyDescent="0.25">
      <c r="J138" t="str">
        <v>Austria</v>
      </c>
      <c r="K138" t="b">
        <v>1</v>
      </c>
      <c r="M138" t="str">
        <v>Belarus</v>
      </c>
      <c r="N138">
        <v>71.900000000000006</v>
      </c>
      <c r="P138" t="str">
        <v>Belarus</v>
      </c>
      <c r="Q138">
        <v>0</v>
      </c>
      <c r="R138">
        <v>0</v>
      </c>
      <c r="S138">
        <v>0</v>
      </c>
      <c r="T138">
        <v>0</v>
      </c>
      <c r="U138">
        <v>0</v>
      </c>
      <c r="V138">
        <v>0</v>
      </c>
      <c r="W138">
        <v>0</v>
      </c>
      <c r="X138">
        <v>0</v>
      </c>
      <c r="Y138">
        <v>0</v>
      </c>
      <c r="Z138">
        <v>0</v>
      </c>
      <c r="AA138">
        <v>0</v>
      </c>
      <c r="AB138">
        <v>1</v>
      </c>
      <c r="AC138">
        <v>0</v>
      </c>
      <c r="AD138">
        <v>0</v>
      </c>
      <c r="AE138" t="str">
        <v>(empty model)</v>
      </c>
      <c r="AF138">
        <v>1</v>
      </c>
      <c r="AG138">
        <v>194</v>
      </c>
      <c r="AH138">
        <v>694.24391500000002</v>
      </c>
      <c r="AI138">
        <v>15.6</v>
      </c>
    </row>
    <row r="139" spans="10:35" x14ac:dyDescent="0.25">
      <c r="J139" t="str">
        <v>Austria</v>
      </c>
      <c r="K139" t="b">
        <v>1</v>
      </c>
      <c r="M139" t="str">
        <v>Belarus</v>
      </c>
      <c r="N139">
        <v>72</v>
      </c>
      <c r="P139" t="str">
        <v>Belarus</v>
      </c>
      <c r="Q139">
        <v>0</v>
      </c>
      <c r="R139">
        <v>0</v>
      </c>
      <c r="S139">
        <v>0</v>
      </c>
      <c r="T139">
        <v>0</v>
      </c>
      <c r="U139">
        <v>0</v>
      </c>
      <c r="V139">
        <v>0</v>
      </c>
      <c r="W139">
        <v>0</v>
      </c>
      <c r="X139">
        <v>0</v>
      </c>
      <c r="Y139">
        <v>0</v>
      </c>
      <c r="Z139">
        <v>0</v>
      </c>
      <c r="AA139">
        <v>1</v>
      </c>
      <c r="AB139">
        <v>0</v>
      </c>
      <c r="AC139">
        <v>0</v>
      </c>
      <c r="AD139">
        <v>0</v>
      </c>
      <c r="AE139" t="str">
        <v>(empty model)</v>
      </c>
      <c r="AF139">
        <v>1</v>
      </c>
      <c r="AG139">
        <v>232</v>
      </c>
      <c r="AH139">
        <v>6519.7175299999999</v>
      </c>
      <c r="AI139">
        <v>15.5</v>
      </c>
    </row>
    <row r="140" spans="10:35" x14ac:dyDescent="0.25">
      <c r="J140" t="str">
        <v>Austria</v>
      </c>
      <c r="K140" t="b">
        <v>1</v>
      </c>
      <c r="M140" t="str">
        <v>Belarus</v>
      </c>
      <c r="N140">
        <v>73</v>
      </c>
      <c r="P140" t="str">
        <v>Belarus</v>
      </c>
      <c r="Q140">
        <v>0</v>
      </c>
      <c r="R140">
        <v>0</v>
      </c>
      <c r="S140">
        <v>0</v>
      </c>
      <c r="T140">
        <v>0</v>
      </c>
      <c r="U140">
        <v>0</v>
      </c>
      <c r="V140">
        <v>0</v>
      </c>
      <c r="W140">
        <v>0</v>
      </c>
      <c r="X140">
        <v>0</v>
      </c>
      <c r="Y140">
        <v>0</v>
      </c>
      <c r="Z140">
        <v>1</v>
      </c>
      <c r="AA140">
        <v>0</v>
      </c>
      <c r="AB140">
        <v>0</v>
      </c>
      <c r="AC140">
        <v>0</v>
      </c>
      <c r="AD140">
        <v>0</v>
      </c>
      <c r="AE140" t="str">
        <v>(empty model)</v>
      </c>
      <c r="AF140">
        <v>1</v>
      </c>
      <c r="AG140">
        <v>222</v>
      </c>
      <c r="AH140">
        <v>63.388770000000001</v>
      </c>
      <c r="AI140">
        <v>15.5</v>
      </c>
    </row>
    <row r="141" spans="10:35" x14ac:dyDescent="0.25">
      <c r="J141" t="str">
        <v>Austria</v>
      </c>
      <c r="K141" t="b">
        <v>1</v>
      </c>
      <c r="M141" t="str">
        <v>Belarus</v>
      </c>
      <c r="N141">
        <v>70</v>
      </c>
      <c r="P141" t="str">
        <v>Belarus</v>
      </c>
      <c r="Q141">
        <v>0</v>
      </c>
      <c r="R141">
        <v>0</v>
      </c>
      <c r="S141">
        <v>0</v>
      </c>
      <c r="T141">
        <v>0</v>
      </c>
      <c r="U141">
        <v>0</v>
      </c>
      <c r="V141">
        <v>0</v>
      </c>
      <c r="W141">
        <v>0</v>
      </c>
      <c r="X141">
        <v>0</v>
      </c>
      <c r="Y141">
        <v>1</v>
      </c>
      <c r="Z141">
        <v>0</v>
      </c>
      <c r="AA141">
        <v>0</v>
      </c>
      <c r="AB141">
        <v>0</v>
      </c>
      <c r="AC141">
        <v>0</v>
      </c>
      <c r="AD141">
        <v>0</v>
      </c>
      <c r="AE141" t="str">
        <v>(empty model)</v>
      </c>
      <c r="AF141">
        <v>1</v>
      </c>
      <c r="AG141">
        <v>226</v>
      </c>
      <c r="AH141">
        <v>5176.1726490000001</v>
      </c>
      <c r="AI141">
        <v>15.4</v>
      </c>
    </row>
    <row r="142" spans="10:35" x14ac:dyDescent="0.25">
      <c r="J142" t="str">
        <v>Austria</v>
      </c>
      <c r="K142" t="b">
        <v>1</v>
      </c>
      <c r="M142" t="str">
        <v>Belarus</v>
      </c>
      <c r="N142">
        <v>70</v>
      </c>
      <c r="P142" t="str">
        <v>Belarus</v>
      </c>
      <c r="Q142">
        <v>0</v>
      </c>
      <c r="R142">
        <v>0</v>
      </c>
      <c r="S142">
        <v>0</v>
      </c>
      <c r="T142">
        <v>0</v>
      </c>
      <c r="U142">
        <v>0</v>
      </c>
      <c r="V142">
        <v>0</v>
      </c>
      <c r="W142">
        <v>0</v>
      </c>
      <c r="X142">
        <v>1</v>
      </c>
      <c r="Y142">
        <v>0</v>
      </c>
      <c r="Z142">
        <v>0</v>
      </c>
      <c r="AA142">
        <v>0</v>
      </c>
      <c r="AB142">
        <v>0</v>
      </c>
      <c r="AC142">
        <v>0</v>
      </c>
      <c r="AD142">
        <v>0</v>
      </c>
      <c r="AE142" t="str">
        <v>(empty model)</v>
      </c>
      <c r="AF142">
        <v>1</v>
      </c>
      <c r="AG142">
        <v>224</v>
      </c>
      <c r="AH142">
        <v>6376.1831529999999</v>
      </c>
      <c r="AI142">
        <v>15.1</v>
      </c>
    </row>
    <row r="143" spans="10:35" x14ac:dyDescent="0.25">
      <c r="J143" t="str">
        <v>Austria</v>
      </c>
      <c r="K143" t="b">
        <v>1</v>
      </c>
      <c r="M143" t="str">
        <v>Belarus</v>
      </c>
      <c r="N143">
        <v>69.8</v>
      </c>
      <c r="P143" t="str">
        <v>Belarus</v>
      </c>
      <c r="Q143">
        <v>0</v>
      </c>
      <c r="R143">
        <v>0</v>
      </c>
      <c r="S143">
        <v>0</v>
      </c>
      <c r="T143">
        <v>0</v>
      </c>
      <c r="U143">
        <v>0</v>
      </c>
      <c r="V143">
        <v>0</v>
      </c>
      <c r="W143">
        <v>1</v>
      </c>
      <c r="X143">
        <v>0</v>
      </c>
      <c r="Y143">
        <v>0</v>
      </c>
      <c r="Z143">
        <v>0</v>
      </c>
      <c r="AA143">
        <v>0</v>
      </c>
      <c r="AB143">
        <v>0</v>
      </c>
      <c r="AC143">
        <v>0</v>
      </c>
      <c r="AD143">
        <v>0</v>
      </c>
      <c r="AE143" t="str">
        <v>(empty model)</v>
      </c>
      <c r="AF143">
        <v>1</v>
      </c>
      <c r="AG143">
        <v>226</v>
      </c>
      <c r="AH143">
        <v>4735.4848270000002</v>
      </c>
      <c r="AI143">
        <v>14.9</v>
      </c>
    </row>
    <row r="144" spans="10:35" x14ac:dyDescent="0.25">
      <c r="J144" t="str">
        <v>Austria</v>
      </c>
      <c r="K144" t="b">
        <v>1</v>
      </c>
      <c r="M144" t="str">
        <v>Belarus</v>
      </c>
      <c r="N144">
        <v>68.900000000000006</v>
      </c>
      <c r="P144" t="str">
        <v>Belarus</v>
      </c>
      <c r="Q144">
        <v>0</v>
      </c>
      <c r="R144">
        <v>0</v>
      </c>
      <c r="S144">
        <v>0</v>
      </c>
      <c r="T144">
        <v>0</v>
      </c>
      <c r="U144">
        <v>0</v>
      </c>
      <c r="V144">
        <v>1</v>
      </c>
      <c r="W144">
        <v>0</v>
      </c>
      <c r="X144">
        <v>0</v>
      </c>
      <c r="Y144">
        <v>0</v>
      </c>
      <c r="Z144">
        <v>0</v>
      </c>
      <c r="AA144">
        <v>0</v>
      </c>
      <c r="AB144">
        <v>0</v>
      </c>
      <c r="AC144">
        <v>0</v>
      </c>
      <c r="AD144">
        <v>0</v>
      </c>
      <c r="AE144" t="str">
        <v>(empty model)</v>
      </c>
      <c r="AF144">
        <v>1</v>
      </c>
      <c r="AG144">
        <v>243</v>
      </c>
      <c r="AH144">
        <v>3848.2159660000002</v>
      </c>
      <c r="AI144">
        <v>14.6</v>
      </c>
    </row>
    <row r="145" spans="10:35" x14ac:dyDescent="0.25">
      <c r="J145" t="str">
        <v>Austria</v>
      </c>
      <c r="K145" t="b">
        <v>1</v>
      </c>
      <c r="M145" t="str">
        <v>Belarus</v>
      </c>
      <c r="N145">
        <v>68.099999999999994</v>
      </c>
      <c r="P145" t="str">
        <v>Belarus</v>
      </c>
      <c r="Q145">
        <v>0</v>
      </c>
      <c r="R145">
        <v>0</v>
      </c>
      <c r="S145">
        <v>0</v>
      </c>
      <c r="T145">
        <v>0</v>
      </c>
      <c r="U145">
        <v>1</v>
      </c>
      <c r="V145">
        <v>0</v>
      </c>
      <c r="W145">
        <v>0</v>
      </c>
      <c r="X145">
        <v>0</v>
      </c>
      <c r="Y145">
        <v>0</v>
      </c>
      <c r="Z145">
        <v>0</v>
      </c>
      <c r="AA145">
        <v>0</v>
      </c>
      <c r="AB145">
        <v>0</v>
      </c>
      <c r="AC145">
        <v>0</v>
      </c>
      <c r="AD145">
        <v>0</v>
      </c>
      <c r="AE145" t="str">
        <v>(empty model)</v>
      </c>
      <c r="AF145">
        <v>1</v>
      </c>
      <c r="AG145">
        <v>252</v>
      </c>
      <c r="AH145">
        <v>3126.71767</v>
      </c>
      <c r="AI145">
        <v>14.4</v>
      </c>
    </row>
    <row r="146" spans="10:35" x14ac:dyDescent="0.25">
      <c r="J146" t="str">
        <v>Austria</v>
      </c>
      <c r="K146" t="b">
        <v>1</v>
      </c>
      <c r="M146" t="str">
        <v>Belarus</v>
      </c>
      <c r="N146">
        <v>68.2</v>
      </c>
      <c r="P146" t="str">
        <v>Belarus</v>
      </c>
      <c r="Q146">
        <v>0</v>
      </c>
      <c r="R146">
        <v>0</v>
      </c>
      <c r="S146">
        <v>0</v>
      </c>
      <c r="T146">
        <v>1</v>
      </c>
      <c r="U146">
        <v>0</v>
      </c>
      <c r="V146">
        <v>0</v>
      </c>
      <c r="W146">
        <v>0</v>
      </c>
      <c r="X146">
        <v>0</v>
      </c>
      <c r="Y146">
        <v>0</v>
      </c>
      <c r="Z146">
        <v>0</v>
      </c>
      <c r="AA146">
        <v>0</v>
      </c>
      <c r="AB146">
        <v>0</v>
      </c>
      <c r="AC146">
        <v>0</v>
      </c>
      <c r="AD146">
        <v>0</v>
      </c>
      <c r="AE146" t="str">
        <v>(empty model)</v>
      </c>
      <c r="AF146">
        <v>1</v>
      </c>
      <c r="AG146">
        <v>247</v>
      </c>
      <c r="AH146">
        <v>2378.3392699999999</v>
      </c>
      <c r="AI146">
        <v>14.1</v>
      </c>
    </row>
    <row r="147" spans="10:35" x14ac:dyDescent="0.25">
      <c r="J147" t="str">
        <v>Azerbaijan</v>
      </c>
      <c r="K147" t="b">
        <v>0</v>
      </c>
      <c r="M147" t="str">
        <v>Belarus</v>
      </c>
      <c r="N147">
        <v>67.7</v>
      </c>
      <c r="P147" t="str">
        <v>Belarus</v>
      </c>
      <c r="Q147">
        <v>0</v>
      </c>
      <c r="R147">
        <v>0</v>
      </c>
      <c r="S147">
        <v>1</v>
      </c>
      <c r="T147">
        <v>0</v>
      </c>
      <c r="U147">
        <v>0</v>
      </c>
      <c r="V147">
        <v>0</v>
      </c>
      <c r="W147">
        <v>0</v>
      </c>
      <c r="X147">
        <v>0</v>
      </c>
      <c r="Y147">
        <v>0</v>
      </c>
      <c r="Z147">
        <v>0</v>
      </c>
      <c r="AA147">
        <v>0</v>
      </c>
      <c r="AB147">
        <v>0</v>
      </c>
      <c r="AC147">
        <v>0</v>
      </c>
      <c r="AD147">
        <v>0</v>
      </c>
      <c r="AE147" t="str">
        <v>(empty model)</v>
      </c>
      <c r="AF147">
        <v>1</v>
      </c>
      <c r="AG147">
        <v>253</v>
      </c>
      <c r="AH147">
        <v>1819.5256440000001</v>
      </c>
      <c r="AI147">
        <v>13.9</v>
      </c>
    </row>
    <row r="148" spans="10:35" x14ac:dyDescent="0.25">
      <c r="J148" t="str">
        <v>Azerbaijan</v>
      </c>
      <c r="K148" t="b">
        <v>1</v>
      </c>
      <c r="M148" t="str">
        <v>Belarus</v>
      </c>
      <c r="N148">
        <v>67.2</v>
      </c>
      <c r="P148" t="str">
        <v>Belarus</v>
      </c>
      <c r="Q148">
        <v>0</v>
      </c>
      <c r="R148">
        <v>1</v>
      </c>
      <c r="S148">
        <v>0</v>
      </c>
      <c r="T148">
        <v>0</v>
      </c>
      <c r="U148">
        <v>0</v>
      </c>
      <c r="V148">
        <v>0</v>
      </c>
      <c r="W148">
        <v>0</v>
      </c>
      <c r="X148">
        <v>0</v>
      </c>
      <c r="Y148">
        <v>0</v>
      </c>
      <c r="Z148">
        <v>0</v>
      </c>
      <c r="AA148">
        <v>0</v>
      </c>
      <c r="AB148">
        <v>0</v>
      </c>
      <c r="AC148">
        <v>0</v>
      </c>
      <c r="AD148">
        <v>0</v>
      </c>
      <c r="AE148" t="str">
        <v>(empty model)</v>
      </c>
      <c r="AF148">
        <v>1</v>
      </c>
      <c r="AG148">
        <v>262</v>
      </c>
      <c r="AH148">
        <v>1479.3831419999999</v>
      </c>
      <c r="AI148">
        <v>13.6</v>
      </c>
    </row>
    <row r="149" spans="10:35" x14ac:dyDescent="0.25">
      <c r="J149" t="str">
        <v>Azerbaijan</v>
      </c>
      <c r="K149" t="b">
        <v>1</v>
      </c>
      <c r="M149" t="str">
        <v>Belarus</v>
      </c>
      <c r="N149">
        <v>67.7</v>
      </c>
      <c r="P149" t="str">
        <v>Belarus</v>
      </c>
      <c r="Q149">
        <v>1</v>
      </c>
      <c r="R149">
        <v>0</v>
      </c>
      <c r="S149">
        <v>0</v>
      </c>
      <c r="T149">
        <v>0</v>
      </c>
      <c r="U149">
        <v>0</v>
      </c>
      <c r="V149">
        <v>0</v>
      </c>
      <c r="W149">
        <v>0</v>
      </c>
      <c r="X149">
        <v>0</v>
      </c>
      <c r="Y149">
        <v>0</v>
      </c>
      <c r="Z149">
        <v>0</v>
      </c>
      <c r="AA149">
        <v>0</v>
      </c>
      <c r="AB149">
        <v>0</v>
      </c>
      <c r="AC149">
        <v>0</v>
      </c>
      <c r="AD149">
        <v>0</v>
      </c>
      <c r="AE149" t="str">
        <v>(empty model)</v>
      </c>
      <c r="AF149">
        <v>1</v>
      </c>
      <c r="AG149">
        <v>254</v>
      </c>
      <c r="AH149">
        <v>1244.3731849999999</v>
      </c>
      <c r="AI149">
        <v>13.3</v>
      </c>
    </row>
    <row r="150" spans="10:35" x14ac:dyDescent="0.25">
      <c r="J150" t="str">
        <v>Azerbaijan</v>
      </c>
      <c r="K150" t="b">
        <v>1</v>
      </c>
      <c r="M150" t="str">
        <v>Belarus</v>
      </c>
      <c r="N150">
        <v>68</v>
      </c>
      <c r="P150" t="str">
        <v>Belarus</v>
      </c>
      <c r="Q150">
        <v>0</v>
      </c>
      <c r="R150">
        <v>0</v>
      </c>
      <c r="S150">
        <v>0</v>
      </c>
      <c r="T150">
        <v>0</v>
      </c>
      <c r="U150">
        <v>0</v>
      </c>
      <c r="V150">
        <v>0</v>
      </c>
      <c r="W150">
        <v>0</v>
      </c>
      <c r="X150">
        <v>0</v>
      </c>
      <c r="Y150">
        <v>0</v>
      </c>
      <c r="Z150">
        <v>0</v>
      </c>
      <c r="AA150">
        <v>0</v>
      </c>
      <c r="AB150">
        <v>0</v>
      </c>
      <c r="AC150">
        <v>0</v>
      </c>
      <c r="AD150">
        <v>0</v>
      </c>
      <c r="AE150" t="str">
        <v>(empty model)</v>
      </c>
      <c r="AF150">
        <v>1</v>
      </c>
      <c r="AG150">
        <v>247</v>
      </c>
      <c r="AH150">
        <v>1276.2883400000001</v>
      </c>
      <c r="AI150">
        <v>13.1</v>
      </c>
    </row>
    <row r="151" spans="10:35" x14ac:dyDescent="0.25">
      <c r="J151" t="str">
        <v>Azerbaijan</v>
      </c>
      <c r="K151" t="b">
        <v>1</v>
      </c>
      <c r="M151" t="str">
        <v>Belgium</v>
      </c>
      <c r="N151">
        <v>89</v>
      </c>
      <c r="P151" t="str">
        <v>Belgium</v>
      </c>
      <c r="Q151">
        <v>0</v>
      </c>
      <c r="R151">
        <v>0</v>
      </c>
      <c r="S151">
        <v>0</v>
      </c>
      <c r="T151">
        <v>0</v>
      </c>
      <c r="U151">
        <v>0</v>
      </c>
      <c r="V151">
        <v>0</v>
      </c>
      <c r="W151">
        <v>0</v>
      </c>
      <c r="X151">
        <v>0</v>
      </c>
      <c r="Y151">
        <v>0</v>
      </c>
      <c r="Z151">
        <v>0</v>
      </c>
      <c r="AA151">
        <v>0</v>
      </c>
      <c r="AB151">
        <v>0</v>
      </c>
      <c r="AC151">
        <v>0</v>
      </c>
      <c r="AD151">
        <v>1</v>
      </c>
      <c r="AE151" t="str">
        <v>(empty model)</v>
      </c>
      <c r="AF151">
        <v>0</v>
      </c>
      <c r="AG151">
        <v>76</v>
      </c>
      <c r="AH151">
        <v>47439.396840000001</v>
      </c>
      <c r="AI151">
        <v>16.3</v>
      </c>
    </row>
    <row r="152" spans="10:35" x14ac:dyDescent="0.25">
      <c r="J152" t="str">
        <v>Azerbaijan</v>
      </c>
      <c r="K152" t="b">
        <v>1</v>
      </c>
      <c r="M152" t="str">
        <v>Belgium</v>
      </c>
      <c r="N152">
        <v>87</v>
      </c>
      <c r="P152" t="str">
        <v>Belgium</v>
      </c>
      <c r="Q152">
        <v>0</v>
      </c>
      <c r="R152">
        <v>0</v>
      </c>
      <c r="S152">
        <v>0</v>
      </c>
      <c r="T152">
        <v>0</v>
      </c>
      <c r="U152">
        <v>0</v>
      </c>
      <c r="V152">
        <v>0</v>
      </c>
      <c r="W152">
        <v>0</v>
      </c>
      <c r="X152">
        <v>0</v>
      </c>
      <c r="Y152">
        <v>0</v>
      </c>
      <c r="Z152">
        <v>0</v>
      </c>
      <c r="AA152">
        <v>0</v>
      </c>
      <c r="AB152">
        <v>0</v>
      </c>
      <c r="AC152">
        <v>1</v>
      </c>
      <c r="AD152">
        <v>0</v>
      </c>
      <c r="AE152" t="str">
        <v>(empty model)</v>
      </c>
      <c r="AF152">
        <v>0</v>
      </c>
      <c r="AG152">
        <v>77</v>
      </c>
      <c r="AH152">
        <v>4651.3864700000004</v>
      </c>
      <c r="AI152">
        <v>16.3</v>
      </c>
    </row>
    <row r="153" spans="10:35" x14ac:dyDescent="0.25">
      <c r="J153" t="str">
        <v>Azerbaijan</v>
      </c>
      <c r="K153" t="b">
        <v>1</v>
      </c>
      <c r="M153" t="str">
        <v>Belgium</v>
      </c>
      <c r="N153">
        <v>83</v>
      </c>
      <c r="P153" t="str">
        <v>Belgium</v>
      </c>
      <c r="Q153">
        <v>0</v>
      </c>
      <c r="R153">
        <v>0</v>
      </c>
      <c r="S153">
        <v>0</v>
      </c>
      <c r="T153">
        <v>0</v>
      </c>
      <c r="U153">
        <v>0</v>
      </c>
      <c r="V153">
        <v>0</v>
      </c>
      <c r="W153">
        <v>0</v>
      </c>
      <c r="X153">
        <v>0</v>
      </c>
      <c r="Y153">
        <v>0</v>
      </c>
      <c r="Z153">
        <v>0</v>
      </c>
      <c r="AA153">
        <v>0</v>
      </c>
      <c r="AB153">
        <v>1</v>
      </c>
      <c r="AC153">
        <v>0</v>
      </c>
      <c r="AD153">
        <v>0</v>
      </c>
      <c r="AE153" t="str">
        <v>(empty model)</v>
      </c>
      <c r="AF153">
        <v>0</v>
      </c>
      <c r="AG153">
        <v>78</v>
      </c>
      <c r="AH153">
        <v>4474.5717000000004</v>
      </c>
      <c r="AI153">
        <v>16.2</v>
      </c>
    </row>
    <row r="154" spans="10:35" x14ac:dyDescent="0.25">
      <c r="J154" t="str">
        <v>Azerbaijan</v>
      </c>
      <c r="K154" t="b">
        <v>1</v>
      </c>
      <c r="M154" t="str">
        <v>Belgium</v>
      </c>
      <c r="N154">
        <v>83</v>
      </c>
      <c r="P154" t="str">
        <v>Belgium</v>
      </c>
      <c r="Q154">
        <v>0</v>
      </c>
      <c r="R154">
        <v>0</v>
      </c>
      <c r="S154">
        <v>0</v>
      </c>
      <c r="T154">
        <v>0</v>
      </c>
      <c r="U154">
        <v>0</v>
      </c>
      <c r="V154">
        <v>0</v>
      </c>
      <c r="W154">
        <v>0</v>
      </c>
      <c r="X154">
        <v>0</v>
      </c>
      <c r="Y154">
        <v>0</v>
      </c>
      <c r="Z154">
        <v>0</v>
      </c>
      <c r="AA154">
        <v>1</v>
      </c>
      <c r="AB154">
        <v>0</v>
      </c>
      <c r="AC154">
        <v>0</v>
      </c>
      <c r="AD154">
        <v>0</v>
      </c>
      <c r="AE154" t="str">
        <v>(empty model)</v>
      </c>
      <c r="AF154">
        <v>0</v>
      </c>
      <c r="AG154">
        <v>8</v>
      </c>
      <c r="AH154">
        <v>4772.7741500000002</v>
      </c>
      <c r="AI154">
        <v>16.100000000000001</v>
      </c>
    </row>
    <row r="155" spans="10:35" x14ac:dyDescent="0.25">
      <c r="J155" t="str">
        <v>Azerbaijan</v>
      </c>
      <c r="K155" t="b">
        <v>1</v>
      </c>
      <c r="M155" t="str">
        <v>Belgium</v>
      </c>
      <c r="N155">
        <v>80</v>
      </c>
      <c r="P155" t="str">
        <v>Belgium</v>
      </c>
      <c r="Q155">
        <v>0</v>
      </c>
      <c r="R155">
        <v>0</v>
      </c>
      <c r="S155">
        <v>0</v>
      </c>
      <c r="T155">
        <v>0</v>
      </c>
      <c r="U155">
        <v>0</v>
      </c>
      <c r="V155">
        <v>0</v>
      </c>
      <c r="W155">
        <v>0</v>
      </c>
      <c r="X155">
        <v>0</v>
      </c>
      <c r="Y155">
        <v>0</v>
      </c>
      <c r="Z155">
        <v>1</v>
      </c>
      <c r="AA155">
        <v>0</v>
      </c>
      <c r="AB155">
        <v>0</v>
      </c>
      <c r="AC155">
        <v>0</v>
      </c>
      <c r="AD155">
        <v>0</v>
      </c>
      <c r="AE155" t="str">
        <v>(empty model)</v>
      </c>
      <c r="AF155">
        <v>0</v>
      </c>
      <c r="AG155">
        <v>81</v>
      </c>
      <c r="AH155">
        <v>4438.2374099999997</v>
      </c>
      <c r="AI155">
        <v>15.9</v>
      </c>
    </row>
    <row r="156" spans="10:35" x14ac:dyDescent="0.25">
      <c r="J156" t="str">
        <v>Azerbaijan</v>
      </c>
      <c r="K156" t="b">
        <v>1</v>
      </c>
      <c r="M156" t="str">
        <v>Belgium</v>
      </c>
      <c r="N156">
        <v>79.8</v>
      </c>
      <c r="P156" t="str">
        <v>Belgium</v>
      </c>
      <c r="Q156">
        <v>0</v>
      </c>
      <c r="R156">
        <v>0</v>
      </c>
      <c r="S156">
        <v>0</v>
      </c>
      <c r="T156">
        <v>0</v>
      </c>
      <c r="U156">
        <v>0</v>
      </c>
      <c r="V156">
        <v>0</v>
      </c>
      <c r="W156">
        <v>0</v>
      </c>
      <c r="X156">
        <v>0</v>
      </c>
      <c r="Y156">
        <v>1</v>
      </c>
      <c r="Z156">
        <v>0</v>
      </c>
      <c r="AA156">
        <v>0</v>
      </c>
      <c r="AB156">
        <v>0</v>
      </c>
      <c r="AC156">
        <v>0</v>
      </c>
      <c r="AD156">
        <v>0</v>
      </c>
      <c r="AE156" t="str">
        <v>(empty model)</v>
      </c>
      <c r="AF156">
        <v>0</v>
      </c>
      <c r="AG156">
        <v>85</v>
      </c>
      <c r="AH156">
        <v>4488.5614999999998</v>
      </c>
      <c r="AI156">
        <v>15.8</v>
      </c>
    </row>
    <row r="157" spans="10:35" x14ac:dyDescent="0.25">
      <c r="J157" t="str">
        <v>Azerbaijan</v>
      </c>
      <c r="K157" t="b">
        <v>1</v>
      </c>
      <c r="M157" t="str">
        <v>Belgium</v>
      </c>
      <c r="N157">
        <v>79.5</v>
      </c>
      <c r="P157" t="str">
        <v>Belgium</v>
      </c>
      <c r="Q157">
        <v>0</v>
      </c>
      <c r="R157">
        <v>0</v>
      </c>
      <c r="S157">
        <v>0</v>
      </c>
      <c r="T157">
        <v>0</v>
      </c>
      <c r="U157">
        <v>0</v>
      </c>
      <c r="V157">
        <v>0</v>
      </c>
      <c r="W157">
        <v>0</v>
      </c>
      <c r="X157">
        <v>1</v>
      </c>
      <c r="Y157">
        <v>0</v>
      </c>
      <c r="Z157">
        <v>0</v>
      </c>
      <c r="AA157">
        <v>0</v>
      </c>
      <c r="AB157">
        <v>0</v>
      </c>
      <c r="AC157">
        <v>0</v>
      </c>
      <c r="AD157">
        <v>0</v>
      </c>
      <c r="AE157" t="str">
        <v>(empty model)</v>
      </c>
      <c r="AF157">
        <v>0</v>
      </c>
      <c r="AG157">
        <v>87</v>
      </c>
      <c r="AH157">
        <v>48424.589269999997</v>
      </c>
      <c r="AI157">
        <v>15.8</v>
      </c>
    </row>
    <row r="158" spans="10:35" x14ac:dyDescent="0.25">
      <c r="J158" t="str">
        <v>Azerbaijan</v>
      </c>
      <c r="K158" t="b">
        <v>1</v>
      </c>
      <c r="M158" t="str">
        <v>Belgium</v>
      </c>
      <c r="N158">
        <v>79.5</v>
      </c>
      <c r="P158" t="str">
        <v>Belgium</v>
      </c>
      <c r="Q158">
        <v>0</v>
      </c>
      <c r="R158">
        <v>0</v>
      </c>
      <c r="S158">
        <v>0</v>
      </c>
      <c r="T158">
        <v>0</v>
      </c>
      <c r="U158">
        <v>0</v>
      </c>
      <c r="V158">
        <v>0</v>
      </c>
      <c r="W158">
        <v>1</v>
      </c>
      <c r="X158">
        <v>0</v>
      </c>
      <c r="Y158">
        <v>0</v>
      </c>
      <c r="Z158">
        <v>0</v>
      </c>
      <c r="AA158">
        <v>0</v>
      </c>
      <c r="AB158">
        <v>0</v>
      </c>
      <c r="AC158">
        <v>0</v>
      </c>
      <c r="AD158">
        <v>0</v>
      </c>
      <c r="AE158" t="str">
        <v>(empty model)</v>
      </c>
      <c r="AF158">
        <v>0</v>
      </c>
      <c r="AG158">
        <v>86</v>
      </c>
      <c r="AH158">
        <v>4443.8313099999996</v>
      </c>
      <c r="AI158">
        <v>15.8</v>
      </c>
    </row>
    <row r="159" spans="10:35" x14ac:dyDescent="0.25">
      <c r="J159" t="str">
        <v>Azerbaijan</v>
      </c>
      <c r="K159" t="b">
        <v>1</v>
      </c>
      <c r="M159" t="str">
        <v>Belgium</v>
      </c>
      <c r="N159">
        <v>79.400000000000006</v>
      </c>
      <c r="P159" t="str">
        <v>Belgium</v>
      </c>
      <c r="Q159">
        <v>0</v>
      </c>
      <c r="R159">
        <v>0</v>
      </c>
      <c r="S159">
        <v>0</v>
      </c>
      <c r="T159">
        <v>0</v>
      </c>
      <c r="U159">
        <v>0</v>
      </c>
      <c r="V159">
        <v>1</v>
      </c>
      <c r="W159">
        <v>0</v>
      </c>
      <c r="X159">
        <v>0</v>
      </c>
      <c r="Y159">
        <v>0</v>
      </c>
      <c r="Z159">
        <v>0</v>
      </c>
      <c r="AA159">
        <v>0</v>
      </c>
      <c r="AB159">
        <v>0</v>
      </c>
      <c r="AC159">
        <v>0</v>
      </c>
      <c r="AD159">
        <v>0</v>
      </c>
      <c r="AE159" t="str">
        <v>(empty model)</v>
      </c>
      <c r="AF159">
        <v>0</v>
      </c>
      <c r="AG159">
        <v>85</v>
      </c>
      <c r="AH159">
        <v>38852.361299999997</v>
      </c>
      <c r="AI159">
        <v>15.7</v>
      </c>
    </row>
    <row r="160" spans="10:35" x14ac:dyDescent="0.25">
      <c r="J160" t="str">
        <v>Azerbaijan</v>
      </c>
      <c r="K160" t="b">
        <v>1</v>
      </c>
      <c r="M160" t="str">
        <v>Belgium</v>
      </c>
      <c r="N160">
        <v>78.900000000000006</v>
      </c>
      <c r="P160" t="str">
        <v>Belgium</v>
      </c>
      <c r="Q160">
        <v>0</v>
      </c>
      <c r="R160">
        <v>0</v>
      </c>
      <c r="S160">
        <v>0</v>
      </c>
      <c r="T160">
        <v>0</v>
      </c>
      <c r="U160">
        <v>1</v>
      </c>
      <c r="V160">
        <v>0</v>
      </c>
      <c r="W160">
        <v>0</v>
      </c>
      <c r="X160">
        <v>0</v>
      </c>
      <c r="Y160">
        <v>0</v>
      </c>
      <c r="Z160">
        <v>0</v>
      </c>
      <c r="AA160">
        <v>0</v>
      </c>
      <c r="AB160">
        <v>0</v>
      </c>
      <c r="AC160">
        <v>0</v>
      </c>
      <c r="AD160">
        <v>0</v>
      </c>
      <c r="AE160" t="str">
        <v>(empty model)</v>
      </c>
      <c r="AF160">
        <v>0</v>
      </c>
      <c r="AG160">
        <v>89</v>
      </c>
      <c r="AH160">
        <v>36967.282919999998</v>
      </c>
      <c r="AI160">
        <v>15.7</v>
      </c>
    </row>
    <row r="161" spans="10:35" x14ac:dyDescent="0.25">
      <c r="J161" t="str">
        <v>Azerbaijan</v>
      </c>
      <c r="K161" t="b">
        <v>0</v>
      </c>
      <c r="M161" t="str">
        <v>Belgium</v>
      </c>
      <c r="N161">
        <v>78.8</v>
      </c>
      <c r="P161" t="str">
        <v>Belgium</v>
      </c>
      <c r="Q161">
        <v>0</v>
      </c>
      <c r="R161">
        <v>0</v>
      </c>
      <c r="S161">
        <v>0</v>
      </c>
      <c r="T161">
        <v>1</v>
      </c>
      <c r="U161">
        <v>0</v>
      </c>
      <c r="V161">
        <v>0</v>
      </c>
      <c r="W161">
        <v>0</v>
      </c>
      <c r="X161">
        <v>0</v>
      </c>
      <c r="Y161">
        <v>0</v>
      </c>
      <c r="Z161">
        <v>0</v>
      </c>
      <c r="AA161">
        <v>0</v>
      </c>
      <c r="AB161">
        <v>0</v>
      </c>
      <c r="AC161">
        <v>0</v>
      </c>
      <c r="AD161">
        <v>0</v>
      </c>
      <c r="AE161" t="str">
        <v>(empty model)</v>
      </c>
      <c r="AF161">
        <v>0</v>
      </c>
      <c r="AG161">
        <v>91</v>
      </c>
      <c r="AH161">
        <v>35589.712950000001</v>
      </c>
      <c r="AI161">
        <v>18.8</v>
      </c>
    </row>
    <row r="162" spans="10:35" x14ac:dyDescent="0.25">
      <c r="J162" t="str">
        <v>Azerbaijan</v>
      </c>
      <c r="K162" t="b">
        <v>0</v>
      </c>
      <c r="M162" t="str">
        <v>Belgium</v>
      </c>
      <c r="N162">
        <v>78.3</v>
      </c>
      <c r="P162" t="str">
        <v>Belgium</v>
      </c>
      <c r="Q162">
        <v>0</v>
      </c>
      <c r="R162">
        <v>0</v>
      </c>
      <c r="S162">
        <v>1</v>
      </c>
      <c r="T162">
        <v>0</v>
      </c>
      <c r="U162">
        <v>0</v>
      </c>
      <c r="V162">
        <v>0</v>
      </c>
      <c r="W162">
        <v>0</v>
      </c>
      <c r="X162">
        <v>0</v>
      </c>
      <c r="Y162">
        <v>0</v>
      </c>
      <c r="Z162">
        <v>0</v>
      </c>
      <c r="AA162">
        <v>0</v>
      </c>
      <c r="AB162">
        <v>0</v>
      </c>
      <c r="AC162">
        <v>0</v>
      </c>
      <c r="AD162">
        <v>0</v>
      </c>
      <c r="AE162" t="str">
        <v>(empty model)</v>
      </c>
      <c r="AF162">
        <v>0</v>
      </c>
      <c r="AG162">
        <v>95</v>
      </c>
      <c r="AH162">
        <v>3743.9569299999998</v>
      </c>
      <c r="AI162">
        <v>18.600000000000001</v>
      </c>
    </row>
    <row r="163" spans="10:35" x14ac:dyDescent="0.25">
      <c r="J163" t="str">
        <v>Bahamas</v>
      </c>
      <c r="K163" t="b">
        <v>0</v>
      </c>
      <c r="M163" t="str">
        <v>Belgium</v>
      </c>
      <c r="N163">
        <v>78</v>
      </c>
      <c r="P163" t="str">
        <v>Belgium</v>
      </c>
      <c r="Q163">
        <v>0</v>
      </c>
      <c r="R163">
        <v>1</v>
      </c>
      <c r="S163">
        <v>0</v>
      </c>
      <c r="T163">
        <v>0</v>
      </c>
      <c r="U163">
        <v>0</v>
      </c>
      <c r="V163">
        <v>0</v>
      </c>
      <c r="W163">
        <v>0</v>
      </c>
      <c r="X163">
        <v>0</v>
      </c>
      <c r="Y163">
        <v>0</v>
      </c>
      <c r="Z163">
        <v>0</v>
      </c>
      <c r="AA163">
        <v>0</v>
      </c>
      <c r="AB163">
        <v>0</v>
      </c>
      <c r="AC163">
        <v>0</v>
      </c>
      <c r="AD163">
        <v>0</v>
      </c>
      <c r="AE163" t="str">
        <v>(empty model)</v>
      </c>
      <c r="AF163">
        <v>0</v>
      </c>
      <c r="AG163">
        <v>99</v>
      </c>
      <c r="AH163">
        <v>2552.3328000000001</v>
      </c>
      <c r="AI163">
        <v>18.8</v>
      </c>
    </row>
    <row r="164" spans="10:35" x14ac:dyDescent="0.25">
      <c r="J164" t="str">
        <v>Bahamas</v>
      </c>
      <c r="K164" t="b">
        <v>0</v>
      </c>
      <c r="M164" t="str">
        <v>Belgium</v>
      </c>
      <c r="N164">
        <v>78</v>
      </c>
      <c r="P164" t="str">
        <v>Belgium</v>
      </c>
      <c r="Q164">
        <v>1</v>
      </c>
      <c r="R164">
        <v>0</v>
      </c>
      <c r="S164">
        <v>0</v>
      </c>
      <c r="T164">
        <v>0</v>
      </c>
      <c r="U164">
        <v>0</v>
      </c>
      <c r="V164">
        <v>0</v>
      </c>
      <c r="W164">
        <v>0</v>
      </c>
      <c r="X164">
        <v>0</v>
      </c>
      <c r="Y164">
        <v>0</v>
      </c>
      <c r="Z164">
        <v>0</v>
      </c>
      <c r="AA164">
        <v>0</v>
      </c>
      <c r="AB164">
        <v>0</v>
      </c>
      <c r="AC164">
        <v>0</v>
      </c>
      <c r="AD164">
        <v>0</v>
      </c>
      <c r="AE164" t="str">
        <v>(empty model)</v>
      </c>
      <c r="AF164">
        <v>0</v>
      </c>
      <c r="AG164">
        <v>1</v>
      </c>
      <c r="AH164">
        <v>23121.566350000001</v>
      </c>
      <c r="AI164">
        <v>18.2</v>
      </c>
    </row>
    <row r="165" spans="10:35" x14ac:dyDescent="0.25">
      <c r="J165" t="str">
        <v>Bahamas</v>
      </c>
      <c r="K165" t="b">
        <v>0</v>
      </c>
      <c r="M165" t="str">
        <v>Belgium</v>
      </c>
      <c r="N165">
        <v>77.599999999999994</v>
      </c>
      <c r="P165" t="str">
        <v>Belgium</v>
      </c>
      <c r="Q165">
        <v>0</v>
      </c>
      <c r="R165">
        <v>0</v>
      </c>
      <c r="S165">
        <v>0</v>
      </c>
      <c r="T165">
        <v>0</v>
      </c>
      <c r="U165">
        <v>0</v>
      </c>
      <c r="V165">
        <v>0</v>
      </c>
      <c r="W165">
        <v>0</v>
      </c>
      <c r="X165">
        <v>0</v>
      </c>
      <c r="Y165">
        <v>0</v>
      </c>
      <c r="Z165">
        <v>0</v>
      </c>
      <c r="AA165">
        <v>0</v>
      </c>
      <c r="AB165">
        <v>0</v>
      </c>
      <c r="AC165">
        <v>0</v>
      </c>
      <c r="AD165">
        <v>0</v>
      </c>
      <c r="AE165" t="str">
        <v>(empty model)</v>
      </c>
      <c r="AF165">
        <v>0</v>
      </c>
      <c r="AG165">
        <v>11</v>
      </c>
      <c r="AH165">
        <v>2327.4591</v>
      </c>
      <c r="AI165">
        <v>18</v>
      </c>
    </row>
    <row r="166" spans="10:35" x14ac:dyDescent="0.25">
      <c r="J166" t="str">
        <v>Bahamas</v>
      </c>
      <c r="K166" t="b">
        <v>0</v>
      </c>
      <c r="M166" t="str">
        <v>Belize</v>
      </c>
      <c r="N166">
        <v>70</v>
      </c>
      <c r="P166" t="str">
        <v>Belize</v>
      </c>
      <c r="Q166">
        <v>0</v>
      </c>
      <c r="R166">
        <v>0</v>
      </c>
      <c r="S166">
        <v>0</v>
      </c>
      <c r="T166">
        <v>0</v>
      </c>
      <c r="U166">
        <v>0</v>
      </c>
      <c r="V166">
        <v>0</v>
      </c>
      <c r="W166">
        <v>0</v>
      </c>
      <c r="X166">
        <v>0</v>
      </c>
      <c r="Y166">
        <v>0</v>
      </c>
      <c r="Z166">
        <v>0</v>
      </c>
      <c r="AA166">
        <v>0</v>
      </c>
      <c r="AB166">
        <v>0</v>
      </c>
      <c r="AC166">
        <v>0</v>
      </c>
      <c r="AD166">
        <v>1</v>
      </c>
      <c r="AE166" t="str">
        <v>(empty model)</v>
      </c>
      <c r="AF166">
        <v>1</v>
      </c>
      <c r="AG166">
        <v>177</v>
      </c>
      <c r="AH166">
        <v>4852.2236659999999</v>
      </c>
      <c r="AI166">
        <v>12.8</v>
      </c>
    </row>
    <row r="167" spans="10:35" x14ac:dyDescent="0.25">
      <c r="J167" t="str">
        <v>Bahamas</v>
      </c>
      <c r="K167" t="b">
        <v>0</v>
      </c>
      <c r="M167" t="str">
        <v>Belize</v>
      </c>
      <c r="N167">
        <v>69.8</v>
      </c>
      <c r="P167" t="str">
        <v>Belize</v>
      </c>
      <c r="Q167">
        <v>0</v>
      </c>
      <c r="R167">
        <v>0</v>
      </c>
      <c r="S167">
        <v>0</v>
      </c>
      <c r="T167">
        <v>0</v>
      </c>
      <c r="U167">
        <v>0</v>
      </c>
      <c r="V167">
        <v>0</v>
      </c>
      <c r="W167">
        <v>0</v>
      </c>
      <c r="X167">
        <v>0</v>
      </c>
      <c r="Y167">
        <v>0</v>
      </c>
      <c r="Z167">
        <v>0</v>
      </c>
      <c r="AA167">
        <v>0</v>
      </c>
      <c r="AB167">
        <v>0</v>
      </c>
      <c r="AC167">
        <v>1</v>
      </c>
      <c r="AD167">
        <v>0</v>
      </c>
      <c r="AE167" t="str">
        <v>(empty model)</v>
      </c>
      <c r="AF167">
        <v>1</v>
      </c>
      <c r="AG167">
        <v>18</v>
      </c>
      <c r="AH167">
        <v>4688.5384430000004</v>
      </c>
      <c r="AI167">
        <v>12.9</v>
      </c>
    </row>
    <row r="168" spans="10:35" x14ac:dyDescent="0.25">
      <c r="J168" t="str">
        <v>Bahamas</v>
      </c>
      <c r="K168" t="b">
        <v>0</v>
      </c>
      <c r="M168" t="str">
        <v>Belize</v>
      </c>
      <c r="N168">
        <v>69.400000000000006</v>
      </c>
      <c r="P168" t="str">
        <v>Belize</v>
      </c>
      <c r="Q168">
        <v>0</v>
      </c>
      <c r="R168">
        <v>0</v>
      </c>
      <c r="S168">
        <v>0</v>
      </c>
      <c r="T168">
        <v>0</v>
      </c>
      <c r="U168">
        <v>0</v>
      </c>
      <c r="V168">
        <v>0</v>
      </c>
      <c r="W168">
        <v>0</v>
      </c>
      <c r="X168">
        <v>0</v>
      </c>
      <c r="Y168">
        <v>0</v>
      </c>
      <c r="Z168">
        <v>0</v>
      </c>
      <c r="AA168">
        <v>0</v>
      </c>
      <c r="AB168">
        <v>1</v>
      </c>
      <c r="AC168">
        <v>0</v>
      </c>
      <c r="AD168">
        <v>0</v>
      </c>
      <c r="AE168" t="str">
        <v>(empty model)</v>
      </c>
      <c r="AF168">
        <v>1</v>
      </c>
      <c r="AG168">
        <v>189</v>
      </c>
      <c r="AH168">
        <v>4673.6384799999996</v>
      </c>
      <c r="AI168">
        <v>12.5</v>
      </c>
    </row>
    <row r="169" spans="10:35" x14ac:dyDescent="0.25">
      <c r="J169" t="str">
        <v>Bahamas</v>
      </c>
      <c r="K169" t="b">
        <v>0</v>
      </c>
      <c r="M169" t="str">
        <v>Belize</v>
      </c>
      <c r="N169">
        <v>69.400000000000006</v>
      </c>
      <c r="P169" t="str">
        <v>Belize</v>
      </c>
      <c r="Q169">
        <v>0</v>
      </c>
      <c r="R169">
        <v>0</v>
      </c>
      <c r="S169">
        <v>0</v>
      </c>
      <c r="T169">
        <v>0</v>
      </c>
      <c r="U169">
        <v>0</v>
      </c>
      <c r="V169">
        <v>0</v>
      </c>
      <c r="W169">
        <v>0</v>
      </c>
      <c r="X169">
        <v>0</v>
      </c>
      <c r="Y169">
        <v>0</v>
      </c>
      <c r="Z169">
        <v>0</v>
      </c>
      <c r="AA169">
        <v>1</v>
      </c>
      <c r="AB169">
        <v>0</v>
      </c>
      <c r="AC169">
        <v>0</v>
      </c>
      <c r="AD169">
        <v>0</v>
      </c>
      <c r="AE169" t="str">
        <v>(empty model)</v>
      </c>
      <c r="AF169">
        <v>1</v>
      </c>
      <c r="AG169">
        <v>188</v>
      </c>
      <c r="AH169">
        <v>4516.2467500000002</v>
      </c>
      <c r="AI169">
        <v>12.4</v>
      </c>
    </row>
    <row r="170" spans="10:35" x14ac:dyDescent="0.25">
      <c r="J170" t="str">
        <v>Bahamas</v>
      </c>
      <c r="K170" t="b">
        <v>0</v>
      </c>
      <c r="M170" t="str">
        <v>Belize</v>
      </c>
      <c r="N170">
        <v>69.5</v>
      </c>
      <c r="P170" t="str">
        <v>Belize</v>
      </c>
      <c r="Q170">
        <v>0</v>
      </c>
      <c r="R170">
        <v>0</v>
      </c>
      <c r="S170">
        <v>0</v>
      </c>
      <c r="T170">
        <v>0</v>
      </c>
      <c r="U170">
        <v>0</v>
      </c>
      <c r="V170">
        <v>0</v>
      </c>
      <c r="W170">
        <v>0</v>
      </c>
      <c r="X170">
        <v>0</v>
      </c>
      <c r="Y170">
        <v>0</v>
      </c>
      <c r="Z170">
        <v>1</v>
      </c>
      <c r="AA170">
        <v>0</v>
      </c>
      <c r="AB170">
        <v>0</v>
      </c>
      <c r="AC170">
        <v>0</v>
      </c>
      <c r="AD170">
        <v>0</v>
      </c>
      <c r="AE170" t="str">
        <v>(empty model)</v>
      </c>
      <c r="AF170">
        <v>1</v>
      </c>
      <c r="AG170">
        <v>186</v>
      </c>
      <c r="AH170">
        <v>4344.1517700000004</v>
      </c>
      <c r="AI170">
        <v>12.4</v>
      </c>
    </row>
    <row r="171" spans="10:35" x14ac:dyDescent="0.25">
      <c r="J171" t="str">
        <v>Bahamas</v>
      </c>
      <c r="K171" t="b">
        <v>0</v>
      </c>
      <c r="M171" t="str">
        <v>Belize</v>
      </c>
      <c r="N171">
        <v>69.5</v>
      </c>
      <c r="P171" t="str">
        <v>Belize</v>
      </c>
      <c r="Q171">
        <v>0</v>
      </c>
      <c r="R171">
        <v>0</v>
      </c>
      <c r="S171">
        <v>0</v>
      </c>
      <c r="T171">
        <v>0</v>
      </c>
      <c r="U171">
        <v>0</v>
      </c>
      <c r="V171">
        <v>0</v>
      </c>
      <c r="W171">
        <v>0</v>
      </c>
      <c r="X171">
        <v>0</v>
      </c>
      <c r="Y171">
        <v>1</v>
      </c>
      <c r="Z171">
        <v>0</v>
      </c>
      <c r="AA171">
        <v>0</v>
      </c>
      <c r="AB171">
        <v>0</v>
      </c>
      <c r="AC171">
        <v>0</v>
      </c>
      <c r="AD171">
        <v>0</v>
      </c>
      <c r="AE171" t="str">
        <v>(empty model)</v>
      </c>
      <c r="AF171">
        <v>1</v>
      </c>
      <c r="AG171">
        <v>184</v>
      </c>
      <c r="AH171">
        <v>4258.7886109999999</v>
      </c>
      <c r="AI171">
        <v>12.7</v>
      </c>
    </row>
    <row r="172" spans="10:35" x14ac:dyDescent="0.25">
      <c r="J172" t="str">
        <v>Bahamas</v>
      </c>
      <c r="K172" t="b">
        <v>0</v>
      </c>
      <c r="M172" t="str">
        <v>Belize</v>
      </c>
      <c r="N172">
        <v>69.599999999999994</v>
      </c>
      <c r="P172" t="str">
        <v>Belize</v>
      </c>
      <c r="Q172">
        <v>0</v>
      </c>
      <c r="R172">
        <v>0</v>
      </c>
      <c r="S172">
        <v>0</v>
      </c>
      <c r="T172">
        <v>0</v>
      </c>
      <c r="U172">
        <v>0</v>
      </c>
      <c r="V172">
        <v>0</v>
      </c>
      <c r="W172">
        <v>0</v>
      </c>
      <c r="X172">
        <v>1</v>
      </c>
      <c r="Y172">
        <v>0</v>
      </c>
      <c r="Z172">
        <v>0</v>
      </c>
      <c r="AA172">
        <v>0</v>
      </c>
      <c r="AB172">
        <v>0</v>
      </c>
      <c r="AC172">
        <v>0</v>
      </c>
      <c r="AD172">
        <v>0</v>
      </c>
      <c r="AE172" t="str">
        <v>(empty model)</v>
      </c>
      <c r="AF172">
        <v>1</v>
      </c>
      <c r="AG172">
        <v>181</v>
      </c>
      <c r="AH172">
        <v>447.22796</v>
      </c>
      <c r="AI172">
        <v>12.8</v>
      </c>
    </row>
    <row r="173" spans="10:35" x14ac:dyDescent="0.25">
      <c r="J173" t="str">
        <v>Bahamas</v>
      </c>
      <c r="K173" t="b">
        <v>0</v>
      </c>
      <c r="M173" t="str">
        <v>Belize</v>
      </c>
      <c r="N173">
        <v>69.599999999999994</v>
      </c>
      <c r="P173" t="str">
        <v>Belize</v>
      </c>
      <c r="Q173">
        <v>0</v>
      </c>
      <c r="R173">
        <v>0</v>
      </c>
      <c r="S173">
        <v>0</v>
      </c>
      <c r="T173">
        <v>0</v>
      </c>
      <c r="U173">
        <v>0</v>
      </c>
      <c r="V173">
        <v>0</v>
      </c>
      <c r="W173">
        <v>1</v>
      </c>
      <c r="X173">
        <v>0</v>
      </c>
      <c r="Y173">
        <v>0</v>
      </c>
      <c r="Z173">
        <v>0</v>
      </c>
      <c r="AA173">
        <v>0</v>
      </c>
      <c r="AB173">
        <v>0</v>
      </c>
      <c r="AC173">
        <v>0</v>
      </c>
      <c r="AD173">
        <v>0</v>
      </c>
      <c r="AE173" t="str">
        <v>(empty model)</v>
      </c>
      <c r="AF173">
        <v>1</v>
      </c>
      <c r="AG173">
        <v>181</v>
      </c>
      <c r="AH173">
        <v>4324.8764270000001</v>
      </c>
      <c r="AI173">
        <v>12.8</v>
      </c>
    </row>
    <row r="174" spans="10:35" x14ac:dyDescent="0.25">
      <c r="J174" t="str">
        <v>Bahamas</v>
      </c>
      <c r="K174" t="b">
        <v>0</v>
      </c>
      <c r="M174" t="str">
        <v>Belize</v>
      </c>
      <c r="N174">
        <v>69.400000000000006</v>
      </c>
      <c r="P174" t="str">
        <v>Belize</v>
      </c>
      <c r="Q174">
        <v>0</v>
      </c>
      <c r="R174">
        <v>0</v>
      </c>
      <c r="S174">
        <v>0</v>
      </c>
      <c r="T174">
        <v>0</v>
      </c>
      <c r="U174">
        <v>0</v>
      </c>
      <c r="V174">
        <v>1</v>
      </c>
      <c r="W174">
        <v>0</v>
      </c>
      <c r="X174">
        <v>0</v>
      </c>
      <c r="Y174">
        <v>0</v>
      </c>
      <c r="Z174">
        <v>0</v>
      </c>
      <c r="AA174">
        <v>0</v>
      </c>
      <c r="AB174">
        <v>0</v>
      </c>
      <c r="AC174">
        <v>0</v>
      </c>
      <c r="AD174">
        <v>0</v>
      </c>
      <c r="AE174" t="str">
        <v>(empty model)</v>
      </c>
      <c r="AF174">
        <v>1</v>
      </c>
      <c r="AG174">
        <v>184</v>
      </c>
      <c r="AH174">
        <v>4187.3783000000003</v>
      </c>
      <c r="AI174">
        <v>12.3</v>
      </c>
    </row>
    <row r="175" spans="10:35" x14ac:dyDescent="0.25">
      <c r="J175" t="str">
        <v>Bahamas</v>
      </c>
      <c r="K175" t="b">
        <v>0</v>
      </c>
      <c r="M175" t="str">
        <v>Belize</v>
      </c>
      <c r="N175">
        <v>69</v>
      </c>
      <c r="P175" t="str">
        <v>Belize</v>
      </c>
      <c r="Q175">
        <v>0</v>
      </c>
      <c r="R175">
        <v>0</v>
      </c>
      <c r="S175">
        <v>0</v>
      </c>
      <c r="T175">
        <v>0</v>
      </c>
      <c r="U175">
        <v>1</v>
      </c>
      <c r="V175">
        <v>0</v>
      </c>
      <c r="W175">
        <v>0</v>
      </c>
      <c r="X175">
        <v>0</v>
      </c>
      <c r="Y175">
        <v>0</v>
      </c>
      <c r="Z175">
        <v>0</v>
      </c>
      <c r="AA175">
        <v>0</v>
      </c>
      <c r="AB175">
        <v>0</v>
      </c>
      <c r="AC175">
        <v>0</v>
      </c>
      <c r="AD175">
        <v>0</v>
      </c>
      <c r="AE175" t="str">
        <v>(empty model)</v>
      </c>
      <c r="AF175">
        <v>1</v>
      </c>
      <c r="AG175">
        <v>191</v>
      </c>
      <c r="AH175">
        <v>3933.3322149999999</v>
      </c>
      <c r="AI175">
        <v>12.8</v>
      </c>
    </row>
    <row r="176" spans="10:35" x14ac:dyDescent="0.25">
      <c r="J176" t="str">
        <v>Bahamas</v>
      </c>
      <c r="K176" t="b">
        <v>0</v>
      </c>
      <c r="M176" t="str">
        <v>Belize</v>
      </c>
      <c r="N176">
        <v>68.7</v>
      </c>
      <c r="P176" t="str">
        <v>Belize</v>
      </c>
      <c r="Q176">
        <v>0</v>
      </c>
      <c r="R176">
        <v>0</v>
      </c>
      <c r="S176">
        <v>0</v>
      </c>
      <c r="T176">
        <v>1</v>
      </c>
      <c r="U176">
        <v>0</v>
      </c>
      <c r="V176">
        <v>0</v>
      </c>
      <c r="W176">
        <v>0</v>
      </c>
      <c r="X176">
        <v>0</v>
      </c>
      <c r="Y176">
        <v>0</v>
      </c>
      <c r="Z176">
        <v>0</v>
      </c>
      <c r="AA176">
        <v>0</v>
      </c>
      <c r="AB176">
        <v>0</v>
      </c>
      <c r="AC176">
        <v>0</v>
      </c>
      <c r="AD176">
        <v>0</v>
      </c>
      <c r="AE176" t="str">
        <v>(empty model)</v>
      </c>
      <c r="AF176">
        <v>1</v>
      </c>
      <c r="AG176">
        <v>197</v>
      </c>
      <c r="AH176">
        <v>3831.5381900000002</v>
      </c>
      <c r="AI176">
        <v>12.5</v>
      </c>
    </row>
    <row r="177" spans="10:35" x14ac:dyDescent="0.25">
      <c r="J177" t="str">
        <v>Bahamas</v>
      </c>
      <c r="K177" t="b">
        <v>0</v>
      </c>
      <c r="M177" t="str">
        <v>Belize</v>
      </c>
      <c r="N177">
        <v>68.400000000000006</v>
      </c>
      <c r="P177" t="str">
        <v>Belize</v>
      </c>
      <c r="Q177">
        <v>0</v>
      </c>
      <c r="R177">
        <v>0</v>
      </c>
      <c r="S177">
        <v>1</v>
      </c>
      <c r="T177">
        <v>0</v>
      </c>
      <c r="U177">
        <v>0</v>
      </c>
      <c r="V177">
        <v>0</v>
      </c>
      <c r="W177">
        <v>0</v>
      </c>
      <c r="X177">
        <v>0</v>
      </c>
      <c r="Y177">
        <v>0</v>
      </c>
      <c r="Z177">
        <v>0</v>
      </c>
      <c r="AA177">
        <v>0</v>
      </c>
      <c r="AB177">
        <v>0</v>
      </c>
      <c r="AC177">
        <v>0</v>
      </c>
      <c r="AD177">
        <v>0</v>
      </c>
      <c r="AE177" t="str">
        <v>(empty model)</v>
      </c>
      <c r="AF177">
        <v>1</v>
      </c>
      <c r="AG177">
        <v>21</v>
      </c>
      <c r="AH177">
        <v>3679.99523</v>
      </c>
      <c r="AI177">
        <v>12.2</v>
      </c>
    </row>
    <row r="178" spans="10:35" x14ac:dyDescent="0.25">
      <c r="J178" t="str">
        <v>Bahamas</v>
      </c>
      <c r="K178" t="b">
        <v>0</v>
      </c>
      <c r="M178" t="str">
        <v>Belize</v>
      </c>
      <c r="N178">
        <v>68.5</v>
      </c>
      <c r="P178" t="str">
        <v>Belize</v>
      </c>
      <c r="Q178">
        <v>0</v>
      </c>
      <c r="R178">
        <v>1</v>
      </c>
      <c r="S178">
        <v>0</v>
      </c>
      <c r="T178">
        <v>0</v>
      </c>
      <c r="U178">
        <v>0</v>
      </c>
      <c r="V178">
        <v>0</v>
      </c>
      <c r="W178">
        <v>0</v>
      </c>
      <c r="X178">
        <v>0</v>
      </c>
      <c r="Y178">
        <v>0</v>
      </c>
      <c r="Z178">
        <v>0</v>
      </c>
      <c r="AA178">
        <v>0</v>
      </c>
      <c r="AB178">
        <v>0</v>
      </c>
      <c r="AC178">
        <v>0</v>
      </c>
      <c r="AD178">
        <v>0</v>
      </c>
      <c r="AE178" t="str">
        <v>(empty model)</v>
      </c>
      <c r="AF178">
        <v>1</v>
      </c>
      <c r="AG178">
        <v>199</v>
      </c>
      <c r="AH178">
        <v>3556.5618250000002</v>
      </c>
      <c r="AI178">
        <v>11.9</v>
      </c>
    </row>
    <row r="179" spans="10:35" x14ac:dyDescent="0.25">
      <c r="J179" t="str">
        <v>Bahrain</v>
      </c>
      <c r="K179" t="b">
        <v>0</v>
      </c>
      <c r="M179" t="str">
        <v>Belize</v>
      </c>
      <c r="N179">
        <v>68.2</v>
      </c>
      <c r="P179" t="str">
        <v>Belize</v>
      </c>
      <c r="Q179">
        <v>1</v>
      </c>
      <c r="R179">
        <v>0</v>
      </c>
      <c r="S179">
        <v>0</v>
      </c>
      <c r="T179">
        <v>0</v>
      </c>
      <c r="U179">
        <v>0</v>
      </c>
      <c r="V179">
        <v>0</v>
      </c>
      <c r="W179">
        <v>0</v>
      </c>
      <c r="X179">
        <v>0</v>
      </c>
      <c r="Y179">
        <v>0</v>
      </c>
      <c r="Z179">
        <v>0</v>
      </c>
      <c r="AA179">
        <v>0</v>
      </c>
      <c r="AB179">
        <v>0</v>
      </c>
      <c r="AC179">
        <v>0</v>
      </c>
      <c r="AD179">
        <v>0</v>
      </c>
      <c r="AE179" t="str">
        <v>(empty model)</v>
      </c>
      <c r="AF179">
        <v>1</v>
      </c>
      <c r="AG179">
        <v>21</v>
      </c>
      <c r="AH179">
        <v>3419.2757190000002</v>
      </c>
      <c r="AI179">
        <v>11.8</v>
      </c>
    </row>
    <row r="180" spans="10:35" x14ac:dyDescent="0.25">
      <c r="J180" t="str">
        <v>Bahrain</v>
      </c>
      <c r="K180" t="b">
        <v>0</v>
      </c>
      <c r="M180" t="str">
        <v>Belize</v>
      </c>
      <c r="N180">
        <v>68.3</v>
      </c>
      <c r="P180" t="str">
        <v>Belize</v>
      </c>
      <c r="Q180">
        <v>0</v>
      </c>
      <c r="R180">
        <v>0</v>
      </c>
      <c r="S180">
        <v>0</v>
      </c>
      <c r="T180">
        <v>0</v>
      </c>
      <c r="U180">
        <v>0</v>
      </c>
      <c r="V180">
        <v>0</v>
      </c>
      <c r="W180">
        <v>0</v>
      </c>
      <c r="X180">
        <v>0</v>
      </c>
      <c r="Y180">
        <v>0</v>
      </c>
      <c r="Z180">
        <v>0</v>
      </c>
      <c r="AA180">
        <v>0</v>
      </c>
      <c r="AB180">
        <v>0</v>
      </c>
      <c r="AC180">
        <v>0</v>
      </c>
      <c r="AD180">
        <v>0</v>
      </c>
      <c r="AE180" t="str">
        <v>(empty model)</v>
      </c>
      <c r="AF180">
        <v>1</v>
      </c>
      <c r="AG180">
        <v>196</v>
      </c>
      <c r="AH180">
        <v>3364.4237109999999</v>
      </c>
      <c r="AI180">
        <v>11.7</v>
      </c>
    </row>
    <row r="181" spans="10:35" x14ac:dyDescent="0.25">
      <c r="J181" t="str">
        <v>Bahrain</v>
      </c>
      <c r="K181" t="b">
        <v>0</v>
      </c>
      <c r="M181" t="str">
        <v>Benin</v>
      </c>
      <c r="N181">
        <v>59.7</v>
      </c>
      <c r="P181" t="str">
        <v>Benin</v>
      </c>
      <c r="Q181">
        <v>0</v>
      </c>
      <c r="R181">
        <v>0</v>
      </c>
      <c r="S181">
        <v>0</v>
      </c>
      <c r="T181">
        <v>0</v>
      </c>
      <c r="U181">
        <v>0</v>
      </c>
      <c r="V181">
        <v>0</v>
      </c>
      <c r="W181">
        <v>0</v>
      </c>
      <c r="X181">
        <v>0</v>
      </c>
      <c r="Y181">
        <v>0</v>
      </c>
      <c r="Z181">
        <v>0</v>
      </c>
      <c r="AA181">
        <v>0</v>
      </c>
      <c r="AB181">
        <v>0</v>
      </c>
      <c r="AC181">
        <v>0</v>
      </c>
      <c r="AD181">
        <v>1</v>
      </c>
      <c r="AE181" t="str">
        <v>(empty model)</v>
      </c>
      <c r="AF181">
        <v>1</v>
      </c>
      <c r="AG181">
        <v>252</v>
      </c>
      <c r="AH181">
        <v>943.68657499999995</v>
      </c>
      <c r="AI181">
        <v>10.7</v>
      </c>
    </row>
    <row r="182" spans="10:35" x14ac:dyDescent="0.25">
      <c r="J182" t="str">
        <v>Bahrain</v>
      </c>
      <c r="K182" t="b">
        <v>0</v>
      </c>
      <c r="M182" t="str">
        <v>Benin</v>
      </c>
      <c r="N182">
        <v>59.5</v>
      </c>
      <c r="P182" t="str">
        <v>Benin</v>
      </c>
      <c r="Q182">
        <v>0</v>
      </c>
      <c r="R182">
        <v>0</v>
      </c>
      <c r="S182">
        <v>0</v>
      </c>
      <c r="T182">
        <v>0</v>
      </c>
      <c r="U182">
        <v>0</v>
      </c>
      <c r="V182">
        <v>0</v>
      </c>
      <c r="W182">
        <v>0</v>
      </c>
      <c r="X182">
        <v>0</v>
      </c>
      <c r="Y182">
        <v>0</v>
      </c>
      <c r="Z182">
        <v>0</v>
      </c>
      <c r="AA182">
        <v>0</v>
      </c>
      <c r="AB182">
        <v>0</v>
      </c>
      <c r="AC182">
        <v>1</v>
      </c>
      <c r="AD182">
        <v>0</v>
      </c>
      <c r="AE182" t="str">
        <v>(empty model)</v>
      </c>
      <c r="AF182">
        <v>1</v>
      </c>
      <c r="AG182">
        <v>251</v>
      </c>
      <c r="AH182">
        <v>915.26745860000005</v>
      </c>
      <c r="AI182">
        <v>10.3</v>
      </c>
    </row>
    <row r="183" spans="10:35" x14ac:dyDescent="0.25">
      <c r="J183" t="str">
        <v>Bahrain</v>
      </c>
      <c r="K183" t="b">
        <v>0</v>
      </c>
      <c r="M183" t="str">
        <v>Benin</v>
      </c>
      <c r="N183">
        <v>59.3</v>
      </c>
      <c r="P183" t="str">
        <v>Benin</v>
      </c>
      <c r="Q183">
        <v>0</v>
      </c>
      <c r="R183">
        <v>0</v>
      </c>
      <c r="S183">
        <v>0</v>
      </c>
      <c r="T183">
        <v>0</v>
      </c>
      <c r="U183">
        <v>0</v>
      </c>
      <c r="V183">
        <v>0</v>
      </c>
      <c r="W183">
        <v>0</v>
      </c>
      <c r="X183">
        <v>0</v>
      </c>
      <c r="Y183">
        <v>0</v>
      </c>
      <c r="Z183">
        <v>0</v>
      </c>
      <c r="AA183">
        <v>0</v>
      </c>
      <c r="AB183">
        <v>1</v>
      </c>
      <c r="AC183">
        <v>0</v>
      </c>
      <c r="AD183">
        <v>0</v>
      </c>
      <c r="AE183" t="str">
        <v>(empty model)</v>
      </c>
      <c r="AF183">
        <v>1</v>
      </c>
      <c r="AG183">
        <v>251</v>
      </c>
      <c r="AH183">
        <v>837.95510000000002</v>
      </c>
      <c r="AI183">
        <v>10</v>
      </c>
    </row>
    <row r="184" spans="10:35" x14ac:dyDescent="0.25">
      <c r="J184" t="str">
        <v>Bahrain</v>
      </c>
      <c r="K184" t="b">
        <v>0</v>
      </c>
      <c r="M184" t="str">
        <v>Benin</v>
      </c>
      <c r="N184">
        <v>59.1</v>
      </c>
      <c r="P184" t="str">
        <v>Benin</v>
      </c>
      <c r="Q184">
        <v>0</v>
      </c>
      <c r="R184">
        <v>0</v>
      </c>
      <c r="S184">
        <v>0</v>
      </c>
      <c r="T184">
        <v>0</v>
      </c>
      <c r="U184">
        <v>0</v>
      </c>
      <c r="V184">
        <v>0</v>
      </c>
      <c r="W184">
        <v>0</v>
      </c>
      <c r="X184">
        <v>0</v>
      </c>
      <c r="Y184">
        <v>0</v>
      </c>
      <c r="Z184">
        <v>0</v>
      </c>
      <c r="AA184">
        <v>1</v>
      </c>
      <c r="AB184">
        <v>0</v>
      </c>
      <c r="AC184">
        <v>0</v>
      </c>
      <c r="AD184">
        <v>0</v>
      </c>
      <c r="AE184" t="str">
        <v>(empty model)</v>
      </c>
      <c r="AF184">
        <v>1</v>
      </c>
      <c r="AG184">
        <v>251</v>
      </c>
      <c r="AH184">
        <v>825.94278540000005</v>
      </c>
      <c r="AI184">
        <v>9.8000000000000007</v>
      </c>
    </row>
    <row r="185" spans="10:35" x14ac:dyDescent="0.25">
      <c r="J185" t="str">
        <v>Bahrain</v>
      </c>
      <c r="K185" t="b">
        <v>0</v>
      </c>
      <c r="M185" t="str">
        <v>Benin</v>
      </c>
      <c r="N185">
        <v>58.7</v>
      </c>
      <c r="P185" t="str">
        <v>Benin</v>
      </c>
      <c r="Q185">
        <v>0</v>
      </c>
      <c r="R185">
        <v>0</v>
      </c>
      <c r="S185">
        <v>0</v>
      </c>
      <c r="T185">
        <v>0</v>
      </c>
      <c r="U185">
        <v>0</v>
      </c>
      <c r="V185">
        <v>0</v>
      </c>
      <c r="W185">
        <v>0</v>
      </c>
      <c r="X185">
        <v>0</v>
      </c>
      <c r="Y185">
        <v>0</v>
      </c>
      <c r="Z185">
        <v>1</v>
      </c>
      <c r="AA185">
        <v>0</v>
      </c>
      <c r="AB185">
        <v>0</v>
      </c>
      <c r="AC185">
        <v>0</v>
      </c>
      <c r="AD185">
        <v>0</v>
      </c>
      <c r="AE185" t="str">
        <v>(empty model)</v>
      </c>
      <c r="AF185">
        <v>1</v>
      </c>
      <c r="AG185">
        <v>254</v>
      </c>
      <c r="AH185">
        <v>757.69597399999998</v>
      </c>
      <c r="AI185">
        <v>9.5</v>
      </c>
    </row>
    <row r="186" spans="10:35" x14ac:dyDescent="0.25">
      <c r="J186" t="str">
        <v>Bahrain</v>
      </c>
      <c r="K186" t="b">
        <v>0</v>
      </c>
      <c r="M186" t="str">
        <v>Benin</v>
      </c>
      <c r="N186">
        <v>58.4</v>
      </c>
      <c r="P186" t="str">
        <v>Benin</v>
      </c>
      <c r="Q186">
        <v>0</v>
      </c>
      <c r="R186">
        <v>0</v>
      </c>
      <c r="S186">
        <v>0</v>
      </c>
      <c r="T186">
        <v>0</v>
      </c>
      <c r="U186">
        <v>0</v>
      </c>
      <c r="V186">
        <v>0</v>
      </c>
      <c r="W186">
        <v>0</v>
      </c>
      <c r="X186">
        <v>0</v>
      </c>
      <c r="Y186">
        <v>1</v>
      </c>
      <c r="Z186">
        <v>0</v>
      </c>
      <c r="AA186">
        <v>0</v>
      </c>
      <c r="AB186">
        <v>0</v>
      </c>
      <c r="AC186">
        <v>0</v>
      </c>
      <c r="AD186">
        <v>0</v>
      </c>
      <c r="AE186" t="str">
        <v>(empty model)</v>
      </c>
      <c r="AF186">
        <v>1</v>
      </c>
      <c r="AG186">
        <v>259</v>
      </c>
      <c r="AH186">
        <v>793.45243000000005</v>
      </c>
      <c r="AI186">
        <v>9.3000000000000007</v>
      </c>
    </row>
    <row r="187" spans="10:35" x14ac:dyDescent="0.25">
      <c r="J187" t="str">
        <v>Bahrain</v>
      </c>
      <c r="K187" t="b">
        <v>0</v>
      </c>
      <c r="M187" t="str">
        <v>Benin</v>
      </c>
      <c r="N187">
        <v>57.6</v>
      </c>
      <c r="P187" t="str">
        <v>Benin</v>
      </c>
      <c r="Q187">
        <v>0</v>
      </c>
      <c r="R187">
        <v>0</v>
      </c>
      <c r="S187">
        <v>0</v>
      </c>
      <c r="T187">
        <v>0</v>
      </c>
      <c r="U187">
        <v>0</v>
      </c>
      <c r="V187">
        <v>0</v>
      </c>
      <c r="W187">
        <v>0</v>
      </c>
      <c r="X187">
        <v>1</v>
      </c>
      <c r="Y187">
        <v>0</v>
      </c>
      <c r="Z187">
        <v>0</v>
      </c>
      <c r="AA187">
        <v>0</v>
      </c>
      <c r="AB187">
        <v>0</v>
      </c>
      <c r="AC187">
        <v>0</v>
      </c>
      <c r="AD187">
        <v>0</v>
      </c>
      <c r="AE187" t="str">
        <v>(empty model)</v>
      </c>
      <c r="AF187">
        <v>1</v>
      </c>
      <c r="AG187">
        <v>278</v>
      </c>
      <c r="AH187">
        <v>82.151349800000006</v>
      </c>
      <c r="AI187">
        <v>9.1</v>
      </c>
    </row>
    <row r="188" spans="10:35" x14ac:dyDescent="0.25">
      <c r="J188" t="str">
        <v>Bahrain</v>
      </c>
      <c r="K188" t="b">
        <v>0</v>
      </c>
      <c r="M188" t="str">
        <v>Benin</v>
      </c>
      <c r="N188">
        <v>57.1</v>
      </c>
      <c r="P188" t="str">
        <v>Benin</v>
      </c>
      <c r="Q188">
        <v>0</v>
      </c>
      <c r="R188">
        <v>0</v>
      </c>
      <c r="S188">
        <v>0</v>
      </c>
      <c r="T188">
        <v>0</v>
      </c>
      <c r="U188">
        <v>0</v>
      </c>
      <c r="V188">
        <v>0</v>
      </c>
      <c r="W188">
        <v>1</v>
      </c>
      <c r="X188">
        <v>0</v>
      </c>
      <c r="Y188">
        <v>0</v>
      </c>
      <c r="Z188">
        <v>0</v>
      </c>
      <c r="AA188">
        <v>0</v>
      </c>
      <c r="AB188">
        <v>0</v>
      </c>
      <c r="AC188">
        <v>0</v>
      </c>
      <c r="AD188">
        <v>0</v>
      </c>
      <c r="AE188" t="str">
        <v>(empty model)</v>
      </c>
      <c r="AF188">
        <v>1</v>
      </c>
      <c r="AG188">
        <v>283</v>
      </c>
      <c r="AH188">
        <v>76.535419000000005</v>
      </c>
      <c r="AI188">
        <v>8.9</v>
      </c>
    </row>
    <row r="189" spans="10:35" x14ac:dyDescent="0.25">
      <c r="J189" t="str">
        <v>Bahrain</v>
      </c>
      <c r="K189" t="b">
        <v>0</v>
      </c>
      <c r="M189" t="str">
        <v>Benin</v>
      </c>
      <c r="N189">
        <v>56.8</v>
      </c>
      <c r="P189" t="str">
        <v>Benin</v>
      </c>
      <c r="Q189">
        <v>0</v>
      </c>
      <c r="R189">
        <v>0</v>
      </c>
      <c r="S189">
        <v>0</v>
      </c>
      <c r="T189">
        <v>0</v>
      </c>
      <c r="U189">
        <v>0</v>
      </c>
      <c r="V189">
        <v>1</v>
      </c>
      <c r="W189">
        <v>0</v>
      </c>
      <c r="X189">
        <v>0</v>
      </c>
      <c r="Y189">
        <v>0</v>
      </c>
      <c r="Z189">
        <v>0</v>
      </c>
      <c r="AA189">
        <v>0</v>
      </c>
      <c r="AB189">
        <v>0</v>
      </c>
      <c r="AC189">
        <v>0</v>
      </c>
      <c r="AD189">
        <v>0</v>
      </c>
      <c r="AE189" t="str">
        <v>(empty model)</v>
      </c>
      <c r="AF189">
        <v>1</v>
      </c>
      <c r="AG189">
        <v>284</v>
      </c>
      <c r="AH189">
        <v>625.83920000000001</v>
      </c>
      <c r="AI189">
        <v>8.6999999999999993</v>
      </c>
    </row>
    <row r="190" spans="10:35" x14ac:dyDescent="0.25">
      <c r="J190" t="str">
        <v>Bahrain</v>
      </c>
      <c r="K190" t="b">
        <v>0</v>
      </c>
      <c r="M190" t="str">
        <v>Benin</v>
      </c>
      <c r="N190">
        <v>56.5</v>
      </c>
      <c r="P190" t="str">
        <v>Benin</v>
      </c>
      <c r="Q190">
        <v>0</v>
      </c>
      <c r="R190">
        <v>0</v>
      </c>
      <c r="S190">
        <v>0</v>
      </c>
      <c r="T190">
        <v>0</v>
      </c>
      <c r="U190">
        <v>1</v>
      </c>
      <c r="V190">
        <v>0</v>
      </c>
      <c r="W190">
        <v>0</v>
      </c>
      <c r="X190">
        <v>0</v>
      </c>
      <c r="Y190">
        <v>0</v>
      </c>
      <c r="Z190">
        <v>0</v>
      </c>
      <c r="AA190">
        <v>0</v>
      </c>
      <c r="AB190">
        <v>0</v>
      </c>
      <c r="AC190">
        <v>0</v>
      </c>
      <c r="AD190">
        <v>0</v>
      </c>
      <c r="AE190" t="str">
        <v>(empty model)</v>
      </c>
      <c r="AF190">
        <v>1</v>
      </c>
      <c r="AG190">
        <v>285</v>
      </c>
      <c r="AH190">
        <v>61.799976999999998</v>
      </c>
      <c r="AI190">
        <v>8.5</v>
      </c>
    </row>
    <row r="191" spans="10:35" x14ac:dyDescent="0.25">
      <c r="J191" t="str">
        <v>Bahrain</v>
      </c>
      <c r="K191" t="b">
        <v>0</v>
      </c>
      <c r="M191" t="str">
        <v>Benin</v>
      </c>
      <c r="N191">
        <v>56.1</v>
      </c>
      <c r="P191" t="str">
        <v>Benin</v>
      </c>
      <c r="Q191">
        <v>0</v>
      </c>
      <c r="R191">
        <v>0</v>
      </c>
      <c r="S191">
        <v>0</v>
      </c>
      <c r="T191">
        <v>1</v>
      </c>
      <c r="U191">
        <v>0</v>
      </c>
      <c r="V191">
        <v>0</v>
      </c>
      <c r="W191">
        <v>0</v>
      </c>
      <c r="X191">
        <v>0</v>
      </c>
      <c r="Y191">
        <v>0</v>
      </c>
      <c r="Z191">
        <v>0</v>
      </c>
      <c r="AA191">
        <v>0</v>
      </c>
      <c r="AB191">
        <v>0</v>
      </c>
      <c r="AC191">
        <v>0</v>
      </c>
      <c r="AD191">
        <v>0</v>
      </c>
      <c r="AE191" t="str">
        <v>(empty model)</v>
      </c>
      <c r="AF191">
        <v>1</v>
      </c>
      <c r="AG191">
        <v>285</v>
      </c>
      <c r="AH191">
        <v>583.493514</v>
      </c>
      <c r="AI191">
        <v>8.1</v>
      </c>
    </row>
    <row r="192" spans="10:35" x14ac:dyDescent="0.25">
      <c r="J192" t="str">
        <v>Bahrain</v>
      </c>
      <c r="K192" t="b">
        <v>0</v>
      </c>
      <c r="M192" t="str">
        <v>Benin</v>
      </c>
      <c r="N192">
        <v>55.8</v>
      </c>
      <c r="P192" t="str">
        <v>Benin</v>
      </c>
      <c r="Q192">
        <v>0</v>
      </c>
      <c r="R192">
        <v>0</v>
      </c>
      <c r="S192">
        <v>1</v>
      </c>
      <c r="T192">
        <v>0</v>
      </c>
      <c r="U192">
        <v>0</v>
      </c>
      <c r="V192">
        <v>0</v>
      </c>
      <c r="W192">
        <v>0</v>
      </c>
      <c r="X192">
        <v>0</v>
      </c>
      <c r="Y192">
        <v>0</v>
      </c>
      <c r="Z192">
        <v>0</v>
      </c>
      <c r="AA192">
        <v>0</v>
      </c>
      <c r="AB192">
        <v>0</v>
      </c>
      <c r="AC192">
        <v>0</v>
      </c>
      <c r="AD192">
        <v>0</v>
      </c>
      <c r="AE192" t="str">
        <v>(empty model)</v>
      </c>
      <c r="AF192">
        <v>1</v>
      </c>
      <c r="AG192">
        <v>285</v>
      </c>
      <c r="AH192">
        <v>519.29228469999998</v>
      </c>
      <c r="AI192">
        <v>7.7</v>
      </c>
    </row>
    <row r="193" spans="10:35" x14ac:dyDescent="0.25">
      <c r="J193" t="str">
        <v>Bahrain</v>
      </c>
      <c r="K193" t="b">
        <v>0</v>
      </c>
      <c r="M193" t="str">
        <v>Benin</v>
      </c>
      <c r="N193">
        <v>55.6</v>
      </c>
      <c r="P193" t="str">
        <v>Benin</v>
      </c>
      <c r="Q193">
        <v>0</v>
      </c>
      <c r="R193">
        <v>1</v>
      </c>
      <c r="S193">
        <v>0</v>
      </c>
      <c r="T193">
        <v>0</v>
      </c>
      <c r="U193">
        <v>0</v>
      </c>
      <c r="V193">
        <v>0</v>
      </c>
      <c r="W193">
        <v>0</v>
      </c>
      <c r="X193">
        <v>0</v>
      </c>
      <c r="Y193">
        <v>0</v>
      </c>
      <c r="Z193">
        <v>0</v>
      </c>
      <c r="AA193">
        <v>0</v>
      </c>
      <c r="AB193">
        <v>0</v>
      </c>
      <c r="AC193">
        <v>0</v>
      </c>
      <c r="AD193">
        <v>0</v>
      </c>
      <c r="AE193" t="str">
        <v>(empty model)</v>
      </c>
      <c r="AF193">
        <v>1</v>
      </c>
      <c r="AG193">
        <v>283</v>
      </c>
      <c r="AH193">
        <v>418.69857630000001</v>
      </c>
      <c r="AI193">
        <v>7.3</v>
      </c>
    </row>
    <row r="194" spans="10:35" x14ac:dyDescent="0.25">
      <c r="J194" t="str">
        <v>Bahrain</v>
      </c>
      <c r="K194" t="b">
        <v>0</v>
      </c>
      <c r="M194" t="str">
        <v>Bhutan</v>
      </c>
      <c r="N194">
        <v>69.400000000000006</v>
      </c>
      <c r="P194" t="str">
        <v>Bhutan</v>
      </c>
      <c r="Q194">
        <v>0</v>
      </c>
      <c r="R194">
        <v>0</v>
      </c>
      <c r="S194">
        <v>0</v>
      </c>
      <c r="T194">
        <v>0</v>
      </c>
      <c r="U194">
        <v>0</v>
      </c>
      <c r="V194">
        <v>0</v>
      </c>
      <c r="W194">
        <v>0</v>
      </c>
      <c r="X194">
        <v>0</v>
      </c>
      <c r="Y194">
        <v>0</v>
      </c>
      <c r="Z194">
        <v>0</v>
      </c>
      <c r="AA194">
        <v>0</v>
      </c>
      <c r="AB194">
        <v>0</v>
      </c>
      <c r="AC194">
        <v>0</v>
      </c>
      <c r="AD194">
        <v>1</v>
      </c>
      <c r="AE194" t="str">
        <v>(empty model)</v>
      </c>
      <c r="AF194">
        <v>1</v>
      </c>
      <c r="AG194">
        <v>216</v>
      </c>
      <c r="AH194">
        <v>2522.7968000000001</v>
      </c>
      <c r="AI194">
        <v>12.5</v>
      </c>
    </row>
    <row r="195" spans="10:35" x14ac:dyDescent="0.25">
      <c r="J195" t="str">
        <v>Bangladesh</v>
      </c>
      <c r="K195" t="b">
        <v>0</v>
      </c>
      <c r="M195" t="str">
        <v>Bhutan</v>
      </c>
      <c r="N195">
        <v>69.099999999999994</v>
      </c>
      <c r="P195" t="str">
        <v>Bhutan</v>
      </c>
      <c r="Q195">
        <v>0</v>
      </c>
      <c r="R195">
        <v>0</v>
      </c>
      <c r="S195">
        <v>0</v>
      </c>
      <c r="T195">
        <v>0</v>
      </c>
      <c r="U195">
        <v>0</v>
      </c>
      <c r="V195">
        <v>0</v>
      </c>
      <c r="W195">
        <v>0</v>
      </c>
      <c r="X195">
        <v>0</v>
      </c>
      <c r="Y195">
        <v>0</v>
      </c>
      <c r="Z195">
        <v>0</v>
      </c>
      <c r="AA195">
        <v>0</v>
      </c>
      <c r="AB195">
        <v>0</v>
      </c>
      <c r="AC195">
        <v>1</v>
      </c>
      <c r="AD195">
        <v>0</v>
      </c>
      <c r="AE195" t="str">
        <v>(empty model)</v>
      </c>
      <c r="AF195">
        <v>1</v>
      </c>
      <c r="AG195">
        <v>219</v>
      </c>
      <c r="AH195">
        <v>235.88288900000001</v>
      </c>
      <c r="AI195">
        <v>12.6</v>
      </c>
    </row>
    <row r="196" spans="10:35" x14ac:dyDescent="0.25">
      <c r="J196" t="str">
        <v>Bangladesh</v>
      </c>
      <c r="K196" t="b">
        <v>1</v>
      </c>
      <c r="M196" t="str">
        <v>Bhutan</v>
      </c>
      <c r="N196">
        <v>68.7</v>
      </c>
      <c r="P196" t="str">
        <v>Bhutan</v>
      </c>
      <c r="Q196">
        <v>0</v>
      </c>
      <c r="R196">
        <v>0</v>
      </c>
      <c r="S196">
        <v>0</v>
      </c>
      <c r="T196">
        <v>0</v>
      </c>
      <c r="U196">
        <v>0</v>
      </c>
      <c r="V196">
        <v>0</v>
      </c>
      <c r="W196">
        <v>0</v>
      </c>
      <c r="X196">
        <v>0</v>
      </c>
      <c r="Y196">
        <v>0</v>
      </c>
      <c r="Z196">
        <v>0</v>
      </c>
      <c r="AA196">
        <v>0</v>
      </c>
      <c r="AB196">
        <v>1</v>
      </c>
      <c r="AC196">
        <v>0</v>
      </c>
      <c r="AD196">
        <v>0</v>
      </c>
      <c r="AE196" t="str">
        <v>(empty model)</v>
      </c>
      <c r="AF196">
        <v>1</v>
      </c>
      <c r="AG196">
        <v>223</v>
      </c>
      <c r="AH196">
        <v>2422.8159999999998</v>
      </c>
      <c r="AI196">
        <v>12.3</v>
      </c>
    </row>
    <row r="197" spans="10:35" x14ac:dyDescent="0.25">
      <c r="J197" t="str">
        <v>Bangladesh</v>
      </c>
      <c r="K197" t="b">
        <v>1</v>
      </c>
      <c r="M197" t="str">
        <v>Bhutan</v>
      </c>
      <c r="N197">
        <v>68.3</v>
      </c>
      <c r="P197" t="str">
        <v>Bhutan</v>
      </c>
      <c r="Q197">
        <v>0</v>
      </c>
      <c r="R197">
        <v>0</v>
      </c>
      <c r="S197">
        <v>0</v>
      </c>
      <c r="T197">
        <v>0</v>
      </c>
      <c r="U197">
        <v>0</v>
      </c>
      <c r="V197">
        <v>0</v>
      </c>
      <c r="W197">
        <v>0</v>
      </c>
      <c r="X197">
        <v>0</v>
      </c>
      <c r="Y197">
        <v>0</v>
      </c>
      <c r="Z197">
        <v>0</v>
      </c>
      <c r="AA197">
        <v>1</v>
      </c>
      <c r="AB197">
        <v>0</v>
      </c>
      <c r="AC197">
        <v>0</v>
      </c>
      <c r="AD197">
        <v>0</v>
      </c>
      <c r="AE197" t="str">
        <v>(empty model)</v>
      </c>
      <c r="AF197">
        <v>1</v>
      </c>
      <c r="AG197">
        <v>225</v>
      </c>
      <c r="AH197">
        <v>2458.4597600000002</v>
      </c>
      <c r="AI197">
        <v>11.9</v>
      </c>
    </row>
    <row r="198" spans="10:35" x14ac:dyDescent="0.25">
      <c r="J198" t="str">
        <v>Bangladesh</v>
      </c>
      <c r="K198" t="b">
        <v>1</v>
      </c>
      <c r="M198" t="str">
        <v>Bhutan</v>
      </c>
      <c r="N198">
        <v>67.900000000000006</v>
      </c>
      <c r="P198" t="str">
        <v>Bhutan</v>
      </c>
      <c r="Q198">
        <v>0</v>
      </c>
      <c r="R198">
        <v>0</v>
      </c>
      <c r="S198">
        <v>0</v>
      </c>
      <c r="T198">
        <v>0</v>
      </c>
      <c r="U198">
        <v>0</v>
      </c>
      <c r="V198">
        <v>0</v>
      </c>
      <c r="W198">
        <v>0</v>
      </c>
      <c r="X198">
        <v>0</v>
      </c>
      <c r="Y198">
        <v>0</v>
      </c>
      <c r="Z198">
        <v>1</v>
      </c>
      <c r="AA198">
        <v>0</v>
      </c>
      <c r="AB198">
        <v>0</v>
      </c>
      <c r="AC198">
        <v>0</v>
      </c>
      <c r="AD198">
        <v>0</v>
      </c>
      <c r="AE198" t="str">
        <v>(empty model)</v>
      </c>
      <c r="AF198">
        <v>1</v>
      </c>
      <c r="AG198">
        <v>228</v>
      </c>
      <c r="AH198">
        <v>2178.9213829999999</v>
      </c>
      <c r="AI198">
        <v>11.4</v>
      </c>
    </row>
    <row r="199" spans="10:35" x14ac:dyDescent="0.25">
      <c r="J199" t="str">
        <v>Bangladesh</v>
      </c>
      <c r="K199" t="b">
        <v>1</v>
      </c>
      <c r="M199" t="str">
        <v>Bhutan</v>
      </c>
      <c r="N199">
        <v>67.400000000000006</v>
      </c>
      <c r="P199" t="str">
        <v>Bhutan</v>
      </c>
      <c r="Q199">
        <v>0</v>
      </c>
      <c r="R199">
        <v>0</v>
      </c>
      <c r="S199">
        <v>0</v>
      </c>
      <c r="T199">
        <v>0</v>
      </c>
      <c r="U199">
        <v>0</v>
      </c>
      <c r="V199">
        <v>0</v>
      </c>
      <c r="W199">
        <v>0</v>
      </c>
      <c r="X199">
        <v>0</v>
      </c>
      <c r="Y199">
        <v>1</v>
      </c>
      <c r="Z199">
        <v>0</v>
      </c>
      <c r="AA199">
        <v>0</v>
      </c>
      <c r="AB199">
        <v>0</v>
      </c>
      <c r="AC199">
        <v>0</v>
      </c>
      <c r="AD199">
        <v>0</v>
      </c>
      <c r="AE199" t="str">
        <v>(empty model)</v>
      </c>
      <c r="AF199">
        <v>1</v>
      </c>
      <c r="AG199">
        <v>232</v>
      </c>
      <c r="AH199">
        <v>177.234497</v>
      </c>
      <c r="AI199">
        <v>10.9</v>
      </c>
    </row>
    <row r="200" spans="10:35" x14ac:dyDescent="0.25">
      <c r="J200" t="str">
        <v>Bangladesh</v>
      </c>
      <c r="K200" t="b">
        <v>1</v>
      </c>
      <c r="M200" t="str">
        <v>Bhutan</v>
      </c>
      <c r="N200">
        <v>67</v>
      </c>
      <c r="P200" t="str">
        <v>Bhutan</v>
      </c>
      <c r="Q200">
        <v>0</v>
      </c>
      <c r="R200">
        <v>0</v>
      </c>
      <c r="S200">
        <v>0</v>
      </c>
      <c r="T200">
        <v>0</v>
      </c>
      <c r="U200">
        <v>0</v>
      </c>
      <c r="V200">
        <v>0</v>
      </c>
      <c r="W200">
        <v>0</v>
      </c>
      <c r="X200">
        <v>1</v>
      </c>
      <c r="Y200">
        <v>0</v>
      </c>
      <c r="Z200">
        <v>0</v>
      </c>
      <c r="AA200">
        <v>0</v>
      </c>
      <c r="AB200">
        <v>0</v>
      </c>
      <c r="AC200">
        <v>0</v>
      </c>
      <c r="AD200">
        <v>0</v>
      </c>
      <c r="AE200" t="str">
        <v>(empty model)</v>
      </c>
      <c r="AF200">
        <v>1</v>
      </c>
      <c r="AG200">
        <v>234</v>
      </c>
      <c r="AH200">
        <v>1795.18137</v>
      </c>
      <c r="AI200">
        <v>10.5</v>
      </c>
    </row>
    <row r="201" spans="10:35" x14ac:dyDescent="0.25">
      <c r="J201" t="str">
        <v>Bangladesh</v>
      </c>
      <c r="K201" t="b">
        <v>1</v>
      </c>
      <c r="M201" t="str">
        <v>Bhutan</v>
      </c>
      <c r="N201">
        <v>66.5</v>
      </c>
      <c r="P201" t="str">
        <v>Bhutan</v>
      </c>
      <c r="Q201">
        <v>0</v>
      </c>
      <c r="R201">
        <v>0</v>
      </c>
      <c r="S201">
        <v>0</v>
      </c>
      <c r="T201">
        <v>0</v>
      </c>
      <c r="U201">
        <v>0</v>
      </c>
      <c r="V201">
        <v>0</v>
      </c>
      <c r="W201">
        <v>1</v>
      </c>
      <c r="X201">
        <v>0</v>
      </c>
      <c r="Y201">
        <v>0</v>
      </c>
      <c r="Z201">
        <v>0</v>
      </c>
      <c r="AA201">
        <v>0</v>
      </c>
      <c r="AB201">
        <v>0</v>
      </c>
      <c r="AC201">
        <v>0</v>
      </c>
      <c r="AD201">
        <v>0</v>
      </c>
      <c r="AE201" t="str">
        <v>(empty model)</v>
      </c>
      <c r="AF201">
        <v>1</v>
      </c>
      <c r="AG201">
        <v>238</v>
      </c>
      <c r="AH201">
        <v>1741.142552</v>
      </c>
      <c r="AI201">
        <v>10.1</v>
      </c>
    </row>
    <row r="202" spans="10:35" x14ac:dyDescent="0.25">
      <c r="J202" t="str">
        <v>Bangladesh</v>
      </c>
      <c r="K202" t="b">
        <v>1</v>
      </c>
      <c r="M202" t="str">
        <v>Bhutan</v>
      </c>
      <c r="N202">
        <v>65.8</v>
      </c>
      <c r="P202" t="str">
        <v>Bhutan</v>
      </c>
      <c r="Q202">
        <v>0</v>
      </c>
      <c r="R202">
        <v>0</v>
      </c>
      <c r="S202">
        <v>0</v>
      </c>
      <c r="T202">
        <v>0</v>
      </c>
      <c r="U202">
        <v>0</v>
      </c>
      <c r="V202">
        <v>1</v>
      </c>
      <c r="W202">
        <v>0</v>
      </c>
      <c r="X202">
        <v>0</v>
      </c>
      <c r="Y202">
        <v>0</v>
      </c>
      <c r="Z202">
        <v>0</v>
      </c>
      <c r="AA202">
        <v>0</v>
      </c>
      <c r="AB202">
        <v>0</v>
      </c>
      <c r="AC202">
        <v>0</v>
      </c>
      <c r="AD202">
        <v>0</v>
      </c>
      <c r="AE202" t="str">
        <v>(empty model)</v>
      </c>
      <c r="AF202">
        <v>1</v>
      </c>
      <c r="AG202">
        <v>245</v>
      </c>
      <c r="AH202">
        <v>1335.45696</v>
      </c>
      <c r="AI202">
        <v>9.6</v>
      </c>
    </row>
    <row r="203" spans="10:35" x14ac:dyDescent="0.25">
      <c r="J203" t="str">
        <v>Bangladesh</v>
      </c>
      <c r="K203" t="b">
        <v>1</v>
      </c>
      <c r="M203" t="str">
        <v>Bhutan</v>
      </c>
      <c r="N203">
        <v>65</v>
      </c>
      <c r="P203" t="str">
        <v>Bhutan</v>
      </c>
      <c r="Q203">
        <v>0</v>
      </c>
      <c r="R203">
        <v>0</v>
      </c>
      <c r="S203">
        <v>0</v>
      </c>
      <c r="T203">
        <v>0</v>
      </c>
      <c r="U203">
        <v>1</v>
      </c>
      <c r="V203">
        <v>0</v>
      </c>
      <c r="W203">
        <v>0</v>
      </c>
      <c r="X203">
        <v>0</v>
      </c>
      <c r="Y203">
        <v>0</v>
      </c>
      <c r="Z203">
        <v>0</v>
      </c>
      <c r="AA203">
        <v>0</v>
      </c>
      <c r="AB203">
        <v>0</v>
      </c>
      <c r="AC203">
        <v>0</v>
      </c>
      <c r="AD203">
        <v>0</v>
      </c>
      <c r="AE203" t="str">
        <v>(empty model)</v>
      </c>
      <c r="AF203">
        <v>1</v>
      </c>
      <c r="AG203">
        <v>254</v>
      </c>
      <c r="AH203">
        <v>1247.61392</v>
      </c>
      <c r="AI203">
        <v>9.1999999999999993</v>
      </c>
    </row>
    <row r="204" spans="10:35" x14ac:dyDescent="0.25">
      <c r="J204" t="str">
        <v>Bangladesh</v>
      </c>
      <c r="K204" t="b">
        <v>1</v>
      </c>
      <c r="M204" t="str">
        <v>Bhutan</v>
      </c>
      <c r="N204">
        <v>64.2</v>
      </c>
      <c r="P204" t="str">
        <v>Bhutan</v>
      </c>
      <c r="Q204">
        <v>0</v>
      </c>
      <c r="R204">
        <v>0</v>
      </c>
      <c r="S204">
        <v>0</v>
      </c>
      <c r="T204">
        <v>1</v>
      </c>
      <c r="U204">
        <v>0</v>
      </c>
      <c r="V204">
        <v>0</v>
      </c>
      <c r="W204">
        <v>0</v>
      </c>
      <c r="X204">
        <v>0</v>
      </c>
      <c r="Y204">
        <v>0</v>
      </c>
      <c r="Z204">
        <v>0</v>
      </c>
      <c r="AA204">
        <v>0</v>
      </c>
      <c r="AB204">
        <v>0</v>
      </c>
      <c r="AC204">
        <v>0</v>
      </c>
      <c r="AD204">
        <v>0</v>
      </c>
      <c r="AE204" t="str">
        <v>(empty model)</v>
      </c>
      <c r="AF204">
        <v>1</v>
      </c>
      <c r="AG204">
        <v>263</v>
      </c>
      <c r="AH204">
        <v>197.45787999999999</v>
      </c>
      <c r="AI204">
        <v>8.8000000000000007</v>
      </c>
    </row>
    <row r="205" spans="10:35" x14ac:dyDescent="0.25">
      <c r="J205" t="str">
        <v>Bangladesh</v>
      </c>
      <c r="K205" t="b">
        <v>1</v>
      </c>
      <c r="M205" t="str">
        <v>Bhutan</v>
      </c>
      <c r="N205">
        <v>63.3</v>
      </c>
      <c r="P205" t="str">
        <v>Bhutan</v>
      </c>
      <c r="Q205">
        <v>0</v>
      </c>
      <c r="R205">
        <v>0</v>
      </c>
      <c r="S205">
        <v>1</v>
      </c>
      <c r="T205">
        <v>0</v>
      </c>
      <c r="U205">
        <v>0</v>
      </c>
      <c r="V205">
        <v>0</v>
      </c>
      <c r="W205">
        <v>0</v>
      </c>
      <c r="X205">
        <v>0</v>
      </c>
      <c r="Y205">
        <v>0</v>
      </c>
      <c r="Z205">
        <v>0</v>
      </c>
      <c r="AA205">
        <v>0</v>
      </c>
      <c r="AB205">
        <v>0</v>
      </c>
      <c r="AC205">
        <v>0</v>
      </c>
      <c r="AD205">
        <v>0</v>
      </c>
      <c r="AE205" t="str">
        <v>(empty model)</v>
      </c>
      <c r="AF205">
        <v>1</v>
      </c>
      <c r="AG205">
        <v>273</v>
      </c>
      <c r="AH205">
        <v>997.74171409999997</v>
      </c>
      <c r="AI205">
        <v>8.4</v>
      </c>
    </row>
    <row r="206" spans="10:35" x14ac:dyDescent="0.25">
      <c r="J206" t="str">
        <v>Bangladesh</v>
      </c>
      <c r="K206" t="b">
        <v>1</v>
      </c>
      <c r="M206" t="str">
        <v>Bhutan</v>
      </c>
      <c r="N206">
        <v>62.5</v>
      </c>
      <c r="P206" t="str">
        <v>Bhutan</v>
      </c>
      <c r="Q206">
        <v>0</v>
      </c>
      <c r="R206">
        <v>1</v>
      </c>
      <c r="S206">
        <v>0</v>
      </c>
      <c r="T206">
        <v>0</v>
      </c>
      <c r="U206">
        <v>0</v>
      </c>
      <c r="V206">
        <v>0</v>
      </c>
      <c r="W206">
        <v>0</v>
      </c>
      <c r="X206">
        <v>0</v>
      </c>
      <c r="Y206">
        <v>0</v>
      </c>
      <c r="Z206">
        <v>0</v>
      </c>
      <c r="AA206">
        <v>0</v>
      </c>
      <c r="AB206">
        <v>0</v>
      </c>
      <c r="AC206">
        <v>0</v>
      </c>
      <c r="AD206">
        <v>0</v>
      </c>
      <c r="AE206" t="str">
        <v>(empty model)</v>
      </c>
      <c r="AF206">
        <v>1</v>
      </c>
      <c r="AG206">
        <v>282</v>
      </c>
      <c r="AH206">
        <v>885.63822449999998</v>
      </c>
      <c r="AI206">
        <v>8</v>
      </c>
    </row>
    <row r="207" spans="10:35" x14ac:dyDescent="0.25">
      <c r="J207" t="str">
        <v>Bangladesh</v>
      </c>
      <c r="K207" t="b">
        <v>1</v>
      </c>
      <c r="M207" t="str">
        <v>Bhutan</v>
      </c>
      <c r="N207">
        <v>61.7</v>
      </c>
      <c r="P207" t="str">
        <v>Bhutan</v>
      </c>
      <c r="Q207">
        <v>1</v>
      </c>
      <c r="R207">
        <v>0</v>
      </c>
      <c r="S207">
        <v>0</v>
      </c>
      <c r="T207">
        <v>0</v>
      </c>
      <c r="U207">
        <v>0</v>
      </c>
      <c r="V207">
        <v>0</v>
      </c>
      <c r="W207">
        <v>0</v>
      </c>
      <c r="X207">
        <v>0</v>
      </c>
      <c r="Y207">
        <v>0</v>
      </c>
      <c r="Z207">
        <v>0</v>
      </c>
      <c r="AA207">
        <v>0</v>
      </c>
      <c r="AB207">
        <v>0</v>
      </c>
      <c r="AC207">
        <v>0</v>
      </c>
      <c r="AD207">
        <v>0</v>
      </c>
      <c r="AE207" t="str">
        <v>(empty model)</v>
      </c>
      <c r="AF207">
        <v>1</v>
      </c>
      <c r="AG207">
        <v>29</v>
      </c>
      <c r="AH207">
        <v>87.938767299999995</v>
      </c>
      <c r="AI207">
        <v>7.6</v>
      </c>
    </row>
    <row r="208" spans="10:35" x14ac:dyDescent="0.25">
      <c r="J208" t="str">
        <v>Bangladesh</v>
      </c>
      <c r="K208" t="b">
        <v>0</v>
      </c>
      <c r="M208" t="str">
        <v>Bhutan</v>
      </c>
      <c r="N208">
        <v>62</v>
      </c>
      <c r="P208" t="str">
        <v>Bhutan</v>
      </c>
      <c r="Q208">
        <v>0</v>
      </c>
      <c r="R208">
        <v>0</v>
      </c>
      <c r="S208">
        <v>0</v>
      </c>
      <c r="T208">
        <v>0</v>
      </c>
      <c r="U208">
        <v>0</v>
      </c>
      <c r="V208">
        <v>0</v>
      </c>
      <c r="W208">
        <v>0</v>
      </c>
      <c r="X208">
        <v>0</v>
      </c>
      <c r="Y208">
        <v>0</v>
      </c>
      <c r="Z208">
        <v>0</v>
      </c>
      <c r="AA208">
        <v>0</v>
      </c>
      <c r="AB208">
        <v>0</v>
      </c>
      <c r="AC208">
        <v>0</v>
      </c>
      <c r="AD208">
        <v>0</v>
      </c>
      <c r="AE208" t="str">
        <v>(empty model)</v>
      </c>
      <c r="AF208">
        <v>1</v>
      </c>
      <c r="AG208">
        <v>312</v>
      </c>
      <c r="AH208">
        <v>765.86323579999998</v>
      </c>
      <c r="AI208">
        <v>7.3</v>
      </c>
    </row>
    <row r="209" spans="10:35" x14ac:dyDescent="0.25">
      <c r="J209" t="str">
        <v>Bangladesh</v>
      </c>
      <c r="K209" t="b">
        <v>0</v>
      </c>
      <c r="M209" t="str">
        <v>Bosnia and Herzegovina</v>
      </c>
      <c r="N209">
        <v>77.2</v>
      </c>
      <c r="P209" t="str">
        <v>Bosnia and Herzegovina</v>
      </c>
      <c r="Q209">
        <v>0</v>
      </c>
      <c r="R209">
        <v>0</v>
      </c>
      <c r="S209">
        <v>0</v>
      </c>
      <c r="T209">
        <v>0</v>
      </c>
      <c r="U209">
        <v>0</v>
      </c>
      <c r="V209">
        <v>0</v>
      </c>
      <c r="W209">
        <v>0</v>
      </c>
      <c r="X209">
        <v>0</v>
      </c>
      <c r="Y209">
        <v>0</v>
      </c>
      <c r="Z209">
        <v>0</v>
      </c>
      <c r="AA209">
        <v>0</v>
      </c>
      <c r="AB209">
        <v>0</v>
      </c>
      <c r="AC209">
        <v>0</v>
      </c>
      <c r="AD209">
        <v>1</v>
      </c>
      <c r="AE209" t="str">
        <v>(empty model)</v>
      </c>
      <c r="AF209">
        <v>1</v>
      </c>
      <c r="AG209">
        <v>89</v>
      </c>
      <c r="AH209">
        <v>5193.9493199999997</v>
      </c>
      <c r="AI209">
        <v>14.2</v>
      </c>
    </row>
    <row r="210" spans="10:35" x14ac:dyDescent="0.25">
      <c r="J210" t="str">
        <v>Bangladesh</v>
      </c>
      <c r="K210" t="b">
        <v>0</v>
      </c>
      <c r="M210" t="str">
        <v>Bosnia and Herzegovina</v>
      </c>
      <c r="N210">
        <v>77</v>
      </c>
      <c r="P210" t="str">
        <v>Bosnia and Herzegovina</v>
      </c>
      <c r="Q210">
        <v>0</v>
      </c>
      <c r="R210">
        <v>0</v>
      </c>
      <c r="S210">
        <v>0</v>
      </c>
      <c r="T210">
        <v>0</v>
      </c>
      <c r="U210">
        <v>0</v>
      </c>
      <c r="V210">
        <v>0</v>
      </c>
      <c r="W210">
        <v>0</v>
      </c>
      <c r="X210">
        <v>0</v>
      </c>
      <c r="Y210">
        <v>0</v>
      </c>
      <c r="Z210">
        <v>0</v>
      </c>
      <c r="AA210">
        <v>0</v>
      </c>
      <c r="AB210">
        <v>0</v>
      </c>
      <c r="AC210">
        <v>1</v>
      </c>
      <c r="AD210">
        <v>0</v>
      </c>
      <c r="AE210" t="str">
        <v>(empty model)</v>
      </c>
      <c r="AF210">
        <v>1</v>
      </c>
      <c r="AG210">
        <v>9</v>
      </c>
      <c r="AH210">
        <v>535.86554999999998</v>
      </c>
      <c r="AI210">
        <v>14.2</v>
      </c>
    </row>
    <row r="211" spans="10:35" x14ac:dyDescent="0.25">
      <c r="J211" t="str">
        <v>Barbados</v>
      </c>
      <c r="K211" t="b">
        <v>0</v>
      </c>
      <c r="M211" t="str">
        <v>Bosnia and Herzegovina</v>
      </c>
      <c r="N211">
        <v>76.8</v>
      </c>
      <c r="P211" t="str">
        <v>Bosnia and Herzegovina</v>
      </c>
      <c r="Q211">
        <v>0</v>
      </c>
      <c r="R211">
        <v>0</v>
      </c>
      <c r="S211">
        <v>0</v>
      </c>
      <c r="T211">
        <v>0</v>
      </c>
      <c r="U211">
        <v>0</v>
      </c>
      <c r="V211">
        <v>0</v>
      </c>
      <c r="W211">
        <v>0</v>
      </c>
      <c r="X211">
        <v>0</v>
      </c>
      <c r="Y211">
        <v>0</v>
      </c>
      <c r="Z211">
        <v>0</v>
      </c>
      <c r="AA211">
        <v>0</v>
      </c>
      <c r="AB211">
        <v>1</v>
      </c>
      <c r="AC211">
        <v>0</v>
      </c>
      <c r="AD211">
        <v>0</v>
      </c>
      <c r="AE211" t="str">
        <v>(empty model)</v>
      </c>
      <c r="AF211">
        <v>1</v>
      </c>
      <c r="AG211">
        <v>92</v>
      </c>
      <c r="AH211">
        <v>4716.6733249999997</v>
      </c>
      <c r="AI211">
        <v>13.9</v>
      </c>
    </row>
    <row r="212" spans="10:35" x14ac:dyDescent="0.25">
      <c r="J212" t="str">
        <v>Barbados</v>
      </c>
      <c r="K212" t="b">
        <v>0</v>
      </c>
      <c r="M212" t="str">
        <v>Bosnia and Herzegovina</v>
      </c>
      <c r="N212">
        <v>76.900000000000006</v>
      </c>
      <c r="P212" t="str">
        <v>Bosnia and Herzegovina</v>
      </c>
      <c r="Q212">
        <v>0</v>
      </c>
      <c r="R212">
        <v>0</v>
      </c>
      <c r="S212">
        <v>0</v>
      </c>
      <c r="T212">
        <v>0</v>
      </c>
      <c r="U212">
        <v>0</v>
      </c>
      <c r="V212">
        <v>0</v>
      </c>
      <c r="W212">
        <v>0</v>
      </c>
      <c r="X212">
        <v>0</v>
      </c>
      <c r="Y212">
        <v>0</v>
      </c>
      <c r="Z212">
        <v>0</v>
      </c>
      <c r="AA212">
        <v>1</v>
      </c>
      <c r="AB212">
        <v>0</v>
      </c>
      <c r="AC212">
        <v>0</v>
      </c>
      <c r="AD212">
        <v>0</v>
      </c>
      <c r="AE212" t="str">
        <v>(empty model)</v>
      </c>
      <c r="AF212">
        <v>1</v>
      </c>
      <c r="AG212">
        <v>92</v>
      </c>
      <c r="AH212">
        <v>55.156834000000003</v>
      </c>
      <c r="AI212">
        <v>13.4</v>
      </c>
    </row>
    <row r="213" spans="10:35" x14ac:dyDescent="0.25">
      <c r="J213" t="str">
        <v>Barbados</v>
      </c>
      <c r="K213" t="b">
        <v>0</v>
      </c>
      <c r="M213" t="str">
        <v>Bosnia and Herzegovina</v>
      </c>
      <c r="N213">
        <v>76.400000000000006</v>
      </c>
      <c r="P213" t="str">
        <v>Bosnia and Herzegovina</v>
      </c>
      <c r="Q213">
        <v>0</v>
      </c>
      <c r="R213">
        <v>0</v>
      </c>
      <c r="S213">
        <v>0</v>
      </c>
      <c r="T213">
        <v>0</v>
      </c>
      <c r="U213">
        <v>0</v>
      </c>
      <c r="V213">
        <v>0</v>
      </c>
      <c r="W213">
        <v>0</v>
      </c>
      <c r="X213">
        <v>0</v>
      </c>
      <c r="Y213">
        <v>0</v>
      </c>
      <c r="Z213">
        <v>1</v>
      </c>
      <c r="AA213">
        <v>0</v>
      </c>
      <c r="AB213">
        <v>0</v>
      </c>
      <c r="AC213">
        <v>0</v>
      </c>
      <c r="AD213">
        <v>0</v>
      </c>
      <c r="AE213" t="str">
        <v>(empty model)</v>
      </c>
      <c r="AF213">
        <v>1</v>
      </c>
      <c r="AG213">
        <v>94</v>
      </c>
      <c r="AH213">
        <v>4611.4729799999996</v>
      </c>
      <c r="AI213">
        <v>13.3</v>
      </c>
    </row>
    <row r="214" spans="10:35" x14ac:dyDescent="0.25">
      <c r="J214" t="str">
        <v>Barbados</v>
      </c>
      <c r="K214" t="b">
        <v>0</v>
      </c>
      <c r="M214" t="str">
        <v>Bosnia and Herzegovina</v>
      </c>
      <c r="N214">
        <v>76.099999999999994</v>
      </c>
      <c r="P214" t="str">
        <v>Bosnia and Herzegovina</v>
      </c>
      <c r="Q214">
        <v>0</v>
      </c>
      <c r="R214">
        <v>0</v>
      </c>
      <c r="S214">
        <v>0</v>
      </c>
      <c r="T214">
        <v>0</v>
      </c>
      <c r="U214">
        <v>0</v>
      </c>
      <c r="V214">
        <v>0</v>
      </c>
      <c r="W214">
        <v>0</v>
      </c>
      <c r="X214">
        <v>0</v>
      </c>
      <c r="Y214">
        <v>1</v>
      </c>
      <c r="Z214">
        <v>0</v>
      </c>
      <c r="AA214">
        <v>0</v>
      </c>
      <c r="AB214">
        <v>0</v>
      </c>
      <c r="AC214">
        <v>0</v>
      </c>
      <c r="AD214">
        <v>0</v>
      </c>
      <c r="AE214" t="str">
        <v>(empty model)</v>
      </c>
      <c r="AF214">
        <v>1</v>
      </c>
      <c r="AG214">
        <v>97</v>
      </c>
      <c r="AH214">
        <v>4697.89732</v>
      </c>
      <c r="AI214">
        <v>13.3</v>
      </c>
    </row>
    <row r="215" spans="10:35" x14ac:dyDescent="0.25">
      <c r="J215" t="str">
        <v>Barbados</v>
      </c>
      <c r="K215" t="b">
        <v>0</v>
      </c>
      <c r="M215" t="str">
        <v>Bosnia and Herzegovina</v>
      </c>
      <c r="N215">
        <v>76</v>
      </c>
      <c r="P215" t="str">
        <v>Bosnia and Herzegovina</v>
      </c>
      <c r="Q215">
        <v>0</v>
      </c>
      <c r="R215">
        <v>0</v>
      </c>
      <c r="S215">
        <v>0</v>
      </c>
      <c r="T215">
        <v>0</v>
      </c>
      <c r="U215">
        <v>0</v>
      </c>
      <c r="V215">
        <v>0</v>
      </c>
      <c r="W215">
        <v>0</v>
      </c>
      <c r="X215">
        <v>1</v>
      </c>
      <c r="Y215">
        <v>0</v>
      </c>
      <c r="Z215">
        <v>0</v>
      </c>
      <c r="AA215">
        <v>0</v>
      </c>
      <c r="AB215">
        <v>0</v>
      </c>
      <c r="AC215">
        <v>0</v>
      </c>
      <c r="AD215">
        <v>0</v>
      </c>
      <c r="AE215" t="str">
        <v>(empty model)</v>
      </c>
      <c r="AF215">
        <v>1</v>
      </c>
      <c r="AG215">
        <v>98</v>
      </c>
      <c r="AH215">
        <v>575.31664000000001</v>
      </c>
      <c r="AI215">
        <v>13.1</v>
      </c>
    </row>
    <row r="216" spans="10:35" x14ac:dyDescent="0.25">
      <c r="J216" t="str">
        <v>Barbados</v>
      </c>
      <c r="K216" t="b">
        <v>0</v>
      </c>
      <c r="M216" t="str">
        <v>Bosnia and Herzegovina</v>
      </c>
      <c r="N216">
        <v>75.400000000000006</v>
      </c>
      <c r="P216" t="str">
        <v>Bosnia and Herzegovina</v>
      </c>
      <c r="Q216">
        <v>0</v>
      </c>
      <c r="R216">
        <v>0</v>
      </c>
      <c r="S216">
        <v>0</v>
      </c>
      <c r="T216">
        <v>0</v>
      </c>
      <c r="U216">
        <v>0</v>
      </c>
      <c r="V216">
        <v>0</v>
      </c>
      <c r="W216">
        <v>1</v>
      </c>
      <c r="X216">
        <v>0</v>
      </c>
      <c r="Y216">
        <v>0</v>
      </c>
      <c r="Z216">
        <v>0</v>
      </c>
      <c r="AA216">
        <v>0</v>
      </c>
      <c r="AB216">
        <v>0</v>
      </c>
      <c r="AC216">
        <v>0</v>
      </c>
      <c r="AD216">
        <v>0</v>
      </c>
      <c r="AE216" t="str">
        <v>(empty model)</v>
      </c>
      <c r="AF216">
        <v>1</v>
      </c>
      <c r="AG216">
        <v>16</v>
      </c>
      <c r="AH216">
        <v>418.29217599999998</v>
      </c>
      <c r="AI216">
        <v>12.9</v>
      </c>
    </row>
    <row r="217" spans="10:35" x14ac:dyDescent="0.25">
      <c r="J217" t="str">
        <v>Barbados</v>
      </c>
      <c r="K217" t="b">
        <v>0</v>
      </c>
      <c r="M217" t="str">
        <v>Bosnia and Herzegovina</v>
      </c>
      <c r="N217">
        <v>75.7</v>
      </c>
      <c r="P217" t="str">
        <v>Bosnia and Herzegovina</v>
      </c>
      <c r="Q217">
        <v>0</v>
      </c>
      <c r="R217">
        <v>0</v>
      </c>
      <c r="S217">
        <v>0</v>
      </c>
      <c r="T217">
        <v>0</v>
      </c>
      <c r="U217">
        <v>0</v>
      </c>
      <c r="V217">
        <v>1</v>
      </c>
      <c r="W217">
        <v>0</v>
      </c>
      <c r="X217">
        <v>0</v>
      </c>
      <c r="Y217">
        <v>0</v>
      </c>
      <c r="Z217">
        <v>0</v>
      </c>
      <c r="AA217">
        <v>0</v>
      </c>
      <c r="AB217">
        <v>0</v>
      </c>
      <c r="AC217">
        <v>0</v>
      </c>
      <c r="AD217">
        <v>0</v>
      </c>
      <c r="AE217" t="str">
        <v>(empty model)</v>
      </c>
      <c r="AF217">
        <v>1</v>
      </c>
      <c r="AG217">
        <v>1</v>
      </c>
      <c r="AH217">
        <v>344.32169800000003</v>
      </c>
      <c r="AI217">
        <v>12.7</v>
      </c>
    </row>
    <row r="218" spans="10:35" x14ac:dyDescent="0.25">
      <c r="J218" t="str">
        <v>Barbados</v>
      </c>
      <c r="K218" t="b">
        <v>0</v>
      </c>
      <c r="M218" t="str">
        <v>Bosnia and Herzegovina</v>
      </c>
      <c r="N218">
        <v>75</v>
      </c>
      <c r="P218" t="str">
        <v>Bosnia and Herzegovina</v>
      </c>
      <c r="Q218">
        <v>0</v>
      </c>
      <c r="R218">
        <v>0</v>
      </c>
      <c r="S218">
        <v>0</v>
      </c>
      <c r="T218">
        <v>0</v>
      </c>
      <c r="U218">
        <v>1</v>
      </c>
      <c r="V218">
        <v>0</v>
      </c>
      <c r="W218">
        <v>0</v>
      </c>
      <c r="X218">
        <v>0</v>
      </c>
      <c r="Y218">
        <v>0</v>
      </c>
      <c r="Z218">
        <v>0</v>
      </c>
      <c r="AA218">
        <v>0</v>
      </c>
      <c r="AB218">
        <v>0</v>
      </c>
      <c r="AC218">
        <v>0</v>
      </c>
      <c r="AD218">
        <v>0</v>
      </c>
      <c r="AE218" t="str">
        <v>(empty model)</v>
      </c>
      <c r="AF218">
        <v>1</v>
      </c>
      <c r="AG218">
        <v>12</v>
      </c>
      <c r="AH218">
        <v>2968.4118600000002</v>
      </c>
      <c r="AI218">
        <v>12.5</v>
      </c>
    </row>
    <row r="219" spans="10:35" x14ac:dyDescent="0.25">
      <c r="J219" t="str">
        <v>Barbados</v>
      </c>
      <c r="K219" t="b">
        <v>0</v>
      </c>
      <c r="M219" t="str">
        <v>Bosnia and Herzegovina</v>
      </c>
      <c r="N219">
        <v>75.5</v>
      </c>
      <c r="P219" t="str">
        <v>Bosnia and Herzegovina</v>
      </c>
      <c r="Q219">
        <v>0</v>
      </c>
      <c r="R219">
        <v>0</v>
      </c>
      <c r="S219">
        <v>0</v>
      </c>
      <c r="T219">
        <v>1</v>
      </c>
      <c r="U219">
        <v>0</v>
      </c>
      <c r="V219">
        <v>0</v>
      </c>
      <c r="W219">
        <v>0</v>
      </c>
      <c r="X219">
        <v>0</v>
      </c>
      <c r="Y219">
        <v>0</v>
      </c>
      <c r="Z219">
        <v>0</v>
      </c>
      <c r="AA219">
        <v>0</v>
      </c>
      <c r="AB219">
        <v>0</v>
      </c>
      <c r="AC219">
        <v>0</v>
      </c>
      <c r="AD219">
        <v>0</v>
      </c>
      <c r="AE219" t="str">
        <v>(empty model)</v>
      </c>
      <c r="AF219">
        <v>1</v>
      </c>
      <c r="AG219">
        <v>99</v>
      </c>
      <c r="AH219">
        <v>265.64266099999998</v>
      </c>
      <c r="AI219">
        <v>12.3</v>
      </c>
    </row>
    <row r="220" spans="10:35" x14ac:dyDescent="0.25">
      <c r="J220" t="str">
        <v>Barbados</v>
      </c>
      <c r="K220" t="b">
        <v>0</v>
      </c>
      <c r="M220" t="str">
        <v>Botswana</v>
      </c>
      <c r="N220">
        <v>65.099999999999994</v>
      </c>
      <c r="P220" t="str">
        <v>Botswana</v>
      </c>
      <c r="Q220">
        <v>0</v>
      </c>
      <c r="R220">
        <v>0</v>
      </c>
      <c r="S220">
        <v>0</v>
      </c>
      <c r="T220">
        <v>0</v>
      </c>
      <c r="U220">
        <v>0</v>
      </c>
      <c r="V220">
        <v>0</v>
      </c>
      <c r="W220">
        <v>0</v>
      </c>
      <c r="X220">
        <v>0</v>
      </c>
      <c r="Y220">
        <v>0</v>
      </c>
      <c r="Z220">
        <v>0</v>
      </c>
      <c r="AA220">
        <v>0</v>
      </c>
      <c r="AB220">
        <v>0</v>
      </c>
      <c r="AC220">
        <v>0</v>
      </c>
      <c r="AD220">
        <v>1</v>
      </c>
      <c r="AE220" t="str">
        <v>(empty model)</v>
      </c>
      <c r="AF220">
        <v>1</v>
      </c>
      <c r="AG220">
        <v>268</v>
      </c>
      <c r="AH220">
        <v>7497.7623759999997</v>
      </c>
      <c r="AI220">
        <v>12.6</v>
      </c>
    </row>
    <row r="221" spans="10:35" x14ac:dyDescent="0.25">
      <c r="J221" t="str">
        <v>Barbados</v>
      </c>
      <c r="K221" t="b">
        <v>0</v>
      </c>
      <c r="M221" t="str">
        <v>Botswana</v>
      </c>
      <c r="N221">
        <v>64.2</v>
      </c>
      <c r="P221" t="str">
        <v>Botswana</v>
      </c>
      <c r="Q221">
        <v>0</v>
      </c>
      <c r="R221">
        <v>0</v>
      </c>
      <c r="S221">
        <v>0</v>
      </c>
      <c r="T221">
        <v>0</v>
      </c>
      <c r="U221">
        <v>0</v>
      </c>
      <c r="V221">
        <v>0</v>
      </c>
      <c r="W221">
        <v>0</v>
      </c>
      <c r="X221">
        <v>0</v>
      </c>
      <c r="Y221">
        <v>0</v>
      </c>
      <c r="Z221">
        <v>0</v>
      </c>
      <c r="AA221">
        <v>0</v>
      </c>
      <c r="AB221">
        <v>0</v>
      </c>
      <c r="AC221">
        <v>1</v>
      </c>
      <c r="AD221">
        <v>0</v>
      </c>
      <c r="AE221" t="str">
        <v>(empty model)</v>
      </c>
      <c r="AF221">
        <v>1</v>
      </c>
      <c r="AG221">
        <v>286</v>
      </c>
      <c r="AH221">
        <v>77.625782999999998</v>
      </c>
      <c r="AI221">
        <v>12.6</v>
      </c>
    </row>
    <row r="222" spans="10:35" x14ac:dyDescent="0.25">
      <c r="J222" t="str">
        <v>Barbados</v>
      </c>
      <c r="K222" t="b">
        <v>0</v>
      </c>
      <c r="M222" t="str">
        <v>Botswana</v>
      </c>
      <c r="N222">
        <v>63.4</v>
      </c>
      <c r="P222" t="str">
        <v>Botswana</v>
      </c>
      <c r="Q222">
        <v>0</v>
      </c>
      <c r="R222">
        <v>0</v>
      </c>
      <c r="S222">
        <v>0</v>
      </c>
      <c r="T222">
        <v>0</v>
      </c>
      <c r="U222">
        <v>0</v>
      </c>
      <c r="V222">
        <v>0</v>
      </c>
      <c r="W222">
        <v>0</v>
      </c>
      <c r="X222">
        <v>0</v>
      </c>
      <c r="Y222">
        <v>0</v>
      </c>
      <c r="Z222">
        <v>0</v>
      </c>
      <c r="AA222">
        <v>0</v>
      </c>
      <c r="AB222">
        <v>1</v>
      </c>
      <c r="AC222">
        <v>0</v>
      </c>
      <c r="AD222">
        <v>0</v>
      </c>
      <c r="AE222" t="str">
        <v>(empty model)</v>
      </c>
      <c r="AF222">
        <v>1</v>
      </c>
      <c r="AG222">
        <v>3</v>
      </c>
      <c r="AH222">
        <v>729.23145299999999</v>
      </c>
      <c r="AI222">
        <v>12.5</v>
      </c>
    </row>
    <row r="223" spans="10:35" x14ac:dyDescent="0.25">
      <c r="J223" t="str">
        <v>Barbados</v>
      </c>
      <c r="K223" t="b">
        <v>0</v>
      </c>
      <c r="M223" t="str">
        <v>Botswana</v>
      </c>
      <c r="N223">
        <v>62.2</v>
      </c>
      <c r="P223" t="str">
        <v>Botswana</v>
      </c>
      <c r="Q223">
        <v>0</v>
      </c>
      <c r="R223">
        <v>0</v>
      </c>
      <c r="S223">
        <v>0</v>
      </c>
      <c r="T223">
        <v>0</v>
      </c>
      <c r="U223">
        <v>0</v>
      </c>
      <c r="V223">
        <v>0</v>
      </c>
      <c r="W223">
        <v>0</v>
      </c>
      <c r="X223">
        <v>0</v>
      </c>
      <c r="Y223">
        <v>0</v>
      </c>
      <c r="Z223">
        <v>0</v>
      </c>
      <c r="AA223">
        <v>1</v>
      </c>
      <c r="AB223">
        <v>0</v>
      </c>
      <c r="AC223">
        <v>0</v>
      </c>
      <c r="AD223">
        <v>0</v>
      </c>
      <c r="AE223" t="str">
        <v>(empty model)</v>
      </c>
      <c r="AF223">
        <v>1</v>
      </c>
      <c r="AG223">
        <v>325</v>
      </c>
      <c r="AH223">
        <v>7645.2146899999998</v>
      </c>
      <c r="AI223">
        <v>12.4</v>
      </c>
    </row>
    <row r="224" spans="10:35" x14ac:dyDescent="0.25">
      <c r="J224" t="str">
        <v>Barbados</v>
      </c>
      <c r="K224" t="b">
        <v>0</v>
      </c>
      <c r="M224" t="str">
        <v>Botswana</v>
      </c>
      <c r="N224">
        <v>61.1</v>
      </c>
      <c r="P224" t="str">
        <v>Botswana</v>
      </c>
      <c r="Q224">
        <v>0</v>
      </c>
      <c r="R224">
        <v>0</v>
      </c>
      <c r="S224">
        <v>0</v>
      </c>
      <c r="T224">
        <v>0</v>
      </c>
      <c r="U224">
        <v>0</v>
      </c>
      <c r="V224">
        <v>0</v>
      </c>
      <c r="W224">
        <v>0</v>
      </c>
      <c r="X224">
        <v>0</v>
      </c>
      <c r="Y224">
        <v>0</v>
      </c>
      <c r="Z224">
        <v>1</v>
      </c>
      <c r="AA224">
        <v>0</v>
      </c>
      <c r="AB224">
        <v>0</v>
      </c>
      <c r="AC224">
        <v>0</v>
      </c>
      <c r="AD224">
        <v>0</v>
      </c>
      <c r="AE224" t="str">
        <v>(empty model)</v>
      </c>
      <c r="AF224">
        <v>1</v>
      </c>
      <c r="AG224">
        <v>349</v>
      </c>
      <c r="AH224">
        <v>6346.1562400000003</v>
      </c>
      <c r="AI224">
        <v>12.3</v>
      </c>
    </row>
    <row r="225" spans="10:35" x14ac:dyDescent="0.25">
      <c r="J225" t="str">
        <v>Barbados</v>
      </c>
      <c r="K225" t="b">
        <v>0</v>
      </c>
      <c r="M225" t="str">
        <v>Botswana</v>
      </c>
      <c r="N225">
        <v>59.2</v>
      </c>
      <c r="P225" t="str">
        <v>Botswana</v>
      </c>
      <c r="Q225">
        <v>0</v>
      </c>
      <c r="R225">
        <v>0</v>
      </c>
      <c r="S225">
        <v>0</v>
      </c>
      <c r="T225">
        <v>0</v>
      </c>
      <c r="U225">
        <v>0</v>
      </c>
      <c r="V225">
        <v>0</v>
      </c>
      <c r="W225">
        <v>0</v>
      </c>
      <c r="X225">
        <v>0</v>
      </c>
      <c r="Y225">
        <v>1</v>
      </c>
      <c r="Z225">
        <v>0</v>
      </c>
      <c r="AA225">
        <v>0</v>
      </c>
      <c r="AB225">
        <v>0</v>
      </c>
      <c r="AC225">
        <v>0</v>
      </c>
      <c r="AD225">
        <v>0</v>
      </c>
      <c r="AE225" t="str">
        <v>(empty model)</v>
      </c>
      <c r="AF225">
        <v>1</v>
      </c>
      <c r="AG225">
        <v>393</v>
      </c>
      <c r="AH225">
        <v>5185.7298449999998</v>
      </c>
      <c r="AI225">
        <v>12.2</v>
      </c>
    </row>
    <row r="226" spans="10:35" x14ac:dyDescent="0.25">
      <c r="J226" t="str">
        <v>Barbados</v>
      </c>
      <c r="K226" t="b">
        <v>0</v>
      </c>
      <c r="M226" t="str">
        <v>Botswana</v>
      </c>
      <c r="N226">
        <v>57.5</v>
      </c>
      <c r="P226" t="str">
        <v>Botswana</v>
      </c>
      <c r="Q226">
        <v>0</v>
      </c>
      <c r="R226">
        <v>0</v>
      </c>
      <c r="S226">
        <v>0</v>
      </c>
      <c r="T226">
        <v>0</v>
      </c>
      <c r="U226">
        <v>0</v>
      </c>
      <c r="V226">
        <v>0</v>
      </c>
      <c r="W226">
        <v>0</v>
      </c>
      <c r="X226">
        <v>1</v>
      </c>
      <c r="Y226">
        <v>0</v>
      </c>
      <c r="Z226">
        <v>0</v>
      </c>
      <c r="AA226">
        <v>0</v>
      </c>
      <c r="AB226">
        <v>0</v>
      </c>
      <c r="AC226">
        <v>0</v>
      </c>
      <c r="AD226">
        <v>0</v>
      </c>
      <c r="AE226" t="str">
        <v>(empty model)</v>
      </c>
      <c r="AF226">
        <v>1</v>
      </c>
      <c r="AG226">
        <v>427</v>
      </c>
      <c r="AH226">
        <v>5623.3795659999996</v>
      </c>
      <c r="AI226">
        <v>12.1</v>
      </c>
    </row>
    <row r="227" spans="10:35" x14ac:dyDescent="0.25">
      <c r="J227" t="str">
        <v>Belarus</v>
      </c>
      <c r="K227" t="b">
        <v>0</v>
      </c>
      <c r="M227" t="str">
        <v>Botswana</v>
      </c>
      <c r="N227">
        <v>56.9</v>
      </c>
      <c r="P227" t="str">
        <v>Botswana</v>
      </c>
      <c r="Q227">
        <v>0</v>
      </c>
      <c r="R227">
        <v>0</v>
      </c>
      <c r="S227">
        <v>0</v>
      </c>
      <c r="T227">
        <v>0</v>
      </c>
      <c r="U227">
        <v>0</v>
      </c>
      <c r="V227">
        <v>0</v>
      </c>
      <c r="W227">
        <v>1</v>
      </c>
      <c r="X227">
        <v>0</v>
      </c>
      <c r="Y227">
        <v>0</v>
      </c>
      <c r="Z227">
        <v>0</v>
      </c>
      <c r="AA227">
        <v>0</v>
      </c>
      <c r="AB227">
        <v>0</v>
      </c>
      <c r="AC227">
        <v>0</v>
      </c>
      <c r="AD227">
        <v>0</v>
      </c>
      <c r="AE227" t="str">
        <v>(empty model)</v>
      </c>
      <c r="AF227">
        <v>1</v>
      </c>
      <c r="AG227">
        <v>436</v>
      </c>
      <c r="AH227">
        <v>5714.47937</v>
      </c>
      <c r="AI227">
        <v>12.1</v>
      </c>
    </row>
    <row r="228" spans="10:35" x14ac:dyDescent="0.25">
      <c r="J228" t="str">
        <v>Belarus</v>
      </c>
      <c r="K228" t="b">
        <v>1</v>
      </c>
      <c r="M228" t="str">
        <v>Botswana</v>
      </c>
      <c r="N228">
        <v>54.8</v>
      </c>
      <c r="P228" t="str">
        <v>Botswana</v>
      </c>
      <c r="Q228">
        <v>0</v>
      </c>
      <c r="R228">
        <v>0</v>
      </c>
      <c r="S228">
        <v>0</v>
      </c>
      <c r="T228">
        <v>0</v>
      </c>
      <c r="U228">
        <v>0</v>
      </c>
      <c r="V228">
        <v>1</v>
      </c>
      <c r="W228">
        <v>0</v>
      </c>
      <c r="X228">
        <v>0</v>
      </c>
      <c r="Y228">
        <v>0</v>
      </c>
      <c r="Z228">
        <v>0</v>
      </c>
      <c r="AA228">
        <v>0</v>
      </c>
      <c r="AB228">
        <v>0</v>
      </c>
      <c r="AC228">
        <v>0</v>
      </c>
      <c r="AD228">
        <v>0</v>
      </c>
      <c r="AE228" t="str">
        <v>(empty model)</v>
      </c>
      <c r="AF228">
        <v>1</v>
      </c>
      <c r="AG228">
        <v>491</v>
      </c>
      <c r="AH228">
        <v>5374.5548669999998</v>
      </c>
      <c r="AI228">
        <v>11.9</v>
      </c>
    </row>
    <row r="229" spans="10:35" x14ac:dyDescent="0.25">
      <c r="J229" t="str">
        <v>Belarus</v>
      </c>
      <c r="K229" t="b">
        <v>1</v>
      </c>
      <c r="M229" t="str">
        <v>Botswana</v>
      </c>
      <c r="N229">
        <v>51.7</v>
      </c>
      <c r="P229" t="str">
        <v>Botswana</v>
      </c>
      <c r="Q229">
        <v>0</v>
      </c>
      <c r="R229">
        <v>0</v>
      </c>
      <c r="S229">
        <v>0</v>
      </c>
      <c r="T229">
        <v>0</v>
      </c>
      <c r="U229">
        <v>1</v>
      </c>
      <c r="V229">
        <v>0</v>
      </c>
      <c r="W229">
        <v>0</v>
      </c>
      <c r="X229">
        <v>0</v>
      </c>
      <c r="Y229">
        <v>0</v>
      </c>
      <c r="Z229">
        <v>0</v>
      </c>
      <c r="AA229">
        <v>0</v>
      </c>
      <c r="AB229">
        <v>0</v>
      </c>
      <c r="AC229">
        <v>0</v>
      </c>
      <c r="AD229">
        <v>0</v>
      </c>
      <c r="AE229" t="str">
        <v>(empty model)</v>
      </c>
      <c r="AF229">
        <v>1</v>
      </c>
      <c r="AG229">
        <v>566</v>
      </c>
      <c r="AH229">
        <v>5351.2537320000001</v>
      </c>
      <c r="AI229">
        <v>11.9</v>
      </c>
    </row>
    <row r="230" spans="10:35" x14ac:dyDescent="0.25">
      <c r="J230" t="str">
        <v>Belarus</v>
      </c>
      <c r="K230" t="b">
        <v>1</v>
      </c>
      <c r="M230" t="str">
        <v>Botswana</v>
      </c>
      <c r="N230">
        <v>48.1</v>
      </c>
      <c r="P230" t="str">
        <v>Botswana</v>
      </c>
      <c r="Q230">
        <v>0</v>
      </c>
      <c r="R230">
        <v>0</v>
      </c>
      <c r="S230">
        <v>0</v>
      </c>
      <c r="T230">
        <v>1</v>
      </c>
      <c r="U230">
        <v>0</v>
      </c>
      <c r="V230">
        <v>0</v>
      </c>
      <c r="W230">
        <v>0</v>
      </c>
      <c r="X230">
        <v>0</v>
      </c>
      <c r="Y230">
        <v>0</v>
      </c>
      <c r="Z230">
        <v>0</v>
      </c>
      <c r="AA230">
        <v>0</v>
      </c>
      <c r="AB230">
        <v>0</v>
      </c>
      <c r="AC230">
        <v>0</v>
      </c>
      <c r="AD230">
        <v>0</v>
      </c>
      <c r="AE230" t="str">
        <v>(empty model)</v>
      </c>
      <c r="AF230">
        <v>1</v>
      </c>
      <c r="AG230">
        <v>652</v>
      </c>
      <c r="AH230">
        <v>4896.5838350000004</v>
      </c>
      <c r="AI230">
        <v>11.8</v>
      </c>
    </row>
    <row r="231" spans="10:35" x14ac:dyDescent="0.25">
      <c r="J231" t="str">
        <v>Belarus</v>
      </c>
      <c r="K231" t="b">
        <v>1</v>
      </c>
      <c r="M231" t="str">
        <v>Botswana</v>
      </c>
      <c r="N231">
        <v>46.4</v>
      </c>
      <c r="P231" t="str">
        <v>Botswana</v>
      </c>
      <c r="Q231">
        <v>0</v>
      </c>
      <c r="R231">
        <v>0</v>
      </c>
      <c r="S231">
        <v>1</v>
      </c>
      <c r="T231">
        <v>0</v>
      </c>
      <c r="U231">
        <v>0</v>
      </c>
      <c r="V231">
        <v>0</v>
      </c>
      <c r="W231">
        <v>0</v>
      </c>
      <c r="X231">
        <v>0</v>
      </c>
      <c r="Y231">
        <v>0</v>
      </c>
      <c r="Z231">
        <v>0</v>
      </c>
      <c r="AA231">
        <v>0</v>
      </c>
      <c r="AB231">
        <v>0</v>
      </c>
      <c r="AC231">
        <v>0</v>
      </c>
      <c r="AD231">
        <v>0</v>
      </c>
      <c r="AE231" t="str">
        <v>(empty model)</v>
      </c>
      <c r="AF231">
        <v>1</v>
      </c>
      <c r="AG231">
        <v>693</v>
      </c>
      <c r="AH231">
        <v>4163.6596</v>
      </c>
      <c r="AI231">
        <v>11.8</v>
      </c>
    </row>
    <row r="232" spans="10:35" x14ac:dyDescent="0.25">
      <c r="J232" t="str">
        <v>Belarus</v>
      </c>
      <c r="K232" t="b">
        <v>1</v>
      </c>
      <c r="M232" t="str">
        <v>Botswana</v>
      </c>
      <c r="N232">
        <v>46</v>
      </c>
      <c r="P232" t="str">
        <v>Botswana</v>
      </c>
      <c r="Q232">
        <v>0</v>
      </c>
      <c r="R232">
        <v>1</v>
      </c>
      <c r="S232">
        <v>0</v>
      </c>
      <c r="T232">
        <v>0</v>
      </c>
      <c r="U232">
        <v>0</v>
      </c>
      <c r="V232">
        <v>0</v>
      </c>
      <c r="W232">
        <v>0</v>
      </c>
      <c r="X232">
        <v>0</v>
      </c>
      <c r="Y232">
        <v>0</v>
      </c>
      <c r="Z232">
        <v>0</v>
      </c>
      <c r="AA232">
        <v>0</v>
      </c>
      <c r="AB232">
        <v>0</v>
      </c>
      <c r="AC232">
        <v>0</v>
      </c>
      <c r="AD232">
        <v>0</v>
      </c>
      <c r="AE232" t="str">
        <v>(empty model)</v>
      </c>
      <c r="AF232">
        <v>1</v>
      </c>
      <c r="AG232">
        <v>699</v>
      </c>
      <c r="AH232">
        <v>355.618382</v>
      </c>
      <c r="AI232">
        <v>11.9</v>
      </c>
    </row>
    <row r="233" spans="10:35" x14ac:dyDescent="0.25">
      <c r="J233" t="str">
        <v>Belarus</v>
      </c>
      <c r="K233" t="b">
        <v>1</v>
      </c>
      <c r="M233" t="str">
        <v>Botswana</v>
      </c>
      <c r="N233">
        <v>46.7</v>
      </c>
      <c r="P233" t="str">
        <v>Botswana</v>
      </c>
      <c r="Q233">
        <v>1</v>
      </c>
      <c r="R233">
        <v>0</v>
      </c>
      <c r="S233">
        <v>0</v>
      </c>
      <c r="T233">
        <v>0</v>
      </c>
      <c r="U233">
        <v>0</v>
      </c>
      <c r="V233">
        <v>0</v>
      </c>
      <c r="W233">
        <v>0</v>
      </c>
      <c r="X233">
        <v>0</v>
      </c>
      <c r="Y233">
        <v>0</v>
      </c>
      <c r="Z233">
        <v>0</v>
      </c>
      <c r="AA233">
        <v>0</v>
      </c>
      <c r="AB233">
        <v>0</v>
      </c>
      <c r="AC233">
        <v>0</v>
      </c>
      <c r="AD233">
        <v>0</v>
      </c>
      <c r="AE233" t="str">
        <v>(empty model)</v>
      </c>
      <c r="AF233">
        <v>1</v>
      </c>
      <c r="AG233">
        <v>679</v>
      </c>
      <c r="AH233">
        <v>3128.97793</v>
      </c>
      <c r="AI233">
        <v>11.8</v>
      </c>
    </row>
    <row r="234" spans="10:35" x14ac:dyDescent="0.25">
      <c r="J234" t="str">
        <v>Belarus</v>
      </c>
      <c r="K234" t="b">
        <v>1</v>
      </c>
      <c r="M234" t="str">
        <v>Botswana</v>
      </c>
      <c r="N234">
        <v>47.8</v>
      </c>
      <c r="P234" t="str">
        <v>Botswana</v>
      </c>
      <c r="Q234">
        <v>0</v>
      </c>
      <c r="R234">
        <v>0</v>
      </c>
      <c r="S234">
        <v>0</v>
      </c>
      <c r="T234">
        <v>0</v>
      </c>
      <c r="U234">
        <v>0</v>
      </c>
      <c r="V234">
        <v>0</v>
      </c>
      <c r="W234">
        <v>0</v>
      </c>
      <c r="X234">
        <v>0</v>
      </c>
      <c r="Y234">
        <v>0</v>
      </c>
      <c r="Z234">
        <v>0</v>
      </c>
      <c r="AA234">
        <v>0</v>
      </c>
      <c r="AB234">
        <v>0</v>
      </c>
      <c r="AC234">
        <v>0</v>
      </c>
      <c r="AD234">
        <v>0</v>
      </c>
      <c r="AE234" t="str">
        <v>(empty model)</v>
      </c>
      <c r="AF234">
        <v>1</v>
      </c>
      <c r="AG234">
        <v>647</v>
      </c>
      <c r="AH234">
        <v>3349.6882300000002</v>
      </c>
      <c r="AI234">
        <v>11.7</v>
      </c>
    </row>
    <row r="235" spans="10:35" x14ac:dyDescent="0.25">
      <c r="J235" t="str">
        <v>Belarus</v>
      </c>
      <c r="K235" t="b">
        <v>1</v>
      </c>
      <c r="M235" t="str">
        <v>Brazil</v>
      </c>
      <c r="N235">
        <v>74.8</v>
      </c>
      <c r="P235" t="str">
        <v>Brazil</v>
      </c>
      <c r="Q235">
        <v>0</v>
      </c>
      <c r="R235">
        <v>0</v>
      </c>
      <c r="S235">
        <v>0</v>
      </c>
      <c r="T235">
        <v>0</v>
      </c>
      <c r="U235">
        <v>0</v>
      </c>
      <c r="V235">
        <v>0</v>
      </c>
      <c r="W235">
        <v>0</v>
      </c>
      <c r="X235">
        <v>0</v>
      </c>
      <c r="Y235">
        <v>0</v>
      </c>
      <c r="Z235">
        <v>0</v>
      </c>
      <c r="AA235">
        <v>0</v>
      </c>
      <c r="AB235">
        <v>0</v>
      </c>
      <c r="AC235">
        <v>0</v>
      </c>
      <c r="AD235">
        <v>1</v>
      </c>
      <c r="AE235" t="str">
        <v>(empty model)</v>
      </c>
      <c r="AF235">
        <v>1</v>
      </c>
      <c r="AG235">
        <v>144</v>
      </c>
      <c r="AH235">
        <v>1226.6173100000001</v>
      </c>
      <c r="AI235">
        <v>15.2</v>
      </c>
    </row>
    <row r="236" spans="10:35" x14ac:dyDescent="0.25">
      <c r="J236" t="str">
        <v>Belarus</v>
      </c>
      <c r="K236" t="b">
        <v>1</v>
      </c>
      <c r="M236" t="str">
        <v>Brazil</v>
      </c>
      <c r="N236">
        <v>74.7</v>
      </c>
      <c r="P236" t="str">
        <v>Brazil</v>
      </c>
      <c r="Q236">
        <v>0</v>
      </c>
      <c r="R236">
        <v>0</v>
      </c>
      <c r="S236">
        <v>0</v>
      </c>
      <c r="T236">
        <v>0</v>
      </c>
      <c r="U236">
        <v>0</v>
      </c>
      <c r="V236">
        <v>0</v>
      </c>
      <c r="W236">
        <v>0</v>
      </c>
      <c r="X236">
        <v>0</v>
      </c>
      <c r="Y236">
        <v>0</v>
      </c>
      <c r="Z236">
        <v>0</v>
      </c>
      <c r="AA236">
        <v>0</v>
      </c>
      <c r="AB236">
        <v>0</v>
      </c>
      <c r="AC236">
        <v>1</v>
      </c>
      <c r="AD236">
        <v>0</v>
      </c>
      <c r="AE236" t="str">
        <v>(empty model)</v>
      </c>
      <c r="AF236">
        <v>1</v>
      </c>
      <c r="AG236">
        <v>146</v>
      </c>
      <c r="AH236">
        <v>12216.944600000001</v>
      </c>
      <c r="AI236">
        <v>14.2</v>
      </c>
    </row>
    <row r="237" spans="10:35" x14ac:dyDescent="0.25">
      <c r="J237" t="str">
        <v>Belarus</v>
      </c>
      <c r="K237" t="b">
        <v>1</v>
      </c>
      <c r="M237" t="str">
        <v>Brazil</v>
      </c>
      <c r="N237">
        <v>74.5</v>
      </c>
      <c r="P237" t="str">
        <v>Brazil</v>
      </c>
      <c r="Q237">
        <v>0</v>
      </c>
      <c r="R237">
        <v>0</v>
      </c>
      <c r="S237">
        <v>0</v>
      </c>
      <c r="T237">
        <v>0</v>
      </c>
      <c r="U237">
        <v>0</v>
      </c>
      <c r="V237">
        <v>0</v>
      </c>
      <c r="W237">
        <v>0</v>
      </c>
      <c r="X237">
        <v>0</v>
      </c>
      <c r="Y237">
        <v>0</v>
      </c>
      <c r="Z237">
        <v>0</v>
      </c>
      <c r="AA237">
        <v>0</v>
      </c>
      <c r="AB237">
        <v>1</v>
      </c>
      <c r="AC237">
        <v>0</v>
      </c>
      <c r="AD237">
        <v>0</v>
      </c>
      <c r="AE237" t="str">
        <v>(empty model)</v>
      </c>
      <c r="AF237">
        <v>1</v>
      </c>
      <c r="AG237">
        <v>148</v>
      </c>
      <c r="AH237">
        <v>12291.466850000001</v>
      </c>
      <c r="AI237">
        <v>14.2</v>
      </c>
    </row>
    <row r="238" spans="10:35" x14ac:dyDescent="0.25">
      <c r="J238" t="str">
        <v>Belarus</v>
      </c>
      <c r="K238" t="b">
        <v>1</v>
      </c>
      <c r="M238" t="str">
        <v>Brazil</v>
      </c>
      <c r="N238">
        <v>74.099999999999994</v>
      </c>
      <c r="P238" t="str">
        <v>Brazil</v>
      </c>
      <c r="Q238">
        <v>0</v>
      </c>
      <c r="R238">
        <v>0</v>
      </c>
      <c r="S238">
        <v>0</v>
      </c>
      <c r="T238">
        <v>0</v>
      </c>
      <c r="U238">
        <v>0</v>
      </c>
      <c r="V238">
        <v>0</v>
      </c>
      <c r="W238">
        <v>0</v>
      </c>
      <c r="X238">
        <v>0</v>
      </c>
      <c r="Y238">
        <v>0</v>
      </c>
      <c r="Z238">
        <v>0</v>
      </c>
      <c r="AA238">
        <v>1</v>
      </c>
      <c r="AB238">
        <v>0</v>
      </c>
      <c r="AC238">
        <v>0</v>
      </c>
      <c r="AD238">
        <v>0</v>
      </c>
      <c r="AE238" t="str">
        <v>(empty model)</v>
      </c>
      <c r="AF238">
        <v>1</v>
      </c>
      <c r="AG238">
        <v>152</v>
      </c>
      <c r="AH238">
        <v>13167.472889999999</v>
      </c>
      <c r="AI238">
        <v>14</v>
      </c>
    </row>
    <row r="239" spans="10:35" x14ac:dyDescent="0.25">
      <c r="J239" t="str">
        <v>Belarus</v>
      </c>
      <c r="K239" t="b">
        <v>1</v>
      </c>
      <c r="M239" t="str">
        <v>Brazil</v>
      </c>
      <c r="N239">
        <v>73.8</v>
      </c>
      <c r="P239" t="str">
        <v>Brazil</v>
      </c>
      <c r="Q239">
        <v>0</v>
      </c>
      <c r="R239">
        <v>0</v>
      </c>
      <c r="S239">
        <v>0</v>
      </c>
      <c r="T239">
        <v>0</v>
      </c>
      <c r="U239">
        <v>0</v>
      </c>
      <c r="V239">
        <v>0</v>
      </c>
      <c r="W239">
        <v>0</v>
      </c>
      <c r="X239">
        <v>0</v>
      </c>
      <c r="Y239">
        <v>0</v>
      </c>
      <c r="Z239">
        <v>1</v>
      </c>
      <c r="AA239">
        <v>0</v>
      </c>
      <c r="AB239">
        <v>0</v>
      </c>
      <c r="AC239">
        <v>0</v>
      </c>
      <c r="AD239">
        <v>0</v>
      </c>
      <c r="AE239" t="str">
        <v>(empty model)</v>
      </c>
      <c r="AF239">
        <v>1</v>
      </c>
      <c r="AG239">
        <v>154</v>
      </c>
      <c r="AH239">
        <v>11224.1548</v>
      </c>
      <c r="AI239">
        <v>13.8</v>
      </c>
    </row>
    <row r="240" spans="10:35" x14ac:dyDescent="0.25">
      <c r="J240" t="str">
        <v>Belarus</v>
      </c>
      <c r="K240" t="b">
        <v>1</v>
      </c>
      <c r="M240" t="str">
        <v>Brazil</v>
      </c>
      <c r="N240">
        <v>73.599999999999994</v>
      </c>
      <c r="P240" t="str">
        <v>Brazil</v>
      </c>
      <c r="Q240">
        <v>0</v>
      </c>
      <c r="R240">
        <v>0</v>
      </c>
      <c r="S240">
        <v>0</v>
      </c>
      <c r="T240">
        <v>0</v>
      </c>
      <c r="U240">
        <v>0</v>
      </c>
      <c r="V240">
        <v>0</v>
      </c>
      <c r="W240">
        <v>0</v>
      </c>
      <c r="X240">
        <v>0</v>
      </c>
      <c r="Y240">
        <v>1</v>
      </c>
      <c r="Z240">
        <v>0</v>
      </c>
      <c r="AA240">
        <v>0</v>
      </c>
      <c r="AB240">
        <v>0</v>
      </c>
      <c r="AC240">
        <v>0</v>
      </c>
      <c r="AD240">
        <v>0</v>
      </c>
      <c r="AE240" t="str">
        <v>(empty model)</v>
      </c>
      <c r="AF240">
        <v>1</v>
      </c>
      <c r="AG240">
        <v>157</v>
      </c>
      <c r="AH240">
        <v>8553.3847000000005</v>
      </c>
      <c r="AI240">
        <v>13.8</v>
      </c>
    </row>
    <row r="241" spans="10:35" x14ac:dyDescent="0.25">
      <c r="J241" t="str">
        <v>Belarus</v>
      </c>
      <c r="K241" t="b">
        <v>1</v>
      </c>
      <c r="M241" t="str">
        <v>Brazil</v>
      </c>
      <c r="N241">
        <v>73.400000000000006</v>
      </c>
      <c r="P241" t="str">
        <v>Brazil</v>
      </c>
      <c r="Q241">
        <v>0</v>
      </c>
      <c r="R241">
        <v>0</v>
      </c>
      <c r="S241">
        <v>0</v>
      </c>
      <c r="T241">
        <v>0</v>
      </c>
      <c r="U241">
        <v>0</v>
      </c>
      <c r="V241">
        <v>0</v>
      </c>
      <c r="W241">
        <v>0</v>
      </c>
      <c r="X241">
        <v>1</v>
      </c>
      <c r="Y241">
        <v>0</v>
      </c>
      <c r="Z241">
        <v>0</v>
      </c>
      <c r="AA241">
        <v>0</v>
      </c>
      <c r="AB241">
        <v>0</v>
      </c>
      <c r="AC241">
        <v>0</v>
      </c>
      <c r="AD241">
        <v>0</v>
      </c>
      <c r="AE241" t="str">
        <v>(empty model)</v>
      </c>
      <c r="AF241">
        <v>1</v>
      </c>
      <c r="AG241">
        <v>158</v>
      </c>
      <c r="AH241">
        <v>8787.6137500000004</v>
      </c>
      <c r="AI241">
        <v>13.3</v>
      </c>
    </row>
    <row r="242" spans="10:35" x14ac:dyDescent="0.25">
      <c r="J242" t="str">
        <v>Belarus</v>
      </c>
      <c r="K242" t="b">
        <v>1</v>
      </c>
      <c r="M242" t="str">
        <v>Brazil</v>
      </c>
      <c r="N242">
        <v>73.3</v>
      </c>
      <c r="P242" t="str">
        <v>Brazil</v>
      </c>
      <c r="Q242">
        <v>0</v>
      </c>
      <c r="R242">
        <v>0</v>
      </c>
      <c r="S242">
        <v>0</v>
      </c>
      <c r="T242">
        <v>0</v>
      </c>
      <c r="U242">
        <v>0</v>
      </c>
      <c r="V242">
        <v>0</v>
      </c>
      <c r="W242">
        <v>1</v>
      </c>
      <c r="X242">
        <v>0</v>
      </c>
      <c r="Y242">
        <v>0</v>
      </c>
      <c r="Z242">
        <v>0</v>
      </c>
      <c r="AA242">
        <v>0</v>
      </c>
      <c r="AB242">
        <v>0</v>
      </c>
      <c r="AC242">
        <v>0</v>
      </c>
      <c r="AD242">
        <v>0</v>
      </c>
      <c r="AE242" t="str">
        <v>(empty model)</v>
      </c>
      <c r="AF242">
        <v>1</v>
      </c>
      <c r="AG242">
        <v>159</v>
      </c>
      <c r="AH242">
        <v>7313.5579619999999</v>
      </c>
      <c r="AI242">
        <v>13.5</v>
      </c>
    </row>
    <row r="243" spans="10:35" x14ac:dyDescent="0.25">
      <c r="J243" t="str">
        <v>Belgium</v>
      </c>
      <c r="K243" t="b">
        <v>0</v>
      </c>
      <c r="M243" t="str">
        <v>Brazil</v>
      </c>
      <c r="N243">
        <v>73</v>
      </c>
      <c r="P243" t="str">
        <v>Brazil</v>
      </c>
      <c r="Q243">
        <v>0</v>
      </c>
      <c r="R243">
        <v>0</v>
      </c>
      <c r="S243">
        <v>0</v>
      </c>
      <c r="T243">
        <v>0</v>
      </c>
      <c r="U243">
        <v>0</v>
      </c>
      <c r="V243">
        <v>1</v>
      </c>
      <c r="W243">
        <v>0</v>
      </c>
      <c r="X243">
        <v>0</v>
      </c>
      <c r="Y243">
        <v>0</v>
      </c>
      <c r="Z243">
        <v>0</v>
      </c>
      <c r="AA243">
        <v>0</v>
      </c>
      <c r="AB243">
        <v>0</v>
      </c>
      <c r="AC243">
        <v>0</v>
      </c>
      <c r="AD243">
        <v>0</v>
      </c>
      <c r="AE243" t="str">
        <v>(empty model)</v>
      </c>
      <c r="AF243">
        <v>1</v>
      </c>
      <c r="AG243">
        <v>161</v>
      </c>
      <c r="AH243">
        <v>586.14597500000002</v>
      </c>
      <c r="AI243">
        <v>13.8</v>
      </c>
    </row>
    <row r="244" spans="10:35" x14ac:dyDescent="0.25">
      <c r="J244" t="str">
        <v>Belgium</v>
      </c>
      <c r="K244" t="b">
        <v>1</v>
      </c>
      <c r="M244" t="str">
        <v>Brazil</v>
      </c>
      <c r="N244">
        <v>72.7</v>
      </c>
      <c r="P244" t="str">
        <v>Brazil</v>
      </c>
      <c r="Q244">
        <v>0</v>
      </c>
      <c r="R244">
        <v>0</v>
      </c>
      <c r="S244">
        <v>0</v>
      </c>
      <c r="T244">
        <v>0</v>
      </c>
      <c r="U244">
        <v>1</v>
      </c>
      <c r="V244">
        <v>0</v>
      </c>
      <c r="W244">
        <v>0</v>
      </c>
      <c r="X244">
        <v>0</v>
      </c>
      <c r="Y244">
        <v>0</v>
      </c>
      <c r="Z244">
        <v>0</v>
      </c>
      <c r="AA244">
        <v>0</v>
      </c>
      <c r="AB244">
        <v>0</v>
      </c>
      <c r="AC244">
        <v>0</v>
      </c>
      <c r="AD244">
        <v>0</v>
      </c>
      <c r="AE244" t="str">
        <v>(empty model)</v>
      </c>
      <c r="AF244">
        <v>1</v>
      </c>
      <c r="AG244">
        <v>163</v>
      </c>
      <c r="AH244">
        <v>477.18274600000001</v>
      </c>
      <c r="AI244">
        <v>13.8</v>
      </c>
    </row>
    <row r="245" spans="10:35" x14ac:dyDescent="0.25">
      <c r="J245" t="str">
        <v>Belgium</v>
      </c>
      <c r="K245" t="b">
        <v>1</v>
      </c>
      <c r="M245" t="str">
        <v>Brazil</v>
      </c>
      <c r="N245">
        <v>72</v>
      </c>
      <c r="P245" t="str">
        <v>Brazil</v>
      </c>
      <c r="Q245">
        <v>0</v>
      </c>
      <c r="R245">
        <v>0</v>
      </c>
      <c r="S245">
        <v>0</v>
      </c>
      <c r="T245">
        <v>1</v>
      </c>
      <c r="U245">
        <v>0</v>
      </c>
      <c r="V245">
        <v>0</v>
      </c>
      <c r="W245">
        <v>0</v>
      </c>
      <c r="X245">
        <v>0</v>
      </c>
      <c r="Y245">
        <v>0</v>
      </c>
      <c r="Z245">
        <v>0</v>
      </c>
      <c r="AA245">
        <v>0</v>
      </c>
      <c r="AB245">
        <v>0</v>
      </c>
      <c r="AC245">
        <v>0</v>
      </c>
      <c r="AD245">
        <v>0</v>
      </c>
      <c r="AE245" t="str">
        <v>(empty model)</v>
      </c>
      <c r="AF245">
        <v>1</v>
      </c>
      <c r="AG245">
        <v>17</v>
      </c>
      <c r="AH245">
        <v>3623.47667</v>
      </c>
      <c r="AI245">
        <v>14</v>
      </c>
    </row>
    <row r="246" spans="10:35" x14ac:dyDescent="0.25">
      <c r="J246" t="str">
        <v>Belgium</v>
      </c>
      <c r="K246" t="b">
        <v>1</v>
      </c>
      <c r="M246" t="str">
        <v>Brazil</v>
      </c>
      <c r="N246">
        <v>71.8</v>
      </c>
      <c r="P246" t="str">
        <v>Brazil</v>
      </c>
      <c r="Q246">
        <v>0</v>
      </c>
      <c r="R246">
        <v>0</v>
      </c>
      <c r="S246">
        <v>1</v>
      </c>
      <c r="T246">
        <v>0</v>
      </c>
      <c r="U246">
        <v>0</v>
      </c>
      <c r="V246">
        <v>0</v>
      </c>
      <c r="W246">
        <v>0</v>
      </c>
      <c r="X246">
        <v>0</v>
      </c>
      <c r="Y246">
        <v>0</v>
      </c>
      <c r="Z246">
        <v>0</v>
      </c>
      <c r="AA246">
        <v>0</v>
      </c>
      <c r="AB246">
        <v>0</v>
      </c>
      <c r="AC246">
        <v>0</v>
      </c>
      <c r="AD246">
        <v>0</v>
      </c>
      <c r="AE246" t="str">
        <v>(empty model)</v>
      </c>
      <c r="AF246">
        <v>1</v>
      </c>
      <c r="AG246">
        <v>172</v>
      </c>
      <c r="AH246">
        <v>359.587582</v>
      </c>
      <c r="AI246">
        <v>14.8</v>
      </c>
    </row>
    <row r="247" spans="10:35" x14ac:dyDescent="0.25">
      <c r="J247" t="str">
        <v>Belgium</v>
      </c>
      <c r="K247" t="b">
        <v>1</v>
      </c>
      <c r="M247" t="str">
        <v>Brazil</v>
      </c>
      <c r="N247">
        <v>71.400000000000006</v>
      </c>
      <c r="P247" t="str">
        <v>Brazil</v>
      </c>
      <c r="Q247">
        <v>0</v>
      </c>
      <c r="R247">
        <v>1</v>
      </c>
      <c r="S247">
        <v>0</v>
      </c>
      <c r="T247">
        <v>0</v>
      </c>
      <c r="U247">
        <v>0</v>
      </c>
      <c r="V247">
        <v>0</v>
      </c>
      <c r="W247">
        <v>0</v>
      </c>
      <c r="X247">
        <v>0</v>
      </c>
      <c r="Y247">
        <v>0</v>
      </c>
      <c r="Z247">
        <v>0</v>
      </c>
      <c r="AA247">
        <v>0</v>
      </c>
      <c r="AB247">
        <v>0</v>
      </c>
      <c r="AC247">
        <v>0</v>
      </c>
      <c r="AD247">
        <v>0</v>
      </c>
      <c r="AE247" t="str">
        <v>(empty model)</v>
      </c>
      <c r="AF247">
        <v>1</v>
      </c>
      <c r="AG247">
        <v>176</v>
      </c>
      <c r="AH247">
        <v>2819.649531</v>
      </c>
      <c r="AI247">
        <v>14.6</v>
      </c>
    </row>
    <row r="248" spans="10:35" x14ac:dyDescent="0.25">
      <c r="J248" t="str">
        <v>Belgium</v>
      </c>
      <c r="K248" t="b">
        <v>1</v>
      </c>
      <c r="M248" t="str">
        <v>Brazil</v>
      </c>
      <c r="N248">
        <v>71</v>
      </c>
      <c r="P248" t="str">
        <v>Brazil</v>
      </c>
      <c r="Q248">
        <v>1</v>
      </c>
      <c r="R248">
        <v>0</v>
      </c>
      <c r="S248">
        <v>0</v>
      </c>
      <c r="T248">
        <v>0</v>
      </c>
      <c r="U248">
        <v>0</v>
      </c>
      <c r="V248">
        <v>0</v>
      </c>
      <c r="W248">
        <v>0</v>
      </c>
      <c r="X248">
        <v>0</v>
      </c>
      <c r="Y248">
        <v>0</v>
      </c>
      <c r="Z248">
        <v>0</v>
      </c>
      <c r="AA248">
        <v>0</v>
      </c>
      <c r="AB248">
        <v>0</v>
      </c>
      <c r="AC248">
        <v>0</v>
      </c>
      <c r="AD248">
        <v>0</v>
      </c>
      <c r="AE248" t="str">
        <v>(empty model)</v>
      </c>
      <c r="AF248">
        <v>1</v>
      </c>
      <c r="AG248">
        <v>179</v>
      </c>
      <c r="AH248">
        <v>3146.9517700000001</v>
      </c>
      <c r="AI248">
        <v>14.3</v>
      </c>
    </row>
    <row r="249" spans="10:35" x14ac:dyDescent="0.25">
      <c r="J249" t="str">
        <v>Belgium</v>
      </c>
      <c r="K249" t="b">
        <v>1</v>
      </c>
      <c r="M249" t="str">
        <v>Brazil</v>
      </c>
      <c r="N249">
        <v>75</v>
      </c>
      <c r="P249" t="str">
        <v>Brazil</v>
      </c>
      <c r="Q249">
        <v>0</v>
      </c>
      <c r="R249">
        <v>0</v>
      </c>
      <c r="S249">
        <v>0</v>
      </c>
      <c r="T249">
        <v>0</v>
      </c>
      <c r="U249">
        <v>0</v>
      </c>
      <c r="V249">
        <v>0</v>
      </c>
      <c r="W249">
        <v>0</v>
      </c>
      <c r="X249">
        <v>0</v>
      </c>
      <c r="Y249">
        <v>0</v>
      </c>
      <c r="Z249">
        <v>0</v>
      </c>
      <c r="AA249">
        <v>0</v>
      </c>
      <c r="AB249">
        <v>0</v>
      </c>
      <c r="AC249">
        <v>0</v>
      </c>
      <c r="AD249">
        <v>0</v>
      </c>
      <c r="AE249" t="str">
        <v>(empty model)</v>
      </c>
      <c r="AF249">
        <v>1</v>
      </c>
      <c r="AG249">
        <v>183</v>
      </c>
      <c r="AH249">
        <v>3739.1193600000001</v>
      </c>
      <c r="AI249">
        <v>14.1</v>
      </c>
    </row>
    <row r="250" spans="10:35" x14ac:dyDescent="0.25">
      <c r="J250" t="str">
        <v>Belgium</v>
      </c>
      <c r="K250" t="b">
        <v>1</v>
      </c>
      <c r="M250" t="str">
        <v>Bulgaria</v>
      </c>
      <c r="N250">
        <v>74.3</v>
      </c>
      <c r="P250" t="str">
        <v>Bulgaria</v>
      </c>
      <c r="Q250">
        <v>0</v>
      </c>
      <c r="R250">
        <v>0</v>
      </c>
      <c r="S250">
        <v>0</v>
      </c>
      <c r="T250">
        <v>0</v>
      </c>
      <c r="U250">
        <v>0</v>
      </c>
      <c r="V250">
        <v>0</v>
      </c>
      <c r="W250">
        <v>0</v>
      </c>
      <c r="X250">
        <v>0</v>
      </c>
      <c r="Y250">
        <v>0</v>
      </c>
      <c r="Z250">
        <v>0</v>
      </c>
      <c r="AA250">
        <v>0</v>
      </c>
      <c r="AB250">
        <v>0</v>
      </c>
      <c r="AC250">
        <v>0</v>
      </c>
      <c r="AD250">
        <v>1</v>
      </c>
      <c r="AE250" t="str">
        <v>(empty model)</v>
      </c>
      <c r="AF250">
        <v>0</v>
      </c>
      <c r="AG250">
        <v>138</v>
      </c>
      <c r="AH250">
        <v>7853.3351910000001</v>
      </c>
      <c r="AI250">
        <v>14.8</v>
      </c>
    </row>
    <row r="251" spans="10:35" x14ac:dyDescent="0.25">
      <c r="J251" t="str">
        <v>Belgium</v>
      </c>
      <c r="K251" t="b">
        <v>1</v>
      </c>
      <c r="M251" t="str">
        <v>Bulgaria</v>
      </c>
      <c r="N251">
        <v>74.099999999999994</v>
      </c>
      <c r="P251" t="str">
        <v>Bulgaria</v>
      </c>
      <c r="Q251">
        <v>0</v>
      </c>
      <c r="R251">
        <v>0</v>
      </c>
      <c r="S251">
        <v>0</v>
      </c>
      <c r="T251">
        <v>0</v>
      </c>
      <c r="U251">
        <v>0</v>
      </c>
      <c r="V251">
        <v>0</v>
      </c>
      <c r="W251">
        <v>0</v>
      </c>
      <c r="X251">
        <v>0</v>
      </c>
      <c r="Y251">
        <v>0</v>
      </c>
      <c r="Z251">
        <v>0</v>
      </c>
      <c r="AA251">
        <v>0</v>
      </c>
      <c r="AB251">
        <v>0</v>
      </c>
      <c r="AC251">
        <v>1</v>
      </c>
      <c r="AD251">
        <v>0</v>
      </c>
      <c r="AE251" t="str">
        <v>(empty model)</v>
      </c>
      <c r="AF251">
        <v>0</v>
      </c>
      <c r="AG251">
        <v>14</v>
      </c>
      <c r="AH251">
        <v>7674.8655900000003</v>
      </c>
      <c r="AI251">
        <v>14.4</v>
      </c>
    </row>
    <row r="252" spans="10:35" x14ac:dyDescent="0.25">
      <c r="J252" t="str">
        <v>Belgium</v>
      </c>
      <c r="K252" t="b">
        <v>1</v>
      </c>
      <c r="M252" t="str">
        <v>Bulgaria</v>
      </c>
      <c r="N252">
        <v>73.900000000000006</v>
      </c>
      <c r="P252" t="str">
        <v>Bulgaria</v>
      </c>
      <c r="Q252">
        <v>0</v>
      </c>
      <c r="R252">
        <v>0</v>
      </c>
      <c r="S252">
        <v>0</v>
      </c>
      <c r="T252">
        <v>0</v>
      </c>
      <c r="U252">
        <v>0</v>
      </c>
      <c r="V252">
        <v>0</v>
      </c>
      <c r="W252">
        <v>0</v>
      </c>
      <c r="X252">
        <v>0</v>
      </c>
      <c r="Y252">
        <v>0</v>
      </c>
      <c r="Z252">
        <v>0</v>
      </c>
      <c r="AA252">
        <v>0</v>
      </c>
      <c r="AB252">
        <v>1</v>
      </c>
      <c r="AC252">
        <v>0</v>
      </c>
      <c r="AD252">
        <v>0</v>
      </c>
      <c r="AE252" t="str">
        <v>(empty model)</v>
      </c>
      <c r="AF252">
        <v>0</v>
      </c>
      <c r="AG252">
        <v>139</v>
      </c>
      <c r="AH252">
        <v>7378.2553900000003</v>
      </c>
      <c r="AI252">
        <v>14.3</v>
      </c>
    </row>
    <row r="253" spans="10:35" x14ac:dyDescent="0.25">
      <c r="J253" t="str">
        <v>Belgium</v>
      </c>
      <c r="K253" t="b">
        <v>1</v>
      </c>
      <c r="M253" t="str">
        <v>Bulgaria</v>
      </c>
      <c r="N253">
        <v>73.7</v>
      </c>
      <c r="P253" t="str">
        <v>Bulgaria</v>
      </c>
      <c r="Q253">
        <v>0</v>
      </c>
      <c r="R253">
        <v>0</v>
      </c>
      <c r="S253">
        <v>0</v>
      </c>
      <c r="T253">
        <v>0</v>
      </c>
      <c r="U253">
        <v>0</v>
      </c>
      <c r="V253">
        <v>0</v>
      </c>
      <c r="W253">
        <v>0</v>
      </c>
      <c r="X253">
        <v>0</v>
      </c>
      <c r="Y253">
        <v>0</v>
      </c>
      <c r="Z253">
        <v>0</v>
      </c>
      <c r="AA253">
        <v>1</v>
      </c>
      <c r="AB253">
        <v>0</v>
      </c>
      <c r="AC253">
        <v>0</v>
      </c>
      <c r="AD253">
        <v>0</v>
      </c>
      <c r="AE253" t="str">
        <v>(empty model)</v>
      </c>
      <c r="AF253">
        <v>0</v>
      </c>
      <c r="AG253">
        <v>144</v>
      </c>
      <c r="AH253">
        <v>7813.8349900000003</v>
      </c>
      <c r="AI253">
        <v>14.2</v>
      </c>
    </row>
    <row r="254" spans="10:35" x14ac:dyDescent="0.25">
      <c r="J254" t="str">
        <v>Belgium</v>
      </c>
      <c r="K254" t="b">
        <v>1</v>
      </c>
      <c r="M254" t="str">
        <v>Bulgaria</v>
      </c>
      <c r="N254">
        <v>73.400000000000006</v>
      </c>
      <c r="P254" t="str">
        <v>Bulgaria</v>
      </c>
      <c r="Q254">
        <v>0</v>
      </c>
      <c r="R254">
        <v>0</v>
      </c>
      <c r="S254">
        <v>0</v>
      </c>
      <c r="T254">
        <v>0</v>
      </c>
      <c r="U254">
        <v>0</v>
      </c>
      <c r="V254">
        <v>0</v>
      </c>
      <c r="W254">
        <v>0</v>
      </c>
      <c r="X254">
        <v>0</v>
      </c>
      <c r="Y254">
        <v>0</v>
      </c>
      <c r="Z254">
        <v>1</v>
      </c>
      <c r="AA254">
        <v>0</v>
      </c>
      <c r="AB254">
        <v>0</v>
      </c>
      <c r="AC254">
        <v>0</v>
      </c>
      <c r="AD254">
        <v>0</v>
      </c>
      <c r="AE254" t="str">
        <v>(empty model)</v>
      </c>
      <c r="AF254">
        <v>0</v>
      </c>
      <c r="AG254">
        <v>147</v>
      </c>
      <c r="AH254">
        <v>6843.2632890000004</v>
      </c>
      <c r="AI254">
        <v>13.9</v>
      </c>
    </row>
    <row r="255" spans="10:35" x14ac:dyDescent="0.25">
      <c r="J255" t="str">
        <v>Belgium</v>
      </c>
      <c r="K255" t="b">
        <v>1</v>
      </c>
      <c r="M255" t="str">
        <v>Bulgaria</v>
      </c>
      <c r="N255">
        <v>73.2</v>
      </c>
      <c r="P255" t="str">
        <v>Bulgaria</v>
      </c>
      <c r="Q255">
        <v>0</v>
      </c>
      <c r="R255">
        <v>0</v>
      </c>
      <c r="S255">
        <v>0</v>
      </c>
      <c r="T255">
        <v>0</v>
      </c>
      <c r="U255">
        <v>0</v>
      </c>
      <c r="V255">
        <v>0</v>
      </c>
      <c r="W255">
        <v>0</v>
      </c>
      <c r="X255">
        <v>0</v>
      </c>
      <c r="Y255">
        <v>1</v>
      </c>
      <c r="Z255">
        <v>0</v>
      </c>
      <c r="AA255">
        <v>0</v>
      </c>
      <c r="AB255">
        <v>0</v>
      </c>
      <c r="AC255">
        <v>0</v>
      </c>
      <c r="AD255">
        <v>0</v>
      </c>
      <c r="AE255" t="str">
        <v>(empty model)</v>
      </c>
      <c r="AF255">
        <v>0</v>
      </c>
      <c r="AG255">
        <v>152</v>
      </c>
      <c r="AH255">
        <v>6955.9877329999999</v>
      </c>
      <c r="AI255">
        <v>13.8</v>
      </c>
    </row>
    <row r="256" spans="10:35" x14ac:dyDescent="0.25">
      <c r="J256" t="str">
        <v>Belgium</v>
      </c>
      <c r="K256" t="b">
        <v>1</v>
      </c>
      <c r="M256" t="str">
        <v>Bulgaria</v>
      </c>
      <c r="N256">
        <v>72.900000000000006</v>
      </c>
      <c r="P256" t="str">
        <v>Bulgaria</v>
      </c>
      <c r="Q256">
        <v>0</v>
      </c>
      <c r="R256">
        <v>0</v>
      </c>
      <c r="S256">
        <v>0</v>
      </c>
      <c r="T256">
        <v>0</v>
      </c>
      <c r="U256">
        <v>0</v>
      </c>
      <c r="V256">
        <v>0</v>
      </c>
      <c r="W256">
        <v>0</v>
      </c>
      <c r="X256">
        <v>1</v>
      </c>
      <c r="Y256">
        <v>0</v>
      </c>
      <c r="Z256">
        <v>0</v>
      </c>
      <c r="AA256">
        <v>0</v>
      </c>
      <c r="AB256">
        <v>0</v>
      </c>
      <c r="AC256">
        <v>0</v>
      </c>
      <c r="AD256">
        <v>0</v>
      </c>
      <c r="AE256" t="str">
        <v>(empty model)</v>
      </c>
      <c r="AF256">
        <v>0</v>
      </c>
      <c r="AG256">
        <v>155</v>
      </c>
      <c r="AH256">
        <v>7296.1224789999997</v>
      </c>
      <c r="AI256">
        <v>13.8</v>
      </c>
    </row>
    <row r="257" spans="10:35" x14ac:dyDescent="0.25">
      <c r="J257" t="str">
        <v>Belgium</v>
      </c>
      <c r="K257" t="b">
        <v>1</v>
      </c>
      <c r="M257" t="str">
        <v>Bulgaria</v>
      </c>
      <c r="N257">
        <v>72.599999999999994</v>
      </c>
      <c r="P257" t="str">
        <v>Bulgaria</v>
      </c>
      <c r="Q257">
        <v>0</v>
      </c>
      <c r="R257">
        <v>0</v>
      </c>
      <c r="S257">
        <v>0</v>
      </c>
      <c r="T257">
        <v>0</v>
      </c>
      <c r="U257">
        <v>0</v>
      </c>
      <c r="V257">
        <v>0</v>
      </c>
      <c r="W257">
        <v>1</v>
      </c>
      <c r="X257">
        <v>0</v>
      </c>
      <c r="Y257">
        <v>0</v>
      </c>
      <c r="Z257">
        <v>0</v>
      </c>
      <c r="AA257">
        <v>0</v>
      </c>
      <c r="AB257">
        <v>0</v>
      </c>
      <c r="AC257">
        <v>0</v>
      </c>
      <c r="AD257">
        <v>0</v>
      </c>
      <c r="AE257" t="str">
        <v>(empty model)</v>
      </c>
      <c r="AF257">
        <v>0</v>
      </c>
      <c r="AG257">
        <v>157</v>
      </c>
      <c r="AH257">
        <v>5932.8996770000003</v>
      </c>
      <c r="AI257">
        <v>13.5</v>
      </c>
    </row>
    <row r="258" spans="10:35" x14ac:dyDescent="0.25">
      <c r="J258" t="str">
        <v>Belgium</v>
      </c>
      <c r="K258" t="b">
        <v>1</v>
      </c>
      <c r="M258" t="str">
        <v>Bulgaria</v>
      </c>
      <c r="N258">
        <v>72.2</v>
      </c>
      <c r="P258" t="str">
        <v>Bulgaria</v>
      </c>
      <c r="Q258">
        <v>0</v>
      </c>
      <c r="R258">
        <v>0</v>
      </c>
      <c r="S258">
        <v>0</v>
      </c>
      <c r="T258">
        <v>0</v>
      </c>
      <c r="U258">
        <v>0</v>
      </c>
      <c r="V258">
        <v>1</v>
      </c>
      <c r="W258">
        <v>0</v>
      </c>
      <c r="X258">
        <v>0</v>
      </c>
      <c r="Y258">
        <v>0</v>
      </c>
      <c r="Z258">
        <v>0</v>
      </c>
      <c r="AA258">
        <v>0</v>
      </c>
      <c r="AB258">
        <v>0</v>
      </c>
      <c r="AC258">
        <v>0</v>
      </c>
      <c r="AD258">
        <v>0</v>
      </c>
      <c r="AE258" t="str">
        <v>(empty model)</v>
      </c>
      <c r="AF258">
        <v>0</v>
      </c>
      <c r="AG258">
        <v>161</v>
      </c>
      <c r="AH258">
        <v>4513.1362799999997</v>
      </c>
      <c r="AI258">
        <v>13.5</v>
      </c>
    </row>
    <row r="259" spans="10:35" x14ac:dyDescent="0.25">
      <c r="J259" t="str">
        <v>Belize</v>
      </c>
      <c r="K259" t="b">
        <v>0</v>
      </c>
      <c r="M259" t="str">
        <v>Bulgaria</v>
      </c>
      <c r="N259">
        <v>72.099999999999994</v>
      </c>
      <c r="P259" t="str">
        <v>Bulgaria</v>
      </c>
      <c r="Q259">
        <v>0</v>
      </c>
      <c r="R259">
        <v>0</v>
      </c>
      <c r="S259">
        <v>0</v>
      </c>
      <c r="T259">
        <v>0</v>
      </c>
      <c r="U259">
        <v>1</v>
      </c>
      <c r="V259">
        <v>0</v>
      </c>
      <c r="W259">
        <v>0</v>
      </c>
      <c r="X259">
        <v>0</v>
      </c>
      <c r="Y259">
        <v>0</v>
      </c>
      <c r="Z259">
        <v>0</v>
      </c>
      <c r="AA259">
        <v>0</v>
      </c>
      <c r="AB259">
        <v>0</v>
      </c>
      <c r="AC259">
        <v>0</v>
      </c>
      <c r="AD259">
        <v>0</v>
      </c>
      <c r="AE259" t="str">
        <v>(empty model)</v>
      </c>
      <c r="AF259">
        <v>0</v>
      </c>
      <c r="AG259">
        <v>16</v>
      </c>
      <c r="AH259">
        <v>3893.6899800000001</v>
      </c>
      <c r="AI259">
        <v>13.5</v>
      </c>
    </row>
    <row r="260" spans="10:35" x14ac:dyDescent="0.25">
      <c r="J260" t="str">
        <v>Belize</v>
      </c>
      <c r="K260" t="b">
        <v>1</v>
      </c>
      <c r="M260" t="str">
        <v>Bulgaria</v>
      </c>
      <c r="N260">
        <v>72.2</v>
      </c>
      <c r="P260" t="str">
        <v>Bulgaria</v>
      </c>
      <c r="Q260">
        <v>0</v>
      </c>
      <c r="R260">
        <v>0</v>
      </c>
      <c r="S260">
        <v>0</v>
      </c>
      <c r="T260">
        <v>1</v>
      </c>
      <c r="U260">
        <v>0</v>
      </c>
      <c r="V260">
        <v>0</v>
      </c>
      <c r="W260">
        <v>0</v>
      </c>
      <c r="X260">
        <v>0</v>
      </c>
      <c r="Y260">
        <v>0</v>
      </c>
      <c r="Z260">
        <v>0</v>
      </c>
      <c r="AA260">
        <v>0</v>
      </c>
      <c r="AB260">
        <v>0</v>
      </c>
      <c r="AC260">
        <v>0</v>
      </c>
      <c r="AD260">
        <v>0</v>
      </c>
      <c r="AE260" t="str">
        <v>(empty model)</v>
      </c>
      <c r="AF260">
        <v>0</v>
      </c>
      <c r="AG260">
        <v>157</v>
      </c>
      <c r="AH260">
        <v>3381.5783700000002</v>
      </c>
      <c r="AI260">
        <v>13.3</v>
      </c>
    </row>
    <row r="261" spans="10:35" x14ac:dyDescent="0.25">
      <c r="J261" t="str">
        <v>Belize</v>
      </c>
      <c r="K261" t="b">
        <v>1</v>
      </c>
      <c r="M261" t="str">
        <v>Bulgaria</v>
      </c>
      <c r="N261">
        <v>72</v>
      </c>
      <c r="P261" t="str">
        <v>Bulgaria</v>
      </c>
      <c r="Q261">
        <v>0</v>
      </c>
      <c r="R261">
        <v>0</v>
      </c>
      <c r="S261">
        <v>1</v>
      </c>
      <c r="T261">
        <v>0</v>
      </c>
      <c r="U261">
        <v>0</v>
      </c>
      <c r="V261">
        <v>0</v>
      </c>
      <c r="W261">
        <v>0</v>
      </c>
      <c r="X261">
        <v>0</v>
      </c>
      <c r="Y261">
        <v>0</v>
      </c>
      <c r="Z261">
        <v>0</v>
      </c>
      <c r="AA261">
        <v>0</v>
      </c>
      <c r="AB261">
        <v>0</v>
      </c>
      <c r="AC261">
        <v>0</v>
      </c>
      <c r="AD261">
        <v>0</v>
      </c>
      <c r="AE261" t="str">
        <v>(empty model)</v>
      </c>
      <c r="AF261">
        <v>0</v>
      </c>
      <c r="AG261">
        <v>155</v>
      </c>
      <c r="AH261">
        <v>271.46823999999998</v>
      </c>
      <c r="AI261">
        <v>12.9</v>
      </c>
    </row>
    <row r="262" spans="10:35" x14ac:dyDescent="0.25">
      <c r="J262" t="str">
        <v>Belize</v>
      </c>
      <c r="K262" t="b">
        <v>1</v>
      </c>
      <c r="M262" t="str">
        <v>Bulgaria</v>
      </c>
      <c r="N262">
        <v>71.8</v>
      </c>
      <c r="P262" t="str">
        <v>Bulgaria</v>
      </c>
      <c r="Q262">
        <v>0</v>
      </c>
      <c r="R262">
        <v>1</v>
      </c>
      <c r="S262">
        <v>0</v>
      </c>
      <c r="T262">
        <v>0</v>
      </c>
      <c r="U262">
        <v>0</v>
      </c>
      <c r="V262">
        <v>0</v>
      </c>
      <c r="W262">
        <v>0</v>
      </c>
      <c r="X262">
        <v>0</v>
      </c>
      <c r="Y262">
        <v>0</v>
      </c>
      <c r="Z262">
        <v>0</v>
      </c>
      <c r="AA262">
        <v>0</v>
      </c>
      <c r="AB262">
        <v>0</v>
      </c>
      <c r="AC262">
        <v>0</v>
      </c>
      <c r="AD262">
        <v>0</v>
      </c>
      <c r="AE262" t="str">
        <v>(empty model)</v>
      </c>
      <c r="AF262">
        <v>0</v>
      </c>
      <c r="AG262">
        <v>157</v>
      </c>
      <c r="AH262">
        <v>287.53484300000002</v>
      </c>
      <c r="AI262">
        <v>12.9</v>
      </c>
    </row>
    <row r="263" spans="10:35" x14ac:dyDescent="0.25">
      <c r="J263" t="str">
        <v>Belize</v>
      </c>
      <c r="K263" t="b">
        <v>1</v>
      </c>
      <c r="M263" t="str">
        <v>Bulgaria</v>
      </c>
      <c r="N263">
        <v>71.599999999999994</v>
      </c>
      <c r="P263" t="str">
        <v>Bulgaria</v>
      </c>
      <c r="Q263">
        <v>1</v>
      </c>
      <c r="R263">
        <v>0</v>
      </c>
      <c r="S263">
        <v>0</v>
      </c>
      <c r="T263">
        <v>0</v>
      </c>
      <c r="U263">
        <v>0</v>
      </c>
      <c r="V263">
        <v>0</v>
      </c>
      <c r="W263">
        <v>0</v>
      </c>
      <c r="X263">
        <v>0</v>
      </c>
      <c r="Y263">
        <v>0</v>
      </c>
      <c r="Z263">
        <v>0</v>
      </c>
      <c r="AA263">
        <v>0</v>
      </c>
      <c r="AB263">
        <v>0</v>
      </c>
      <c r="AC263">
        <v>0</v>
      </c>
      <c r="AD263">
        <v>0</v>
      </c>
      <c r="AE263" t="str">
        <v>(empty model)</v>
      </c>
      <c r="AF263">
        <v>0</v>
      </c>
      <c r="AG263">
        <v>16</v>
      </c>
      <c r="AH263">
        <v>1764.97387</v>
      </c>
      <c r="AI263">
        <v>12.9</v>
      </c>
    </row>
    <row r="264" spans="10:35" x14ac:dyDescent="0.25">
      <c r="J264" t="str">
        <v>Belize</v>
      </c>
      <c r="K264" t="b">
        <v>1</v>
      </c>
      <c r="M264" t="str">
        <v>Bulgaria</v>
      </c>
      <c r="N264">
        <v>71.099999999999994</v>
      </c>
      <c r="P264" t="str">
        <v>Bulgaria</v>
      </c>
      <c r="Q264">
        <v>0</v>
      </c>
      <c r="R264">
        <v>0</v>
      </c>
      <c r="S264">
        <v>0</v>
      </c>
      <c r="T264">
        <v>0</v>
      </c>
      <c r="U264">
        <v>0</v>
      </c>
      <c r="V264">
        <v>0</v>
      </c>
      <c r="W264">
        <v>0</v>
      </c>
      <c r="X264">
        <v>0</v>
      </c>
      <c r="Y264">
        <v>0</v>
      </c>
      <c r="Z264">
        <v>0</v>
      </c>
      <c r="AA264">
        <v>0</v>
      </c>
      <c r="AB264">
        <v>0</v>
      </c>
      <c r="AC264">
        <v>0</v>
      </c>
      <c r="AD264">
        <v>0</v>
      </c>
      <c r="AE264" t="str">
        <v>(empty model)</v>
      </c>
      <c r="AF264">
        <v>0</v>
      </c>
      <c r="AG264">
        <v>163</v>
      </c>
      <c r="AH264">
        <v>169.28586000000001</v>
      </c>
      <c r="AI264">
        <v>12.9</v>
      </c>
    </row>
    <row r="265" spans="10:35" x14ac:dyDescent="0.25">
      <c r="J265" t="str">
        <v>Belize</v>
      </c>
      <c r="K265" t="b">
        <v>1</v>
      </c>
      <c r="M265" t="str">
        <v>Burkina Faso</v>
      </c>
      <c r="N265">
        <v>59.3</v>
      </c>
      <c r="P265" t="str">
        <v>Burkina Faso</v>
      </c>
      <c r="Q265">
        <v>0</v>
      </c>
      <c r="R265">
        <v>0</v>
      </c>
      <c r="S265">
        <v>0</v>
      </c>
      <c r="T265">
        <v>0</v>
      </c>
      <c r="U265">
        <v>0</v>
      </c>
      <c r="V265">
        <v>0</v>
      </c>
      <c r="W265">
        <v>0</v>
      </c>
      <c r="X265">
        <v>0</v>
      </c>
      <c r="Y265">
        <v>0</v>
      </c>
      <c r="Z265">
        <v>0</v>
      </c>
      <c r="AA265">
        <v>0</v>
      </c>
      <c r="AB265">
        <v>0</v>
      </c>
      <c r="AC265">
        <v>0</v>
      </c>
      <c r="AD265">
        <v>1</v>
      </c>
      <c r="AE265" t="str">
        <v>(empty model)</v>
      </c>
      <c r="AF265">
        <v>1</v>
      </c>
      <c r="AG265">
        <v>268</v>
      </c>
      <c r="AH265">
        <v>75.146411299999997</v>
      </c>
      <c r="AI265">
        <v>7.7</v>
      </c>
    </row>
    <row r="266" spans="10:35" x14ac:dyDescent="0.25">
      <c r="J266" t="str">
        <v>Belize</v>
      </c>
      <c r="K266" t="b">
        <v>1</v>
      </c>
      <c r="M266" t="str">
        <v>Burkina Faso</v>
      </c>
      <c r="N266">
        <v>59</v>
      </c>
      <c r="P266" t="str">
        <v>Burkina Faso</v>
      </c>
      <c r="Q266">
        <v>0</v>
      </c>
      <c r="R266">
        <v>0</v>
      </c>
      <c r="S266">
        <v>0</v>
      </c>
      <c r="T266">
        <v>0</v>
      </c>
      <c r="U266">
        <v>0</v>
      </c>
      <c r="V266">
        <v>0</v>
      </c>
      <c r="W266">
        <v>0</v>
      </c>
      <c r="X266">
        <v>0</v>
      </c>
      <c r="Y266">
        <v>0</v>
      </c>
      <c r="Z266">
        <v>0</v>
      </c>
      <c r="AA266">
        <v>0</v>
      </c>
      <c r="AB266">
        <v>0</v>
      </c>
      <c r="AC266">
        <v>1</v>
      </c>
      <c r="AD266">
        <v>0</v>
      </c>
      <c r="AE266" t="str">
        <v>(empty model)</v>
      </c>
      <c r="AF266">
        <v>1</v>
      </c>
      <c r="AG266">
        <v>27</v>
      </c>
      <c r="AH266">
        <v>699.45284700000002</v>
      </c>
      <c r="AI266">
        <v>7.5</v>
      </c>
    </row>
    <row r="267" spans="10:35" x14ac:dyDescent="0.25">
      <c r="J267" t="str">
        <v>Belize</v>
      </c>
      <c r="K267" t="b">
        <v>1</v>
      </c>
      <c r="M267" t="str">
        <v>Burkina Faso</v>
      </c>
      <c r="N267">
        <v>58.6</v>
      </c>
      <c r="P267" t="str">
        <v>Burkina Faso</v>
      </c>
      <c r="Q267">
        <v>0</v>
      </c>
      <c r="R267">
        <v>0</v>
      </c>
      <c r="S267">
        <v>0</v>
      </c>
      <c r="T267">
        <v>0</v>
      </c>
      <c r="U267">
        <v>0</v>
      </c>
      <c r="V267">
        <v>0</v>
      </c>
      <c r="W267">
        <v>0</v>
      </c>
      <c r="X267">
        <v>0</v>
      </c>
      <c r="Y267">
        <v>0</v>
      </c>
      <c r="Z267">
        <v>0</v>
      </c>
      <c r="AA267">
        <v>0</v>
      </c>
      <c r="AB267">
        <v>1</v>
      </c>
      <c r="AC267">
        <v>0</v>
      </c>
      <c r="AD267">
        <v>0</v>
      </c>
      <c r="AE267" t="str">
        <v>(empty model)</v>
      </c>
      <c r="AF267">
        <v>1</v>
      </c>
      <c r="AG267">
        <v>271</v>
      </c>
      <c r="AH267">
        <v>673.82270000000005</v>
      </c>
      <c r="AI267">
        <v>7.2</v>
      </c>
    </row>
    <row r="268" spans="10:35" x14ac:dyDescent="0.25">
      <c r="J268" t="str">
        <v>Belize</v>
      </c>
      <c r="K268" t="b">
        <v>1</v>
      </c>
      <c r="M268" t="str">
        <v>Burkina Faso</v>
      </c>
      <c r="N268">
        <v>58.1</v>
      </c>
      <c r="P268" t="str">
        <v>Burkina Faso</v>
      </c>
      <c r="Q268">
        <v>0</v>
      </c>
      <c r="R268">
        <v>0</v>
      </c>
      <c r="S268">
        <v>0</v>
      </c>
      <c r="T268">
        <v>0</v>
      </c>
      <c r="U268">
        <v>0</v>
      </c>
      <c r="V268">
        <v>0</v>
      </c>
      <c r="W268">
        <v>0</v>
      </c>
      <c r="X268">
        <v>0</v>
      </c>
      <c r="Y268">
        <v>0</v>
      </c>
      <c r="Z268">
        <v>0</v>
      </c>
      <c r="AA268">
        <v>1</v>
      </c>
      <c r="AB268">
        <v>0</v>
      </c>
      <c r="AC268">
        <v>0</v>
      </c>
      <c r="AD268">
        <v>0</v>
      </c>
      <c r="AE268" t="str">
        <v>(empty model)</v>
      </c>
      <c r="AF268">
        <v>1</v>
      </c>
      <c r="AG268">
        <v>275</v>
      </c>
      <c r="AH268">
        <v>666.84278300000005</v>
      </c>
      <c r="AI268">
        <v>6.7</v>
      </c>
    </row>
    <row r="269" spans="10:35" x14ac:dyDescent="0.25">
      <c r="J269" t="str">
        <v>Belize</v>
      </c>
      <c r="K269" t="b">
        <v>1</v>
      </c>
      <c r="M269" t="str">
        <v>Burkina Faso</v>
      </c>
      <c r="N269">
        <v>57.5</v>
      </c>
      <c r="P269" t="str">
        <v>Burkina Faso</v>
      </c>
      <c r="Q269">
        <v>0</v>
      </c>
      <c r="R269">
        <v>0</v>
      </c>
      <c r="S269">
        <v>0</v>
      </c>
      <c r="T269">
        <v>0</v>
      </c>
      <c r="U269">
        <v>0</v>
      </c>
      <c r="V269">
        <v>0</v>
      </c>
      <c r="W269">
        <v>0</v>
      </c>
      <c r="X269">
        <v>0</v>
      </c>
      <c r="Y269">
        <v>0</v>
      </c>
      <c r="Z269">
        <v>1</v>
      </c>
      <c r="AA269">
        <v>0</v>
      </c>
      <c r="AB269">
        <v>0</v>
      </c>
      <c r="AC269">
        <v>0</v>
      </c>
      <c r="AD269">
        <v>0</v>
      </c>
      <c r="AE269" t="str">
        <v>(empty model)</v>
      </c>
      <c r="AF269">
        <v>1</v>
      </c>
      <c r="AG269">
        <v>279</v>
      </c>
      <c r="AH269">
        <v>575.44645270000001</v>
      </c>
      <c r="AI269">
        <v>6.3</v>
      </c>
    </row>
    <row r="270" spans="10:35" x14ac:dyDescent="0.25">
      <c r="J270" t="str">
        <v>Belize</v>
      </c>
      <c r="K270" t="b">
        <v>1</v>
      </c>
      <c r="M270" t="str">
        <v>Burkina Faso</v>
      </c>
      <c r="N270">
        <v>56.9</v>
      </c>
      <c r="P270" t="str">
        <v>Burkina Faso</v>
      </c>
      <c r="Q270">
        <v>0</v>
      </c>
      <c r="R270">
        <v>0</v>
      </c>
      <c r="S270">
        <v>0</v>
      </c>
      <c r="T270">
        <v>0</v>
      </c>
      <c r="U270">
        <v>0</v>
      </c>
      <c r="V270">
        <v>0</v>
      </c>
      <c r="W270">
        <v>0</v>
      </c>
      <c r="X270">
        <v>0</v>
      </c>
      <c r="Y270">
        <v>1</v>
      </c>
      <c r="Z270">
        <v>0</v>
      </c>
      <c r="AA270">
        <v>0</v>
      </c>
      <c r="AB270">
        <v>0</v>
      </c>
      <c r="AC270">
        <v>0</v>
      </c>
      <c r="AD270">
        <v>0</v>
      </c>
      <c r="AE270" t="str">
        <v>(empty model)</v>
      </c>
      <c r="AF270">
        <v>1</v>
      </c>
      <c r="AG270">
        <v>283</v>
      </c>
      <c r="AH270">
        <v>552.74555210000005</v>
      </c>
      <c r="AI270">
        <v>5.9</v>
      </c>
    </row>
    <row r="271" spans="10:35" x14ac:dyDescent="0.25">
      <c r="J271" t="str">
        <v>Belize</v>
      </c>
      <c r="K271" t="b">
        <v>1</v>
      </c>
      <c r="M271" t="str">
        <v>Burkina Faso</v>
      </c>
      <c r="N271">
        <v>56.1</v>
      </c>
      <c r="P271" t="str">
        <v>Burkina Faso</v>
      </c>
      <c r="Q271">
        <v>0</v>
      </c>
      <c r="R271">
        <v>0</v>
      </c>
      <c r="S271">
        <v>0</v>
      </c>
      <c r="T271">
        <v>0</v>
      </c>
      <c r="U271">
        <v>0</v>
      </c>
      <c r="V271">
        <v>0</v>
      </c>
      <c r="W271">
        <v>0</v>
      </c>
      <c r="X271">
        <v>1</v>
      </c>
      <c r="Y271">
        <v>0</v>
      </c>
      <c r="Z271">
        <v>0</v>
      </c>
      <c r="AA271">
        <v>0</v>
      </c>
      <c r="AB271">
        <v>0</v>
      </c>
      <c r="AC271">
        <v>0</v>
      </c>
      <c r="AD271">
        <v>0</v>
      </c>
      <c r="AE271" t="str">
        <v>(empty model)</v>
      </c>
      <c r="AF271">
        <v>1</v>
      </c>
      <c r="AG271">
        <v>288</v>
      </c>
      <c r="AH271">
        <v>569.76127840000004</v>
      </c>
      <c r="AI271">
        <v>5.4</v>
      </c>
    </row>
    <row r="272" spans="10:35" x14ac:dyDescent="0.25">
      <c r="J272" t="str">
        <v>Belize</v>
      </c>
      <c r="K272" t="b">
        <v>1</v>
      </c>
      <c r="M272" t="str">
        <v>Burkina Faso</v>
      </c>
      <c r="N272">
        <v>55.3</v>
      </c>
      <c r="P272" t="str">
        <v>Burkina Faso</v>
      </c>
      <c r="Q272">
        <v>0</v>
      </c>
      <c r="R272">
        <v>0</v>
      </c>
      <c r="S272">
        <v>0</v>
      </c>
      <c r="T272">
        <v>0</v>
      </c>
      <c r="U272">
        <v>0</v>
      </c>
      <c r="V272">
        <v>0</v>
      </c>
      <c r="W272">
        <v>1</v>
      </c>
      <c r="X272">
        <v>0</v>
      </c>
      <c r="Y272">
        <v>0</v>
      </c>
      <c r="Z272">
        <v>0</v>
      </c>
      <c r="AA272">
        <v>0</v>
      </c>
      <c r="AB272">
        <v>0</v>
      </c>
      <c r="AC272">
        <v>0</v>
      </c>
      <c r="AD272">
        <v>0</v>
      </c>
      <c r="AE272" t="str">
        <v>(empty model)</v>
      </c>
      <c r="AF272">
        <v>1</v>
      </c>
      <c r="AG272">
        <v>293</v>
      </c>
      <c r="AH272">
        <v>475.11122</v>
      </c>
      <c r="AI272">
        <v>4.9000000000000004</v>
      </c>
    </row>
    <row r="273" spans="10:35" x14ac:dyDescent="0.25">
      <c r="J273" t="str">
        <v>Belize</v>
      </c>
      <c r="K273" t="b">
        <v>1</v>
      </c>
      <c r="M273" t="str">
        <v>Burkina Faso</v>
      </c>
      <c r="N273">
        <v>54.3</v>
      </c>
      <c r="P273" t="str">
        <v>Burkina Faso</v>
      </c>
      <c r="Q273">
        <v>0</v>
      </c>
      <c r="R273">
        <v>0</v>
      </c>
      <c r="S273">
        <v>0</v>
      </c>
      <c r="T273">
        <v>0</v>
      </c>
      <c r="U273">
        <v>0</v>
      </c>
      <c r="V273">
        <v>1</v>
      </c>
      <c r="W273">
        <v>0</v>
      </c>
      <c r="X273">
        <v>0</v>
      </c>
      <c r="Y273">
        <v>0</v>
      </c>
      <c r="Z273">
        <v>0</v>
      </c>
      <c r="AA273">
        <v>0</v>
      </c>
      <c r="AB273">
        <v>0</v>
      </c>
      <c r="AC273">
        <v>0</v>
      </c>
      <c r="AD273">
        <v>0</v>
      </c>
      <c r="AE273" t="str">
        <v>(empty model)</v>
      </c>
      <c r="AF273">
        <v>1</v>
      </c>
      <c r="AG273">
        <v>32</v>
      </c>
      <c r="AH273">
        <v>422.63323739999998</v>
      </c>
      <c r="AI273">
        <v>4.7</v>
      </c>
    </row>
    <row r="274" spans="10:35" x14ac:dyDescent="0.25">
      <c r="J274" t="str">
        <v>Belize</v>
      </c>
      <c r="K274" t="b">
        <v>1</v>
      </c>
      <c r="M274" t="str">
        <v>Burundi</v>
      </c>
      <c r="N274">
        <v>59.1</v>
      </c>
      <c r="P274" t="str">
        <v>Burundi</v>
      </c>
      <c r="Q274">
        <v>0</v>
      </c>
      <c r="R274">
        <v>0</v>
      </c>
      <c r="S274">
        <v>0</v>
      </c>
      <c r="T274">
        <v>0</v>
      </c>
      <c r="U274">
        <v>0</v>
      </c>
      <c r="V274">
        <v>0</v>
      </c>
      <c r="W274">
        <v>0</v>
      </c>
      <c r="X274">
        <v>0</v>
      </c>
      <c r="Y274">
        <v>0</v>
      </c>
      <c r="Z274">
        <v>0</v>
      </c>
      <c r="AA274">
        <v>0</v>
      </c>
      <c r="AB274">
        <v>0</v>
      </c>
      <c r="AC274">
        <v>0</v>
      </c>
      <c r="AD274">
        <v>1</v>
      </c>
      <c r="AE274" t="str">
        <v>(empty model)</v>
      </c>
      <c r="AF274">
        <v>1</v>
      </c>
      <c r="AG274">
        <v>297</v>
      </c>
      <c r="AH274">
        <v>312.7489794</v>
      </c>
      <c r="AI274">
        <v>10.6</v>
      </c>
    </row>
    <row r="275" spans="10:35" x14ac:dyDescent="0.25">
      <c r="J275" t="str">
        <v>Benin</v>
      </c>
      <c r="K275" t="b">
        <v>0</v>
      </c>
      <c r="M275" t="str">
        <v>Burundi</v>
      </c>
      <c r="N275">
        <v>58.6</v>
      </c>
      <c r="P275" t="str">
        <v>Burundi</v>
      </c>
      <c r="Q275">
        <v>0</v>
      </c>
      <c r="R275">
        <v>0</v>
      </c>
      <c r="S275">
        <v>0</v>
      </c>
      <c r="T275">
        <v>0</v>
      </c>
      <c r="U275">
        <v>0</v>
      </c>
      <c r="V275">
        <v>0</v>
      </c>
      <c r="W275">
        <v>0</v>
      </c>
      <c r="X275">
        <v>0</v>
      </c>
      <c r="Y275">
        <v>0</v>
      </c>
      <c r="Z275">
        <v>0</v>
      </c>
      <c r="AA275">
        <v>0</v>
      </c>
      <c r="AB275">
        <v>0</v>
      </c>
      <c r="AC275">
        <v>1</v>
      </c>
      <c r="AD275">
        <v>0</v>
      </c>
      <c r="AE275" t="str">
        <v>(empty model)</v>
      </c>
      <c r="AF275">
        <v>1</v>
      </c>
      <c r="AG275">
        <v>33</v>
      </c>
      <c r="AH275">
        <v>282.75552520000002</v>
      </c>
      <c r="AI275">
        <v>10.5</v>
      </c>
    </row>
    <row r="276" spans="10:35" x14ac:dyDescent="0.25">
      <c r="J276" t="str">
        <v>Benin</v>
      </c>
      <c r="K276" t="b">
        <v>1</v>
      </c>
      <c r="M276" t="str">
        <v>Burundi</v>
      </c>
      <c r="N276">
        <v>58</v>
      </c>
      <c r="P276" t="str">
        <v>Burundi</v>
      </c>
      <c r="Q276">
        <v>0</v>
      </c>
      <c r="R276">
        <v>0</v>
      </c>
      <c r="S276">
        <v>0</v>
      </c>
      <c r="T276">
        <v>0</v>
      </c>
      <c r="U276">
        <v>0</v>
      </c>
      <c r="V276">
        <v>0</v>
      </c>
      <c r="W276">
        <v>0</v>
      </c>
      <c r="X276">
        <v>0</v>
      </c>
      <c r="Y276">
        <v>0</v>
      </c>
      <c r="Z276">
        <v>0</v>
      </c>
      <c r="AA276">
        <v>0</v>
      </c>
      <c r="AB276">
        <v>1</v>
      </c>
      <c r="AC276">
        <v>0</v>
      </c>
      <c r="AD276">
        <v>0</v>
      </c>
      <c r="AE276" t="str">
        <v>(empty model)</v>
      </c>
      <c r="AF276">
        <v>1</v>
      </c>
      <c r="AG276">
        <v>312</v>
      </c>
      <c r="AH276">
        <v>265.28565099999997</v>
      </c>
      <c r="AI276">
        <v>10.3</v>
      </c>
    </row>
    <row r="277" spans="10:35" x14ac:dyDescent="0.25">
      <c r="J277" t="str">
        <v>Benin</v>
      </c>
      <c r="K277" t="b">
        <v>1</v>
      </c>
      <c r="M277" t="str">
        <v>Burundi</v>
      </c>
      <c r="N277">
        <v>57.4</v>
      </c>
      <c r="P277" t="str">
        <v>Burundi</v>
      </c>
      <c r="Q277">
        <v>0</v>
      </c>
      <c r="R277">
        <v>0</v>
      </c>
      <c r="S277">
        <v>0</v>
      </c>
      <c r="T277">
        <v>0</v>
      </c>
      <c r="U277">
        <v>0</v>
      </c>
      <c r="V277">
        <v>0</v>
      </c>
      <c r="W277">
        <v>0</v>
      </c>
      <c r="X277">
        <v>0</v>
      </c>
      <c r="Y277">
        <v>0</v>
      </c>
      <c r="Z277">
        <v>0</v>
      </c>
      <c r="AA277">
        <v>1</v>
      </c>
      <c r="AB277">
        <v>0</v>
      </c>
      <c r="AC277">
        <v>0</v>
      </c>
      <c r="AD277">
        <v>0</v>
      </c>
      <c r="AE277" t="str">
        <v>(empty model)</v>
      </c>
      <c r="AF277">
        <v>1</v>
      </c>
      <c r="AG277">
        <v>321</v>
      </c>
      <c r="AH277">
        <v>26.479973000000001</v>
      </c>
      <c r="AI277">
        <v>9.9</v>
      </c>
    </row>
    <row r="278" spans="10:35" x14ac:dyDescent="0.25">
      <c r="J278" t="str">
        <v>Benin</v>
      </c>
      <c r="K278" t="b">
        <v>1</v>
      </c>
      <c r="M278" t="str">
        <v>Burundi</v>
      </c>
      <c r="N278">
        <v>56.8</v>
      </c>
      <c r="P278" t="str">
        <v>Burundi</v>
      </c>
      <c r="Q278">
        <v>0</v>
      </c>
      <c r="R278">
        <v>0</v>
      </c>
      <c r="S278">
        <v>0</v>
      </c>
      <c r="T278">
        <v>0</v>
      </c>
      <c r="U278">
        <v>0</v>
      </c>
      <c r="V278">
        <v>0</v>
      </c>
      <c r="W278">
        <v>0</v>
      </c>
      <c r="X278">
        <v>0</v>
      </c>
      <c r="Y278">
        <v>0</v>
      </c>
      <c r="Z278">
        <v>1</v>
      </c>
      <c r="AA278">
        <v>0</v>
      </c>
      <c r="AB278">
        <v>0</v>
      </c>
      <c r="AC278">
        <v>0</v>
      </c>
      <c r="AD278">
        <v>0</v>
      </c>
      <c r="AE278" t="str">
        <v>(empty model)</v>
      </c>
      <c r="AF278">
        <v>1</v>
      </c>
      <c r="AG278">
        <v>33</v>
      </c>
      <c r="AH278">
        <v>231.19432560000001</v>
      </c>
      <c r="AI278">
        <v>9.3000000000000007</v>
      </c>
    </row>
    <row r="279" spans="10:35" x14ac:dyDescent="0.25">
      <c r="J279" t="str">
        <v>Benin</v>
      </c>
      <c r="K279" t="b">
        <v>1</v>
      </c>
      <c r="M279" t="str">
        <v>Burundi</v>
      </c>
      <c r="N279">
        <v>56.2</v>
      </c>
      <c r="P279" t="str">
        <v>Burundi</v>
      </c>
      <c r="Q279">
        <v>0</v>
      </c>
      <c r="R279">
        <v>0</v>
      </c>
      <c r="S279">
        <v>0</v>
      </c>
      <c r="T279">
        <v>0</v>
      </c>
      <c r="U279">
        <v>0</v>
      </c>
      <c r="V279">
        <v>0</v>
      </c>
      <c r="W279">
        <v>0</v>
      </c>
      <c r="X279">
        <v>0</v>
      </c>
      <c r="Y279">
        <v>1</v>
      </c>
      <c r="Z279">
        <v>0</v>
      </c>
      <c r="AA279">
        <v>0</v>
      </c>
      <c r="AB279">
        <v>0</v>
      </c>
      <c r="AC279">
        <v>0</v>
      </c>
      <c r="AD279">
        <v>0</v>
      </c>
      <c r="AE279" t="str">
        <v>(empty model)</v>
      </c>
      <c r="AF279">
        <v>1</v>
      </c>
      <c r="AG279">
        <v>338</v>
      </c>
      <c r="AH279">
        <v>24.944652000000001</v>
      </c>
      <c r="AI279">
        <v>8.6</v>
      </c>
    </row>
    <row r="280" spans="10:35" x14ac:dyDescent="0.25">
      <c r="J280" t="str">
        <v>Benin</v>
      </c>
      <c r="K280" t="b">
        <v>1</v>
      </c>
      <c r="M280" t="str">
        <v>Burundi</v>
      </c>
      <c r="N280">
        <v>55.3</v>
      </c>
      <c r="P280" t="str">
        <v>Burundi</v>
      </c>
      <c r="Q280">
        <v>0</v>
      </c>
      <c r="R280">
        <v>0</v>
      </c>
      <c r="S280">
        <v>0</v>
      </c>
      <c r="T280">
        <v>0</v>
      </c>
      <c r="U280">
        <v>0</v>
      </c>
      <c r="V280">
        <v>0</v>
      </c>
      <c r="W280">
        <v>0</v>
      </c>
      <c r="X280">
        <v>1</v>
      </c>
      <c r="Y280">
        <v>0</v>
      </c>
      <c r="Z280">
        <v>0</v>
      </c>
      <c r="AA280">
        <v>0</v>
      </c>
      <c r="AB280">
        <v>0</v>
      </c>
      <c r="AC280">
        <v>0</v>
      </c>
      <c r="AD280">
        <v>0</v>
      </c>
      <c r="AE280" t="str">
        <v>(empty model)</v>
      </c>
      <c r="AF280">
        <v>1</v>
      </c>
      <c r="AG280">
        <v>35</v>
      </c>
      <c r="AH280">
        <v>196.24726279999999</v>
      </c>
      <c r="AI280">
        <v>7.9</v>
      </c>
    </row>
    <row r="281" spans="10:35" x14ac:dyDescent="0.25">
      <c r="J281" t="str">
        <v>Benin</v>
      </c>
      <c r="K281" t="b">
        <v>1</v>
      </c>
      <c r="M281" t="str">
        <v>Burundi</v>
      </c>
      <c r="N281">
        <v>54.8</v>
      </c>
      <c r="P281" t="str">
        <v>Burundi</v>
      </c>
      <c r="Q281">
        <v>0</v>
      </c>
      <c r="R281">
        <v>0</v>
      </c>
      <c r="S281">
        <v>0</v>
      </c>
      <c r="T281">
        <v>0</v>
      </c>
      <c r="U281">
        <v>0</v>
      </c>
      <c r="V281">
        <v>0</v>
      </c>
      <c r="W281">
        <v>1</v>
      </c>
      <c r="X281">
        <v>0</v>
      </c>
      <c r="Y281">
        <v>0</v>
      </c>
      <c r="Z281">
        <v>0</v>
      </c>
      <c r="AA281">
        <v>0</v>
      </c>
      <c r="AB281">
        <v>0</v>
      </c>
      <c r="AC281">
        <v>0</v>
      </c>
      <c r="AD281">
        <v>0</v>
      </c>
      <c r="AE281" t="str">
        <v>(empty model)</v>
      </c>
      <c r="AF281">
        <v>1</v>
      </c>
      <c r="AG281">
        <v>355</v>
      </c>
      <c r="AH281">
        <v>17.799949999999999</v>
      </c>
      <c r="AI281">
        <v>7.2</v>
      </c>
    </row>
    <row r="282" spans="10:35" x14ac:dyDescent="0.25">
      <c r="J282" t="str">
        <v>Benin</v>
      </c>
      <c r="K282" t="b">
        <v>1</v>
      </c>
      <c r="M282" t="str">
        <v>Burundi</v>
      </c>
      <c r="N282">
        <v>54.1</v>
      </c>
      <c r="P282" t="str">
        <v>Burundi</v>
      </c>
      <c r="Q282">
        <v>0</v>
      </c>
      <c r="R282">
        <v>0</v>
      </c>
      <c r="S282">
        <v>0</v>
      </c>
      <c r="T282">
        <v>0</v>
      </c>
      <c r="U282">
        <v>0</v>
      </c>
      <c r="V282">
        <v>1</v>
      </c>
      <c r="W282">
        <v>0</v>
      </c>
      <c r="X282">
        <v>0</v>
      </c>
      <c r="Y282">
        <v>0</v>
      </c>
      <c r="Z282">
        <v>0</v>
      </c>
      <c r="AA282">
        <v>0</v>
      </c>
      <c r="AB282">
        <v>0</v>
      </c>
      <c r="AC282">
        <v>0</v>
      </c>
      <c r="AD282">
        <v>0</v>
      </c>
      <c r="AE282" t="str">
        <v>(empty model)</v>
      </c>
      <c r="AF282">
        <v>1</v>
      </c>
      <c r="AG282">
        <v>361</v>
      </c>
      <c r="AH282">
        <v>165.87941760000001</v>
      </c>
      <c r="AI282">
        <v>5.9</v>
      </c>
    </row>
    <row r="283" spans="10:35" x14ac:dyDescent="0.25">
      <c r="J283" t="str">
        <v>Benin</v>
      </c>
      <c r="K283" t="b">
        <v>1</v>
      </c>
      <c r="M283" t="str">
        <v>Burundi</v>
      </c>
      <c r="N283">
        <v>53.4</v>
      </c>
      <c r="P283" t="str">
        <v>Burundi</v>
      </c>
      <c r="Q283">
        <v>0</v>
      </c>
      <c r="R283">
        <v>0</v>
      </c>
      <c r="S283">
        <v>0</v>
      </c>
      <c r="T283">
        <v>0</v>
      </c>
      <c r="U283">
        <v>1</v>
      </c>
      <c r="V283">
        <v>0</v>
      </c>
      <c r="W283">
        <v>0</v>
      </c>
      <c r="X283">
        <v>0</v>
      </c>
      <c r="Y283">
        <v>0</v>
      </c>
      <c r="Z283">
        <v>0</v>
      </c>
      <c r="AA283">
        <v>0</v>
      </c>
      <c r="AB283">
        <v>0</v>
      </c>
      <c r="AC283">
        <v>0</v>
      </c>
      <c r="AD283">
        <v>0</v>
      </c>
      <c r="AE283" t="str">
        <v>(empty model)</v>
      </c>
      <c r="AF283">
        <v>1</v>
      </c>
      <c r="AG283">
        <v>369</v>
      </c>
      <c r="AH283">
        <v>15.574339999999999</v>
      </c>
      <c r="AI283">
        <v>5.6</v>
      </c>
    </row>
    <row r="284" spans="10:35" x14ac:dyDescent="0.25">
      <c r="J284" t="str">
        <v>Benin</v>
      </c>
      <c r="K284" t="b">
        <v>1</v>
      </c>
      <c r="M284" t="str">
        <v>Burundi</v>
      </c>
      <c r="N284">
        <v>52.6</v>
      </c>
      <c r="P284" t="str">
        <v>Burundi</v>
      </c>
      <c r="Q284">
        <v>0</v>
      </c>
      <c r="R284">
        <v>0</v>
      </c>
      <c r="S284">
        <v>0</v>
      </c>
      <c r="T284">
        <v>1</v>
      </c>
      <c r="U284">
        <v>0</v>
      </c>
      <c r="V284">
        <v>0</v>
      </c>
      <c r="W284">
        <v>0</v>
      </c>
      <c r="X284">
        <v>0</v>
      </c>
      <c r="Y284">
        <v>0</v>
      </c>
      <c r="Z284">
        <v>0</v>
      </c>
      <c r="AA284">
        <v>0</v>
      </c>
      <c r="AB284">
        <v>0</v>
      </c>
      <c r="AC284">
        <v>0</v>
      </c>
      <c r="AD284">
        <v>0</v>
      </c>
      <c r="AE284" t="str">
        <v>(empty model)</v>
      </c>
      <c r="AF284">
        <v>1</v>
      </c>
      <c r="AG284">
        <v>378</v>
      </c>
      <c r="AH284">
        <v>127.4296648</v>
      </c>
      <c r="AI284">
        <v>5.2</v>
      </c>
    </row>
    <row r="285" spans="10:35" x14ac:dyDescent="0.25">
      <c r="J285" t="str">
        <v>Benin</v>
      </c>
      <c r="K285" t="b">
        <v>1</v>
      </c>
      <c r="M285" t="str">
        <v>Cabo Verde</v>
      </c>
      <c r="N285">
        <v>73</v>
      </c>
      <c r="P285" t="str">
        <v>Cabo Verde</v>
      </c>
      <c r="Q285">
        <v>0</v>
      </c>
      <c r="R285">
        <v>0</v>
      </c>
      <c r="S285">
        <v>0</v>
      </c>
      <c r="T285">
        <v>0</v>
      </c>
      <c r="U285">
        <v>0</v>
      </c>
      <c r="V285">
        <v>0</v>
      </c>
      <c r="W285">
        <v>0</v>
      </c>
      <c r="X285">
        <v>0</v>
      </c>
      <c r="Y285">
        <v>0</v>
      </c>
      <c r="Z285">
        <v>0</v>
      </c>
      <c r="AA285">
        <v>0</v>
      </c>
      <c r="AB285">
        <v>0</v>
      </c>
      <c r="AC285">
        <v>0</v>
      </c>
      <c r="AD285">
        <v>1</v>
      </c>
      <c r="AE285" t="str">
        <v>(empty model)</v>
      </c>
      <c r="AF285">
        <v>1</v>
      </c>
      <c r="AG285">
        <v>117</v>
      </c>
      <c r="AH285">
        <v>3529.61843</v>
      </c>
      <c r="AI285">
        <v>13.5</v>
      </c>
    </row>
    <row r="286" spans="10:35" x14ac:dyDescent="0.25">
      <c r="J286" t="str">
        <v>Benin</v>
      </c>
      <c r="K286" t="b">
        <v>1</v>
      </c>
      <c r="M286" t="str">
        <v>Cabo Verde</v>
      </c>
      <c r="N286">
        <v>72.8</v>
      </c>
      <c r="P286" t="str">
        <v>Cabo Verde</v>
      </c>
      <c r="Q286">
        <v>0</v>
      </c>
      <c r="R286">
        <v>0</v>
      </c>
      <c r="S286">
        <v>0</v>
      </c>
      <c r="T286">
        <v>0</v>
      </c>
      <c r="U286">
        <v>0</v>
      </c>
      <c r="V286">
        <v>0</v>
      </c>
      <c r="W286">
        <v>0</v>
      </c>
      <c r="X286">
        <v>0</v>
      </c>
      <c r="Y286">
        <v>0</v>
      </c>
      <c r="Z286">
        <v>0</v>
      </c>
      <c r="AA286">
        <v>0</v>
      </c>
      <c r="AB286">
        <v>0</v>
      </c>
      <c r="AC286">
        <v>1</v>
      </c>
      <c r="AD286">
        <v>0</v>
      </c>
      <c r="AE286" t="str">
        <v>(empty model)</v>
      </c>
      <c r="AF286">
        <v>1</v>
      </c>
      <c r="AG286">
        <v>12</v>
      </c>
      <c r="AH286">
        <v>3558.7963140000002</v>
      </c>
      <c r="AI286">
        <v>13.6</v>
      </c>
    </row>
    <row r="287" spans="10:35" x14ac:dyDescent="0.25">
      <c r="J287" t="str">
        <v>Benin</v>
      </c>
      <c r="K287" t="b">
        <v>1</v>
      </c>
      <c r="M287" t="str">
        <v>Cabo Verde</v>
      </c>
      <c r="N287">
        <v>72.7</v>
      </c>
      <c r="P287" t="str">
        <v>Cabo Verde</v>
      </c>
      <c r="Q287">
        <v>0</v>
      </c>
      <c r="R287">
        <v>0</v>
      </c>
      <c r="S287">
        <v>0</v>
      </c>
      <c r="T287">
        <v>0</v>
      </c>
      <c r="U287">
        <v>0</v>
      </c>
      <c r="V287">
        <v>0</v>
      </c>
      <c r="W287">
        <v>0</v>
      </c>
      <c r="X287">
        <v>0</v>
      </c>
      <c r="Y287">
        <v>0</v>
      </c>
      <c r="Z287">
        <v>0</v>
      </c>
      <c r="AA287">
        <v>0</v>
      </c>
      <c r="AB287">
        <v>1</v>
      </c>
      <c r="AC287">
        <v>0</v>
      </c>
      <c r="AD287">
        <v>0</v>
      </c>
      <c r="AE287" t="str">
        <v>(empty model)</v>
      </c>
      <c r="AF287">
        <v>1</v>
      </c>
      <c r="AG287">
        <v>121</v>
      </c>
      <c r="AH287">
        <v>348.48276199999998</v>
      </c>
      <c r="AI287">
        <v>13.2</v>
      </c>
    </row>
    <row r="288" spans="10:35" x14ac:dyDescent="0.25">
      <c r="J288" t="str">
        <v>Benin</v>
      </c>
      <c r="K288" t="b">
        <v>1</v>
      </c>
      <c r="M288" t="str">
        <v>Cabo Verde</v>
      </c>
      <c r="N288">
        <v>72.599999999999994</v>
      </c>
      <c r="P288" t="str">
        <v>Cabo Verde</v>
      </c>
      <c r="Q288">
        <v>0</v>
      </c>
      <c r="R288">
        <v>0</v>
      </c>
      <c r="S288">
        <v>0</v>
      </c>
      <c r="T288">
        <v>0</v>
      </c>
      <c r="U288">
        <v>0</v>
      </c>
      <c r="V288">
        <v>0</v>
      </c>
      <c r="W288">
        <v>0</v>
      </c>
      <c r="X288">
        <v>0</v>
      </c>
      <c r="Y288">
        <v>0</v>
      </c>
      <c r="Z288">
        <v>0</v>
      </c>
      <c r="AA288">
        <v>1</v>
      </c>
      <c r="AB288">
        <v>0</v>
      </c>
      <c r="AC288">
        <v>0</v>
      </c>
      <c r="AD288">
        <v>0</v>
      </c>
      <c r="AE288" t="str">
        <v>(empty model)</v>
      </c>
      <c r="AF288">
        <v>1</v>
      </c>
      <c r="AG288">
        <v>122</v>
      </c>
      <c r="AH288">
        <v>367.42945300000002</v>
      </c>
      <c r="AI288">
        <v>13.1</v>
      </c>
    </row>
    <row r="289" spans="10:35" x14ac:dyDescent="0.25">
      <c r="J289" t="str">
        <v>Benin</v>
      </c>
      <c r="K289" t="b">
        <v>0</v>
      </c>
      <c r="M289" t="str">
        <v>Cabo Verde</v>
      </c>
      <c r="N289">
        <v>72.5</v>
      </c>
      <c r="P289" t="str">
        <v>Cabo Verde</v>
      </c>
      <c r="Q289">
        <v>0</v>
      </c>
      <c r="R289">
        <v>0</v>
      </c>
      <c r="S289">
        <v>0</v>
      </c>
      <c r="T289">
        <v>0</v>
      </c>
      <c r="U289">
        <v>0</v>
      </c>
      <c r="V289">
        <v>0</v>
      </c>
      <c r="W289">
        <v>0</v>
      </c>
      <c r="X289">
        <v>0</v>
      </c>
      <c r="Y289">
        <v>0</v>
      </c>
      <c r="Z289">
        <v>1</v>
      </c>
      <c r="AA289">
        <v>0</v>
      </c>
      <c r="AB289">
        <v>0</v>
      </c>
      <c r="AC289">
        <v>0</v>
      </c>
      <c r="AD289">
        <v>0</v>
      </c>
      <c r="AE289" t="str">
        <v>(empty model)</v>
      </c>
      <c r="AF289">
        <v>1</v>
      </c>
      <c r="AG289">
        <v>123</v>
      </c>
      <c r="AH289">
        <v>3312.8259849999999</v>
      </c>
      <c r="AI289">
        <v>12.7</v>
      </c>
    </row>
    <row r="290" spans="10:35" x14ac:dyDescent="0.25">
      <c r="J290" t="str">
        <v>Benin</v>
      </c>
      <c r="K290" t="b">
        <v>0</v>
      </c>
      <c r="M290" t="str">
        <v>Cabo Verde</v>
      </c>
      <c r="N290">
        <v>72.400000000000006</v>
      </c>
      <c r="P290" t="str">
        <v>Cabo Verde</v>
      </c>
      <c r="Q290">
        <v>0</v>
      </c>
      <c r="R290">
        <v>0</v>
      </c>
      <c r="S290">
        <v>0</v>
      </c>
      <c r="T290">
        <v>0</v>
      </c>
      <c r="U290">
        <v>0</v>
      </c>
      <c r="V290">
        <v>0</v>
      </c>
      <c r="W290">
        <v>0</v>
      </c>
      <c r="X290">
        <v>0</v>
      </c>
      <c r="Y290">
        <v>1</v>
      </c>
      <c r="Z290">
        <v>0</v>
      </c>
      <c r="AA290">
        <v>0</v>
      </c>
      <c r="AB290">
        <v>0</v>
      </c>
      <c r="AC290">
        <v>0</v>
      </c>
      <c r="AD290">
        <v>0</v>
      </c>
      <c r="AE290" t="str">
        <v>(empty model)</v>
      </c>
      <c r="AF290">
        <v>1</v>
      </c>
      <c r="AG290">
        <v>124</v>
      </c>
      <c r="AH290">
        <v>3444.5565999999999</v>
      </c>
      <c r="AI290">
        <v>12.4</v>
      </c>
    </row>
    <row r="291" spans="10:35" x14ac:dyDescent="0.25">
      <c r="J291" t="str">
        <v>Bhutan</v>
      </c>
      <c r="K291" t="b">
        <v>0</v>
      </c>
      <c r="M291" t="str">
        <v>Cabo Verde</v>
      </c>
      <c r="N291">
        <v>72.400000000000006</v>
      </c>
      <c r="P291" t="str">
        <v>Cabo Verde</v>
      </c>
      <c r="Q291">
        <v>0</v>
      </c>
      <c r="R291">
        <v>0</v>
      </c>
      <c r="S291">
        <v>0</v>
      </c>
      <c r="T291">
        <v>0</v>
      </c>
      <c r="U291">
        <v>0</v>
      </c>
      <c r="V291">
        <v>0</v>
      </c>
      <c r="W291">
        <v>0</v>
      </c>
      <c r="X291">
        <v>1</v>
      </c>
      <c r="Y291">
        <v>0</v>
      </c>
      <c r="Z291">
        <v>0</v>
      </c>
      <c r="AA291">
        <v>0</v>
      </c>
      <c r="AB291">
        <v>0</v>
      </c>
      <c r="AC291">
        <v>0</v>
      </c>
      <c r="AD291">
        <v>0</v>
      </c>
      <c r="AE291" t="str">
        <v>(empty model)</v>
      </c>
      <c r="AF291">
        <v>1</v>
      </c>
      <c r="AG291">
        <v>124</v>
      </c>
      <c r="AH291">
        <v>3638.95946</v>
      </c>
      <c r="AI291">
        <v>12.2</v>
      </c>
    </row>
    <row r="292" spans="10:35" x14ac:dyDescent="0.25">
      <c r="J292" t="str">
        <v>Bhutan</v>
      </c>
      <c r="K292" t="b">
        <v>1</v>
      </c>
      <c r="M292" t="str">
        <v>Cabo Verde</v>
      </c>
      <c r="N292">
        <v>72.3</v>
      </c>
      <c r="P292" t="str">
        <v>Cabo Verde</v>
      </c>
      <c r="Q292">
        <v>0</v>
      </c>
      <c r="R292">
        <v>0</v>
      </c>
      <c r="S292">
        <v>0</v>
      </c>
      <c r="T292">
        <v>0</v>
      </c>
      <c r="U292">
        <v>0</v>
      </c>
      <c r="V292">
        <v>0</v>
      </c>
      <c r="W292">
        <v>1</v>
      </c>
      <c r="X292">
        <v>0</v>
      </c>
      <c r="Y292">
        <v>0</v>
      </c>
      <c r="Z292">
        <v>0</v>
      </c>
      <c r="AA292">
        <v>0</v>
      </c>
      <c r="AB292">
        <v>0</v>
      </c>
      <c r="AC292">
        <v>0</v>
      </c>
      <c r="AD292">
        <v>0</v>
      </c>
      <c r="AE292" t="str">
        <v>(empty model)</v>
      </c>
      <c r="AF292">
        <v>1</v>
      </c>
      <c r="AG292">
        <v>126</v>
      </c>
      <c r="AH292">
        <v>3112.2857119999999</v>
      </c>
      <c r="AI292">
        <v>11.9</v>
      </c>
    </row>
    <row r="293" spans="10:35" x14ac:dyDescent="0.25">
      <c r="J293" t="str">
        <v>Bhutan</v>
      </c>
      <c r="K293" t="b">
        <v>1</v>
      </c>
      <c r="M293" t="str">
        <v>Cabo Verde</v>
      </c>
      <c r="N293">
        <v>72.099999999999994</v>
      </c>
      <c r="P293" t="str">
        <v>Cabo Verde</v>
      </c>
      <c r="Q293">
        <v>0</v>
      </c>
      <c r="R293">
        <v>0</v>
      </c>
      <c r="S293">
        <v>0</v>
      </c>
      <c r="T293">
        <v>0</v>
      </c>
      <c r="U293">
        <v>0</v>
      </c>
      <c r="V293">
        <v>1</v>
      </c>
      <c r="W293">
        <v>0</v>
      </c>
      <c r="X293">
        <v>0</v>
      </c>
      <c r="Y293">
        <v>0</v>
      </c>
      <c r="Z293">
        <v>0</v>
      </c>
      <c r="AA293">
        <v>0</v>
      </c>
      <c r="AB293">
        <v>0</v>
      </c>
      <c r="AC293">
        <v>0</v>
      </c>
      <c r="AD293">
        <v>0</v>
      </c>
      <c r="AE293" t="str">
        <v>(empty model)</v>
      </c>
      <c r="AF293">
        <v>1</v>
      </c>
      <c r="AG293">
        <v>129</v>
      </c>
      <c r="AH293">
        <v>234.28992</v>
      </c>
      <c r="AI293">
        <v>11.9</v>
      </c>
    </row>
    <row r="294" spans="10:35" x14ac:dyDescent="0.25">
      <c r="J294" t="str">
        <v>Bhutan</v>
      </c>
      <c r="K294" t="b">
        <v>1</v>
      </c>
      <c r="M294" t="str">
        <v>Cabo Verde</v>
      </c>
      <c r="N294">
        <v>71.8</v>
      </c>
      <c r="P294" t="str">
        <v>Cabo Verde</v>
      </c>
      <c r="Q294">
        <v>0</v>
      </c>
      <c r="R294">
        <v>0</v>
      </c>
      <c r="S294">
        <v>0</v>
      </c>
      <c r="T294">
        <v>0</v>
      </c>
      <c r="U294">
        <v>1</v>
      </c>
      <c r="V294">
        <v>0</v>
      </c>
      <c r="W294">
        <v>0</v>
      </c>
      <c r="X294">
        <v>0</v>
      </c>
      <c r="Y294">
        <v>0</v>
      </c>
      <c r="Z294">
        <v>0</v>
      </c>
      <c r="AA294">
        <v>0</v>
      </c>
      <c r="AB294">
        <v>0</v>
      </c>
      <c r="AC294">
        <v>0</v>
      </c>
      <c r="AD294">
        <v>0</v>
      </c>
      <c r="AE294" t="str">
        <v>(empty model)</v>
      </c>
      <c r="AF294">
        <v>1</v>
      </c>
      <c r="AG294">
        <v>134</v>
      </c>
      <c r="AH294">
        <v>248.13459</v>
      </c>
      <c r="AI294">
        <v>11.2</v>
      </c>
    </row>
    <row r="295" spans="10:35" x14ac:dyDescent="0.25">
      <c r="J295" t="str">
        <v>Bhutan</v>
      </c>
      <c r="K295" t="b">
        <v>1</v>
      </c>
      <c r="M295" t="str">
        <v>Cabo Verde</v>
      </c>
      <c r="N295">
        <v>71.400000000000006</v>
      </c>
      <c r="P295" t="str">
        <v>Cabo Verde</v>
      </c>
      <c r="Q295">
        <v>0</v>
      </c>
      <c r="R295">
        <v>0</v>
      </c>
      <c r="S295">
        <v>0</v>
      </c>
      <c r="T295">
        <v>1</v>
      </c>
      <c r="U295">
        <v>0</v>
      </c>
      <c r="V295">
        <v>0</v>
      </c>
      <c r="W295">
        <v>0</v>
      </c>
      <c r="X295">
        <v>0</v>
      </c>
      <c r="Y295">
        <v>0</v>
      </c>
      <c r="Z295">
        <v>0</v>
      </c>
      <c r="AA295">
        <v>0</v>
      </c>
      <c r="AB295">
        <v>0</v>
      </c>
      <c r="AC295">
        <v>0</v>
      </c>
      <c r="AD295">
        <v>0</v>
      </c>
      <c r="AE295" t="str">
        <v>(empty model)</v>
      </c>
      <c r="AF295">
        <v>1</v>
      </c>
      <c r="AG295">
        <v>14</v>
      </c>
      <c r="AH295">
        <v>1976.45856</v>
      </c>
      <c r="AI295">
        <v>11.1</v>
      </c>
    </row>
    <row r="296" spans="10:35" x14ac:dyDescent="0.25">
      <c r="J296" t="str">
        <v>Bhutan</v>
      </c>
      <c r="K296" t="b">
        <v>1</v>
      </c>
      <c r="M296" t="str">
        <v>Cabo Verde</v>
      </c>
      <c r="N296">
        <v>71.099999999999994</v>
      </c>
      <c r="P296" t="str">
        <v>Cabo Verde</v>
      </c>
      <c r="Q296">
        <v>0</v>
      </c>
      <c r="R296">
        <v>0</v>
      </c>
      <c r="S296">
        <v>1</v>
      </c>
      <c r="T296">
        <v>0</v>
      </c>
      <c r="U296">
        <v>0</v>
      </c>
      <c r="V296">
        <v>0</v>
      </c>
      <c r="W296">
        <v>0</v>
      </c>
      <c r="X296">
        <v>0</v>
      </c>
      <c r="Y296">
        <v>0</v>
      </c>
      <c r="Z296">
        <v>0</v>
      </c>
      <c r="AA296">
        <v>0</v>
      </c>
      <c r="AB296">
        <v>0</v>
      </c>
      <c r="AC296">
        <v>0</v>
      </c>
      <c r="AD296">
        <v>0</v>
      </c>
      <c r="AE296" t="str">
        <v>(empty model)</v>
      </c>
      <c r="AF296">
        <v>1</v>
      </c>
      <c r="AG296">
        <v>144</v>
      </c>
      <c r="AH296">
        <v>1768.9213199999999</v>
      </c>
      <c r="AI296">
        <v>11.3</v>
      </c>
    </row>
    <row r="297" spans="10:35" x14ac:dyDescent="0.25">
      <c r="J297" t="str">
        <v>Bhutan</v>
      </c>
      <c r="K297" t="b">
        <v>1</v>
      </c>
      <c r="M297" t="str">
        <v>Cabo Verde</v>
      </c>
      <c r="N297">
        <v>77</v>
      </c>
      <c r="P297" t="str">
        <v>Cabo Verde</v>
      </c>
      <c r="Q297">
        <v>0</v>
      </c>
      <c r="R297">
        <v>1</v>
      </c>
      <c r="S297">
        <v>0</v>
      </c>
      <c r="T297">
        <v>0</v>
      </c>
      <c r="U297">
        <v>0</v>
      </c>
      <c r="V297">
        <v>0</v>
      </c>
      <c r="W297">
        <v>0</v>
      </c>
      <c r="X297">
        <v>0</v>
      </c>
      <c r="Y297">
        <v>0</v>
      </c>
      <c r="Z297">
        <v>0</v>
      </c>
      <c r="AA297">
        <v>0</v>
      </c>
      <c r="AB297">
        <v>0</v>
      </c>
      <c r="AC297">
        <v>0</v>
      </c>
      <c r="AD297">
        <v>0</v>
      </c>
      <c r="AE297" t="str">
        <v>(empty model)</v>
      </c>
      <c r="AF297">
        <v>1</v>
      </c>
      <c r="AG297">
        <v>148</v>
      </c>
      <c r="AH297">
        <v>1373.5156360000001</v>
      </c>
      <c r="AI297">
        <v>11.3</v>
      </c>
    </row>
    <row r="298" spans="10:35" x14ac:dyDescent="0.25">
      <c r="J298" t="str">
        <v>Bhutan</v>
      </c>
      <c r="K298" t="b">
        <v>1</v>
      </c>
      <c r="M298" t="str">
        <v>Cambodia</v>
      </c>
      <c r="N298">
        <v>68.3</v>
      </c>
      <c r="P298" t="str">
        <v>Cambodia</v>
      </c>
      <c r="Q298">
        <v>0</v>
      </c>
      <c r="R298">
        <v>0</v>
      </c>
      <c r="S298">
        <v>0</v>
      </c>
      <c r="T298">
        <v>0</v>
      </c>
      <c r="U298">
        <v>0</v>
      </c>
      <c r="V298">
        <v>0</v>
      </c>
      <c r="W298">
        <v>0</v>
      </c>
      <c r="X298">
        <v>0</v>
      </c>
      <c r="Y298">
        <v>0</v>
      </c>
      <c r="Z298">
        <v>0</v>
      </c>
      <c r="AA298">
        <v>0</v>
      </c>
      <c r="AB298">
        <v>0</v>
      </c>
      <c r="AC298">
        <v>0</v>
      </c>
      <c r="AD298">
        <v>1</v>
      </c>
      <c r="AE298" t="str">
        <v>(empty model)</v>
      </c>
      <c r="AF298">
        <v>1</v>
      </c>
      <c r="AG298">
        <v>179</v>
      </c>
      <c r="AH298">
        <v>198.68712300000001</v>
      </c>
      <c r="AI298">
        <v>10.9</v>
      </c>
    </row>
    <row r="299" spans="10:35" x14ac:dyDescent="0.25">
      <c r="J299" t="str">
        <v>Bhutan</v>
      </c>
      <c r="K299" t="b">
        <v>1</v>
      </c>
      <c r="M299" t="str">
        <v>Cambodia</v>
      </c>
      <c r="N299">
        <v>67.8</v>
      </c>
      <c r="P299" t="str">
        <v>Cambodia</v>
      </c>
      <c r="Q299">
        <v>0</v>
      </c>
      <c r="R299">
        <v>0</v>
      </c>
      <c r="S299">
        <v>0</v>
      </c>
      <c r="T299">
        <v>0</v>
      </c>
      <c r="U299">
        <v>0</v>
      </c>
      <c r="V299">
        <v>0</v>
      </c>
      <c r="W299">
        <v>0</v>
      </c>
      <c r="X299">
        <v>0</v>
      </c>
      <c r="Y299">
        <v>0</v>
      </c>
      <c r="Z299">
        <v>0</v>
      </c>
      <c r="AA299">
        <v>0</v>
      </c>
      <c r="AB299">
        <v>0</v>
      </c>
      <c r="AC299">
        <v>1</v>
      </c>
      <c r="AD299">
        <v>0</v>
      </c>
      <c r="AE299" t="str">
        <v>(empty model)</v>
      </c>
      <c r="AF299">
        <v>1</v>
      </c>
      <c r="AG299">
        <v>183</v>
      </c>
      <c r="AH299">
        <v>128.419568</v>
      </c>
      <c r="AI299">
        <v>10.8</v>
      </c>
    </row>
    <row r="300" spans="10:35" x14ac:dyDescent="0.25">
      <c r="J300" t="str">
        <v>Bhutan</v>
      </c>
      <c r="K300" t="b">
        <v>1</v>
      </c>
      <c r="M300" t="str">
        <v>Cambodia</v>
      </c>
      <c r="N300">
        <v>67.400000000000006</v>
      </c>
      <c r="P300" t="str">
        <v>Cambodia</v>
      </c>
      <c r="Q300">
        <v>0</v>
      </c>
      <c r="R300">
        <v>0</v>
      </c>
      <c r="S300">
        <v>0</v>
      </c>
      <c r="T300">
        <v>0</v>
      </c>
      <c r="U300">
        <v>0</v>
      </c>
      <c r="V300">
        <v>0</v>
      </c>
      <c r="W300">
        <v>0</v>
      </c>
      <c r="X300">
        <v>0</v>
      </c>
      <c r="Y300">
        <v>0</v>
      </c>
      <c r="Z300">
        <v>0</v>
      </c>
      <c r="AA300">
        <v>0</v>
      </c>
      <c r="AB300">
        <v>1</v>
      </c>
      <c r="AC300">
        <v>0</v>
      </c>
      <c r="AD300">
        <v>0</v>
      </c>
      <c r="AE300" t="str">
        <v>(empty model)</v>
      </c>
      <c r="AF300">
        <v>1</v>
      </c>
      <c r="AG300">
        <v>186</v>
      </c>
      <c r="AH300">
        <v>95.244131999999993</v>
      </c>
      <c r="AI300">
        <v>10.7</v>
      </c>
    </row>
    <row r="301" spans="10:35" x14ac:dyDescent="0.25">
      <c r="J301" t="str">
        <v>Bhutan</v>
      </c>
      <c r="K301" t="b">
        <v>1</v>
      </c>
      <c r="M301" t="str">
        <v>Cambodia</v>
      </c>
      <c r="N301">
        <v>67</v>
      </c>
      <c r="P301" t="str">
        <v>Cambodia</v>
      </c>
      <c r="Q301">
        <v>0</v>
      </c>
      <c r="R301">
        <v>0</v>
      </c>
      <c r="S301">
        <v>0</v>
      </c>
      <c r="T301">
        <v>0</v>
      </c>
      <c r="U301">
        <v>0</v>
      </c>
      <c r="V301">
        <v>0</v>
      </c>
      <c r="W301">
        <v>0</v>
      </c>
      <c r="X301">
        <v>0</v>
      </c>
      <c r="Y301">
        <v>0</v>
      </c>
      <c r="Z301">
        <v>0</v>
      </c>
      <c r="AA301">
        <v>1</v>
      </c>
      <c r="AB301">
        <v>0</v>
      </c>
      <c r="AC301">
        <v>0</v>
      </c>
      <c r="AD301">
        <v>0</v>
      </c>
      <c r="AE301" t="str">
        <v>(empty model)</v>
      </c>
      <c r="AF301">
        <v>1</v>
      </c>
      <c r="AG301">
        <v>19</v>
      </c>
      <c r="AH301">
        <v>882.49146199999996</v>
      </c>
      <c r="AI301">
        <v>10.7</v>
      </c>
    </row>
    <row r="302" spans="10:35" x14ac:dyDescent="0.25">
      <c r="J302" t="str">
        <v>Bhutan</v>
      </c>
      <c r="K302" t="b">
        <v>1</v>
      </c>
      <c r="M302" t="str">
        <v>Cambodia</v>
      </c>
      <c r="N302">
        <v>66.599999999999994</v>
      </c>
      <c r="P302" t="str">
        <v>Cambodia</v>
      </c>
      <c r="Q302">
        <v>0</v>
      </c>
      <c r="R302">
        <v>0</v>
      </c>
      <c r="S302">
        <v>0</v>
      </c>
      <c r="T302">
        <v>0</v>
      </c>
      <c r="U302">
        <v>0</v>
      </c>
      <c r="V302">
        <v>0</v>
      </c>
      <c r="W302">
        <v>0</v>
      </c>
      <c r="X302">
        <v>0</v>
      </c>
      <c r="Y302">
        <v>0</v>
      </c>
      <c r="Z302">
        <v>1</v>
      </c>
      <c r="AA302">
        <v>0</v>
      </c>
      <c r="AB302">
        <v>0</v>
      </c>
      <c r="AC302">
        <v>0</v>
      </c>
      <c r="AD302">
        <v>0</v>
      </c>
      <c r="AE302" t="str">
        <v>(empty model)</v>
      </c>
      <c r="AF302">
        <v>1</v>
      </c>
      <c r="AG302">
        <v>192</v>
      </c>
      <c r="AH302">
        <v>785.69288410000001</v>
      </c>
      <c r="AI302">
        <v>10.6</v>
      </c>
    </row>
    <row r="303" spans="10:35" x14ac:dyDescent="0.25">
      <c r="J303" t="str">
        <v>Bhutan</v>
      </c>
      <c r="K303" t="b">
        <v>1</v>
      </c>
      <c r="M303" t="str">
        <v>Cambodia</v>
      </c>
      <c r="N303">
        <v>66.099999999999994</v>
      </c>
      <c r="P303" t="str">
        <v>Cambodia</v>
      </c>
      <c r="Q303">
        <v>0</v>
      </c>
      <c r="R303">
        <v>0</v>
      </c>
      <c r="S303">
        <v>0</v>
      </c>
      <c r="T303">
        <v>0</v>
      </c>
      <c r="U303">
        <v>0</v>
      </c>
      <c r="V303">
        <v>0</v>
      </c>
      <c r="W303">
        <v>0</v>
      </c>
      <c r="X303">
        <v>0</v>
      </c>
      <c r="Y303">
        <v>1</v>
      </c>
      <c r="Z303">
        <v>0</v>
      </c>
      <c r="AA303">
        <v>0</v>
      </c>
      <c r="AB303">
        <v>0</v>
      </c>
      <c r="AC303">
        <v>0</v>
      </c>
      <c r="AD303">
        <v>0</v>
      </c>
      <c r="AE303" t="str">
        <v>(empty model)</v>
      </c>
      <c r="AF303">
        <v>1</v>
      </c>
      <c r="AG303">
        <v>195</v>
      </c>
      <c r="AH303">
        <v>738.23266839999997</v>
      </c>
      <c r="AI303">
        <v>10.5</v>
      </c>
    </row>
    <row r="304" spans="10:35" x14ac:dyDescent="0.25">
      <c r="J304" t="str">
        <v>Bhutan</v>
      </c>
      <c r="K304" t="b">
        <v>1</v>
      </c>
      <c r="M304" t="str">
        <v>Cambodia</v>
      </c>
      <c r="N304">
        <v>65.599999999999994</v>
      </c>
      <c r="P304" t="str">
        <v>Cambodia</v>
      </c>
      <c r="Q304">
        <v>0</v>
      </c>
      <c r="R304">
        <v>0</v>
      </c>
      <c r="S304">
        <v>0</v>
      </c>
      <c r="T304">
        <v>0</v>
      </c>
      <c r="U304">
        <v>0</v>
      </c>
      <c r="V304">
        <v>0</v>
      </c>
      <c r="W304">
        <v>0</v>
      </c>
      <c r="X304">
        <v>1</v>
      </c>
      <c r="Y304">
        <v>0</v>
      </c>
      <c r="Z304">
        <v>0</v>
      </c>
      <c r="AA304">
        <v>0</v>
      </c>
      <c r="AB304">
        <v>0</v>
      </c>
      <c r="AC304">
        <v>0</v>
      </c>
      <c r="AD304">
        <v>0</v>
      </c>
      <c r="AE304" t="str">
        <v>(empty model)</v>
      </c>
      <c r="AF304">
        <v>1</v>
      </c>
      <c r="AG304">
        <v>199</v>
      </c>
      <c r="AH304">
        <v>745.78778729999999</v>
      </c>
      <c r="AI304">
        <v>10.5</v>
      </c>
    </row>
    <row r="305" spans="10:35" x14ac:dyDescent="0.25">
      <c r="J305" t="str">
        <v>Bhutan</v>
      </c>
      <c r="K305" t="b">
        <v>1</v>
      </c>
      <c r="M305" t="str">
        <v>Cambodia</v>
      </c>
      <c r="N305">
        <v>65</v>
      </c>
      <c r="P305" t="str">
        <v>Cambodia</v>
      </c>
      <c r="Q305">
        <v>0</v>
      </c>
      <c r="R305">
        <v>0</v>
      </c>
      <c r="S305">
        <v>0</v>
      </c>
      <c r="T305">
        <v>0</v>
      </c>
      <c r="U305">
        <v>0</v>
      </c>
      <c r="V305">
        <v>0</v>
      </c>
      <c r="W305">
        <v>1</v>
      </c>
      <c r="X305">
        <v>0</v>
      </c>
      <c r="Y305">
        <v>0</v>
      </c>
      <c r="Z305">
        <v>0</v>
      </c>
      <c r="AA305">
        <v>0</v>
      </c>
      <c r="AB305">
        <v>0</v>
      </c>
      <c r="AC305">
        <v>0</v>
      </c>
      <c r="AD305">
        <v>0</v>
      </c>
      <c r="AE305" t="str">
        <v>(empty model)</v>
      </c>
      <c r="AF305">
        <v>1</v>
      </c>
      <c r="AG305">
        <v>24</v>
      </c>
      <c r="AH305">
        <v>631.67578900000001</v>
      </c>
      <c r="AI305">
        <v>10.3</v>
      </c>
    </row>
    <row r="306" spans="10:35" x14ac:dyDescent="0.25">
      <c r="J306" t="str">
        <v>Bhutan</v>
      </c>
      <c r="K306" t="b">
        <v>1</v>
      </c>
      <c r="M306" t="str">
        <v>Cambodia</v>
      </c>
      <c r="N306">
        <v>64.099999999999994</v>
      </c>
      <c r="P306" t="str">
        <v>Cambodia</v>
      </c>
      <c r="Q306">
        <v>0</v>
      </c>
      <c r="R306">
        <v>0</v>
      </c>
      <c r="S306">
        <v>0</v>
      </c>
      <c r="T306">
        <v>0</v>
      </c>
      <c r="U306">
        <v>0</v>
      </c>
      <c r="V306">
        <v>1</v>
      </c>
      <c r="W306">
        <v>0</v>
      </c>
      <c r="X306">
        <v>0</v>
      </c>
      <c r="Y306">
        <v>0</v>
      </c>
      <c r="Z306">
        <v>0</v>
      </c>
      <c r="AA306">
        <v>0</v>
      </c>
      <c r="AB306">
        <v>0</v>
      </c>
      <c r="AC306">
        <v>0</v>
      </c>
      <c r="AD306">
        <v>0</v>
      </c>
      <c r="AE306" t="str">
        <v>(empty model)</v>
      </c>
      <c r="AF306">
        <v>1</v>
      </c>
      <c r="AG306">
        <v>216</v>
      </c>
      <c r="AH306">
        <v>539.87915290000001</v>
      </c>
      <c r="AI306">
        <v>10.1</v>
      </c>
    </row>
    <row r="307" spans="10:35" x14ac:dyDescent="0.25">
      <c r="J307" t="str">
        <v>Bolivia (Plurinational State of)</v>
      </c>
      <c r="K307" t="b">
        <v>0</v>
      </c>
      <c r="M307" t="str">
        <v>Cameroon</v>
      </c>
      <c r="N307">
        <v>56.7</v>
      </c>
      <c r="P307" t="str">
        <v>Cameroon</v>
      </c>
      <c r="Q307">
        <v>0</v>
      </c>
      <c r="R307">
        <v>0</v>
      </c>
      <c r="S307">
        <v>0</v>
      </c>
      <c r="T307">
        <v>0</v>
      </c>
      <c r="U307">
        <v>0</v>
      </c>
      <c r="V307">
        <v>0</v>
      </c>
      <c r="W307">
        <v>0</v>
      </c>
      <c r="X307">
        <v>0</v>
      </c>
      <c r="Y307">
        <v>0</v>
      </c>
      <c r="Z307">
        <v>0</v>
      </c>
      <c r="AA307">
        <v>0</v>
      </c>
      <c r="AB307">
        <v>0</v>
      </c>
      <c r="AC307">
        <v>0</v>
      </c>
      <c r="AD307">
        <v>1</v>
      </c>
      <c r="AE307" t="str">
        <v>(empty model)</v>
      </c>
      <c r="AF307">
        <v>1</v>
      </c>
      <c r="AG307">
        <v>366</v>
      </c>
      <c r="AH307">
        <v>1441.1416999999999</v>
      </c>
      <c r="AI307">
        <v>10.4</v>
      </c>
    </row>
    <row r="308" spans="10:35" x14ac:dyDescent="0.25">
      <c r="J308" t="str">
        <v>Bolivia (Plurinational State of)</v>
      </c>
      <c r="K308" t="b">
        <v>0</v>
      </c>
      <c r="M308" t="str">
        <v>Cameroon</v>
      </c>
      <c r="N308">
        <v>56.4</v>
      </c>
      <c r="P308" t="str">
        <v>Cameroon</v>
      </c>
      <c r="Q308">
        <v>0</v>
      </c>
      <c r="R308">
        <v>0</v>
      </c>
      <c r="S308">
        <v>0</v>
      </c>
      <c r="T308">
        <v>0</v>
      </c>
      <c r="U308">
        <v>0</v>
      </c>
      <c r="V308">
        <v>0</v>
      </c>
      <c r="W308">
        <v>0</v>
      </c>
      <c r="X308">
        <v>0</v>
      </c>
      <c r="Y308">
        <v>0</v>
      </c>
      <c r="Z308">
        <v>0</v>
      </c>
      <c r="AA308">
        <v>0</v>
      </c>
      <c r="AB308">
        <v>0</v>
      </c>
      <c r="AC308">
        <v>1</v>
      </c>
      <c r="AD308">
        <v>0</v>
      </c>
      <c r="AE308" t="str">
        <v>(empty model)</v>
      </c>
      <c r="AF308">
        <v>1</v>
      </c>
      <c r="AG308">
        <v>364</v>
      </c>
      <c r="AH308">
        <v>1365.34419</v>
      </c>
      <c r="AI308">
        <v>10.4</v>
      </c>
    </row>
    <row r="309" spans="10:35" x14ac:dyDescent="0.25">
      <c r="J309" t="str">
        <v>Bolivia (Plurinational State of)</v>
      </c>
      <c r="K309" t="b">
        <v>0</v>
      </c>
      <c r="M309" t="str">
        <v>Cameroon</v>
      </c>
      <c r="N309">
        <v>55.9</v>
      </c>
      <c r="P309" t="str">
        <v>Cameroon</v>
      </c>
      <c r="Q309">
        <v>0</v>
      </c>
      <c r="R309">
        <v>0</v>
      </c>
      <c r="S309">
        <v>0</v>
      </c>
      <c r="T309">
        <v>0</v>
      </c>
      <c r="U309">
        <v>0</v>
      </c>
      <c r="V309">
        <v>0</v>
      </c>
      <c r="W309">
        <v>0</v>
      </c>
      <c r="X309">
        <v>0</v>
      </c>
      <c r="Y309">
        <v>0</v>
      </c>
      <c r="Z309">
        <v>0</v>
      </c>
      <c r="AA309">
        <v>0</v>
      </c>
      <c r="AB309">
        <v>1</v>
      </c>
      <c r="AC309">
        <v>0</v>
      </c>
      <c r="AD309">
        <v>0</v>
      </c>
      <c r="AE309" t="str">
        <v>(empty model)</v>
      </c>
      <c r="AF309">
        <v>1</v>
      </c>
      <c r="AG309">
        <v>369</v>
      </c>
      <c r="AH309">
        <v>1255.648189</v>
      </c>
      <c r="AI309">
        <v>10.4</v>
      </c>
    </row>
    <row r="310" spans="10:35" x14ac:dyDescent="0.25">
      <c r="J310" t="str">
        <v>Bolivia (Plurinational State of)</v>
      </c>
      <c r="K310" t="b">
        <v>0</v>
      </c>
      <c r="M310" t="str">
        <v>Cameroon</v>
      </c>
      <c r="N310">
        <v>55.6</v>
      </c>
      <c r="P310" t="str">
        <v>Cameroon</v>
      </c>
      <c r="Q310">
        <v>0</v>
      </c>
      <c r="R310">
        <v>0</v>
      </c>
      <c r="S310">
        <v>0</v>
      </c>
      <c r="T310">
        <v>0</v>
      </c>
      <c r="U310">
        <v>0</v>
      </c>
      <c r="V310">
        <v>0</v>
      </c>
      <c r="W310">
        <v>0</v>
      </c>
      <c r="X310">
        <v>0</v>
      </c>
      <c r="Y310">
        <v>0</v>
      </c>
      <c r="Z310">
        <v>0</v>
      </c>
      <c r="AA310">
        <v>1</v>
      </c>
      <c r="AB310">
        <v>0</v>
      </c>
      <c r="AC310">
        <v>0</v>
      </c>
      <c r="AD310">
        <v>0</v>
      </c>
      <c r="AE310" t="str">
        <v>(empty model)</v>
      </c>
      <c r="AF310">
        <v>1</v>
      </c>
      <c r="AG310">
        <v>371</v>
      </c>
      <c r="AH310">
        <v>1295.6497260000001</v>
      </c>
      <c r="AI310">
        <v>10</v>
      </c>
    </row>
    <row r="311" spans="10:35" x14ac:dyDescent="0.25">
      <c r="J311" t="str">
        <v>Bolivia (Plurinational State of)</v>
      </c>
      <c r="K311" t="b">
        <v>0</v>
      </c>
      <c r="M311" t="str">
        <v>Cameroon</v>
      </c>
      <c r="N311">
        <v>55.3</v>
      </c>
      <c r="P311" t="str">
        <v>Cameroon</v>
      </c>
      <c r="Q311">
        <v>0</v>
      </c>
      <c r="R311">
        <v>0</v>
      </c>
      <c r="S311">
        <v>0</v>
      </c>
      <c r="T311">
        <v>0</v>
      </c>
      <c r="U311">
        <v>0</v>
      </c>
      <c r="V311">
        <v>0</v>
      </c>
      <c r="W311">
        <v>0</v>
      </c>
      <c r="X311">
        <v>0</v>
      </c>
      <c r="Y311">
        <v>0</v>
      </c>
      <c r="Z311">
        <v>1</v>
      </c>
      <c r="AA311">
        <v>0</v>
      </c>
      <c r="AB311">
        <v>0</v>
      </c>
      <c r="AC311">
        <v>0</v>
      </c>
      <c r="AD311">
        <v>0</v>
      </c>
      <c r="AE311" t="str">
        <v>(empty model)</v>
      </c>
      <c r="AF311">
        <v>1</v>
      </c>
      <c r="AG311">
        <v>37</v>
      </c>
      <c r="AH311">
        <v>1182.8692269999999</v>
      </c>
      <c r="AI311">
        <v>9.6999999999999993</v>
      </c>
    </row>
    <row r="312" spans="10:35" x14ac:dyDescent="0.25">
      <c r="J312" t="str">
        <v>Bolivia (Plurinational State of)</v>
      </c>
      <c r="K312" t="b">
        <v>0</v>
      </c>
      <c r="M312" t="str">
        <v>Cameroon</v>
      </c>
      <c r="N312">
        <v>54.8</v>
      </c>
      <c r="P312" t="str">
        <v>Cameroon</v>
      </c>
      <c r="Q312">
        <v>0</v>
      </c>
      <c r="R312">
        <v>0</v>
      </c>
      <c r="S312">
        <v>0</v>
      </c>
      <c r="T312">
        <v>0</v>
      </c>
      <c r="U312">
        <v>0</v>
      </c>
      <c r="V312">
        <v>0</v>
      </c>
      <c r="W312">
        <v>0</v>
      </c>
      <c r="X312">
        <v>0</v>
      </c>
      <c r="Y312">
        <v>1</v>
      </c>
      <c r="Z312">
        <v>0</v>
      </c>
      <c r="AA312">
        <v>0</v>
      </c>
      <c r="AB312">
        <v>0</v>
      </c>
      <c r="AC312">
        <v>0</v>
      </c>
      <c r="AD312">
        <v>0</v>
      </c>
      <c r="AE312" t="str">
        <v>(empty model)</v>
      </c>
      <c r="AF312">
        <v>1</v>
      </c>
      <c r="AG312">
        <v>373</v>
      </c>
      <c r="AH312">
        <v>123.19538</v>
      </c>
      <c r="AI312">
        <v>9.1999999999999993</v>
      </c>
    </row>
    <row r="313" spans="10:35" x14ac:dyDescent="0.25">
      <c r="J313" t="str">
        <v>Bolivia (Plurinational State of)</v>
      </c>
      <c r="K313" t="b">
        <v>0</v>
      </c>
      <c r="M313" t="str">
        <v>Cameroon</v>
      </c>
      <c r="N313">
        <v>54.2</v>
      </c>
      <c r="P313" t="str">
        <v>Cameroon</v>
      </c>
      <c r="Q313">
        <v>0</v>
      </c>
      <c r="R313">
        <v>0</v>
      </c>
      <c r="S313">
        <v>0</v>
      </c>
      <c r="T313">
        <v>0</v>
      </c>
      <c r="U313">
        <v>0</v>
      </c>
      <c r="V313">
        <v>0</v>
      </c>
      <c r="W313">
        <v>0</v>
      </c>
      <c r="X313">
        <v>1</v>
      </c>
      <c r="Y313">
        <v>0</v>
      </c>
      <c r="Z313">
        <v>0</v>
      </c>
      <c r="AA313">
        <v>0</v>
      </c>
      <c r="AB313">
        <v>0</v>
      </c>
      <c r="AC313">
        <v>0</v>
      </c>
      <c r="AD313">
        <v>0</v>
      </c>
      <c r="AE313" t="str">
        <v>(empty model)</v>
      </c>
      <c r="AF313">
        <v>1</v>
      </c>
      <c r="AG313">
        <v>382</v>
      </c>
      <c r="AH313">
        <v>1233.524316</v>
      </c>
      <c r="AI313">
        <v>8.8000000000000007</v>
      </c>
    </row>
    <row r="314" spans="10:35" x14ac:dyDescent="0.25">
      <c r="J314" t="str">
        <v>Bolivia (Plurinational State of)</v>
      </c>
      <c r="K314" t="b">
        <v>0</v>
      </c>
      <c r="M314" t="str">
        <v>Cameroon</v>
      </c>
      <c r="N314">
        <v>53.6</v>
      </c>
      <c r="P314" t="str">
        <v>Cameroon</v>
      </c>
      <c r="Q314">
        <v>0</v>
      </c>
      <c r="R314">
        <v>0</v>
      </c>
      <c r="S314">
        <v>0</v>
      </c>
      <c r="T314">
        <v>0</v>
      </c>
      <c r="U314">
        <v>0</v>
      </c>
      <c r="V314">
        <v>0</v>
      </c>
      <c r="W314">
        <v>1</v>
      </c>
      <c r="X314">
        <v>0</v>
      </c>
      <c r="Y314">
        <v>0</v>
      </c>
      <c r="Z314">
        <v>0</v>
      </c>
      <c r="AA314">
        <v>0</v>
      </c>
      <c r="AB314">
        <v>0</v>
      </c>
      <c r="AC314">
        <v>0</v>
      </c>
      <c r="AD314">
        <v>0</v>
      </c>
      <c r="AE314" t="str">
        <v>(empty model)</v>
      </c>
      <c r="AF314">
        <v>1</v>
      </c>
      <c r="AG314">
        <v>395</v>
      </c>
      <c r="AH314">
        <v>111.71186</v>
      </c>
      <c r="AI314">
        <v>8</v>
      </c>
    </row>
    <row r="315" spans="10:35" x14ac:dyDescent="0.25">
      <c r="J315" t="str">
        <v>Bolivia (Plurinational State of)</v>
      </c>
      <c r="K315" t="b">
        <v>0</v>
      </c>
      <c r="M315" t="str">
        <v>Cameroon</v>
      </c>
      <c r="N315">
        <v>53.3</v>
      </c>
      <c r="P315" t="str">
        <v>Cameroon</v>
      </c>
      <c r="Q315">
        <v>0</v>
      </c>
      <c r="R315">
        <v>0</v>
      </c>
      <c r="S315">
        <v>0</v>
      </c>
      <c r="T315">
        <v>0</v>
      </c>
      <c r="U315">
        <v>0</v>
      </c>
      <c r="V315">
        <v>1</v>
      </c>
      <c r="W315">
        <v>0</v>
      </c>
      <c r="X315">
        <v>0</v>
      </c>
      <c r="Y315">
        <v>0</v>
      </c>
      <c r="Z315">
        <v>0</v>
      </c>
      <c r="AA315">
        <v>0</v>
      </c>
      <c r="AB315">
        <v>0</v>
      </c>
      <c r="AC315">
        <v>0</v>
      </c>
      <c r="AD315">
        <v>0</v>
      </c>
      <c r="AE315" t="str">
        <v>(empty model)</v>
      </c>
      <c r="AF315">
        <v>1</v>
      </c>
      <c r="AG315">
        <v>394</v>
      </c>
      <c r="AH315">
        <v>12.989164000000001</v>
      </c>
      <c r="AI315">
        <v>8.1999999999999993</v>
      </c>
    </row>
    <row r="316" spans="10:35" x14ac:dyDescent="0.25">
      <c r="J316" t="str">
        <v>Bolivia (Plurinational State of)</v>
      </c>
      <c r="K316" t="b">
        <v>0</v>
      </c>
      <c r="M316" t="str">
        <v>Cameroon</v>
      </c>
      <c r="N316">
        <v>52.8</v>
      </c>
      <c r="P316" t="str">
        <v>Cameroon</v>
      </c>
      <c r="Q316">
        <v>0</v>
      </c>
      <c r="R316">
        <v>0</v>
      </c>
      <c r="S316">
        <v>0</v>
      </c>
      <c r="T316">
        <v>0</v>
      </c>
      <c r="U316">
        <v>1</v>
      </c>
      <c r="V316">
        <v>0</v>
      </c>
      <c r="W316">
        <v>0</v>
      </c>
      <c r="X316">
        <v>0</v>
      </c>
      <c r="Y316">
        <v>0</v>
      </c>
      <c r="Z316">
        <v>0</v>
      </c>
      <c r="AA316">
        <v>0</v>
      </c>
      <c r="AB316">
        <v>0</v>
      </c>
      <c r="AC316">
        <v>0</v>
      </c>
      <c r="AD316">
        <v>0</v>
      </c>
      <c r="AE316" t="str">
        <v>(empty model)</v>
      </c>
      <c r="AF316">
        <v>1</v>
      </c>
      <c r="AG316">
        <v>4</v>
      </c>
      <c r="AH316">
        <v>952.18724840000004</v>
      </c>
      <c r="AI316">
        <v>8.3000000000000007</v>
      </c>
    </row>
    <row r="317" spans="10:35" x14ac:dyDescent="0.25">
      <c r="J317" t="str">
        <v>Bolivia (Plurinational State of)</v>
      </c>
      <c r="K317" t="b">
        <v>0</v>
      </c>
      <c r="M317" t="str">
        <v>Canada</v>
      </c>
      <c r="N317">
        <v>82</v>
      </c>
      <c r="P317" t="str">
        <v>Canada</v>
      </c>
      <c r="Q317">
        <v>0</v>
      </c>
      <c r="R317">
        <v>0</v>
      </c>
      <c r="S317">
        <v>0</v>
      </c>
      <c r="T317">
        <v>0</v>
      </c>
      <c r="U317">
        <v>0</v>
      </c>
      <c r="V317">
        <v>0</v>
      </c>
      <c r="W317">
        <v>0</v>
      </c>
      <c r="X317">
        <v>0</v>
      </c>
      <c r="Y317">
        <v>0</v>
      </c>
      <c r="Z317">
        <v>0</v>
      </c>
      <c r="AA317">
        <v>0</v>
      </c>
      <c r="AB317">
        <v>0</v>
      </c>
      <c r="AC317">
        <v>0</v>
      </c>
      <c r="AD317">
        <v>1</v>
      </c>
      <c r="AE317" t="str">
        <v>(empty model)</v>
      </c>
      <c r="AF317">
        <v>1</v>
      </c>
      <c r="AG317">
        <v>65</v>
      </c>
      <c r="AH317">
        <v>544.43376000000001</v>
      </c>
      <c r="AI317">
        <v>15.9</v>
      </c>
    </row>
    <row r="318" spans="10:35" x14ac:dyDescent="0.25">
      <c r="J318" t="str">
        <v>Bolivia (Plurinational State of)</v>
      </c>
      <c r="K318" t="b">
        <v>0</v>
      </c>
      <c r="M318" t="str">
        <v>Canada</v>
      </c>
      <c r="N318">
        <v>81.8</v>
      </c>
      <c r="P318" t="str">
        <v>Canada</v>
      </c>
      <c r="Q318">
        <v>0</v>
      </c>
      <c r="R318">
        <v>0</v>
      </c>
      <c r="S318">
        <v>0</v>
      </c>
      <c r="T318">
        <v>0</v>
      </c>
      <c r="U318">
        <v>0</v>
      </c>
      <c r="V318">
        <v>0</v>
      </c>
      <c r="W318">
        <v>0</v>
      </c>
      <c r="X318">
        <v>0</v>
      </c>
      <c r="Y318">
        <v>0</v>
      </c>
      <c r="Z318">
        <v>0</v>
      </c>
      <c r="AA318">
        <v>0</v>
      </c>
      <c r="AB318">
        <v>0</v>
      </c>
      <c r="AC318">
        <v>1</v>
      </c>
      <c r="AD318">
        <v>0</v>
      </c>
      <c r="AE318" t="str">
        <v>(empty model)</v>
      </c>
      <c r="AF318">
        <v>1</v>
      </c>
      <c r="AG318">
        <v>67</v>
      </c>
      <c r="AH318">
        <v>52413.721160000001</v>
      </c>
      <c r="AI318">
        <v>15.9</v>
      </c>
    </row>
    <row r="319" spans="10:35" x14ac:dyDescent="0.25">
      <c r="J319" t="str">
        <v>Bolivia (Plurinational State of)</v>
      </c>
      <c r="K319" t="b">
        <v>0</v>
      </c>
      <c r="M319" t="str">
        <v>Canada</v>
      </c>
      <c r="N319">
        <v>81.599999999999994</v>
      </c>
      <c r="P319" t="str">
        <v>Canada</v>
      </c>
      <c r="Q319">
        <v>0</v>
      </c>
      <c r="R319">
        <v>0</v>
      </c>
      <c r="S319">
        <v>0</v>
      </c>
      <c r="T319">
        <v>0</v>
      </c>
      <c r="U319">
        <v>0</v>
      </c>
      <c r="V319">
        <v>0</v>
      </c>
      <c r="W319">
        <v>0</v>
      </c>
      <c r="X319">
        <v>0</v>
      </c>
      <c r="Y319">
        <v>0</v>
      </c>
      <c r="Z319">
        <v>0</v>
      </c>
      <c r="AA319">
        <v>0</v>
      </c>
      <c r="AB319">
        <v>1</v>
      </c>
      <c r="AC319">
        <v>0</v>
      </c>
      <c r="AD319">
        <v>0</v>
      </c>
      <c r="AE319" t="str">
        <v>(empty model)</v>
      </c>
      <c r="AF319">
        <v>1</v>
      </c>
      <c r="AG319">
        <v>68</v>
      </c>
      <c r="AH319">
        <v>52496.694869999999</v>
      </c>
      <c r="AI319">
        <v>15.9</v>
      </c>
    </row>
    <row r="320" spans="10:35" x14ac:dyDescent="0.25">
      <c r="J320" t="str">
        <v>Bolivia (Plurinational State of)</v>
      </c>
      <c r="K320" t="b">
        <v>0</v>
      </c>
      <c r="M320" t="str">
        <v>Canada</v>
      </c>
      <c r="N320">
        <v>81.5</v>
      </c>
      <c r="P320" t="str">
        <v>Canada</v>
      </c>
      <c r="Q320">
        <v>0</v>
      </c>
      <c r="R320">
        <v>0</v>
      </c>
      <c r="S320">
        <v>0</v>
      </c>
      <c r="T320">
        <v>0</v>
      </c>
      <c r="U320">
        <v>0</v>
      </c>
      <c r="V320">
        <v>0</v>
      </c>
      <c r="W320">
        <v>0</v>
      </c>
      <c r="X320">
        <v>0</v>
      </c>
      <c r="Y320">
        <v>0</v>
      </c>
      <c r="Z320">
        <v>0</v>
      </c>
      <c r="AA320">
        <v>1</v>
      </c>
      <c r="AB320">
        <v>0</v>
      </c>
      <c r="AC320">
        <v>0</v>
      </c>
      <c r="AD320">
        <v>0</v>
      </c>
      <c r="AE320" t="str">
        <v>(empty model)</v>
      </c>
      <c r="AF320">
        <v>1</v>
      </c>
      <c r="AG320">
        <v>68</v>
      </c>
      <c r="AH320">
        <v>5282.2175999999999</v>
      </c>
      <c r="AI320">
        <v>15.9</v>
      </c>
    </row>
    <row r="321" spans="10:35" x14ac:dyDescent="0.25">
      <c r="J321" t="str">
        <v>Bolivia (Plurinational State of)</v>
      </c>
      <c r="K321" t="b">
        <v>0</v>
      </c>
      <c r="M321" t="str">
        <v>Canada</v>
      </c>
      <c r="N321">
        <v>81.2</v>
      </c>
      <c r="P321" t="str">
        <v>Canada</v>
      </c>
      <c r="Q321">
        <v>0</v>
      </c>
      <c r="R321">
        <v>0</v>
      </c>
      <c r="S321">
        <v>0</v>
      </c>
      <c r="T321">
        <v>0</v>
      </c>
      <c r="U321">
        <v>0</v>
      </c>
      <c r="V321">
        <v>0</v>
      </c>
      <c r="W321">
        <v>0</v>
      </c>
      <c r="X321">
        <v>0</v>
      </c>
      <c r="Y321">
        <v>0</v>
      </c>
      <c r="Z321">
        <v>1</v>
      </c>
      <c r="AA321">
        <v>0</v>
      </c>
      <c r="AB321">
        <v>0</v>
      </c>
      <c r="AC321">
        <v>0</v>
      </c>
      <c r="AD321">
        <v>0</v>
      </c>
      <c r="AE321" t="str">
        <v>(empty model)</v>
      </c>
      <c r="AF321">
        <v>1</v>
      </c>
      <c r="AG321">
        <v>7</v>
      </c>
      <c r="AH321">
        <v>47447.476199999997</v>
      </c>
      <c r="AI321">
        <v>15.9</v>
      </c>
    </row>
    <row r="322" spans="10:35" x14ac:dyDescent="0.25">
      <c r="J322" t="str">
        <v>Bolivia (Plurinational State of)</v>
      </c>
      <c r="K322" t="b">
        <v>0</v>
      </c>
      <c r="M322" t="str">
        <v>Canada</v>
      </c>
      <c r="N322">
        <v>81</v>
      </c>
      <c r="P322" t="str">
        <v>Canada</v>
      </c>
      <c r="Q322">
        <v>0</v>
      </c>
      <c r="R322">
        <v>0</v>
      </c>
      <c r="S322">
        <v>0</v>
      </c>
      <c r="T322">
        <v>0</v>
      </c>
      <c r="U322">
        <v>0</v>
      </c>
      <c r="V322">
        <v>0</v>
      </c>
      <c r="W322">
        <v>0</v>
      </c>
      <c r="X322">
        <v>0</v>
      </c>
      <c r="Y322">
        <v>1</v>
      </c>
      <c r="Z322">
        <v>0</v>
      </c>
      <c r="AA322">
        <v>0</v>
      </c>
      <c r="AB322">
        <v>0</v>
      </c>
      <c r="AC322">
        <v>0</v>
      </c>
      <c r="AD322">
        <v>0</v>
      </c>
      <c r="AE322" t="str">
        <v>(empty model)</v>
      </c>
      <c r="AF322">
        <v>1</v>
      </c>
      <c r="AG322">
        <v>72</v>
      </c>
      <c r="AH322">
        <v>4773.4543599999997</v>
      </c>
      <c r="AI322">
        <v>15.9</v>
      </c>
    </row>
    <row r="323" spans="10:35" x14ac:dyDescent="0.25">
      <c r="J323" t="str">
        <v>Bosnia and Herzegovina</v>
      </c>
      <c r="K323" t="b">
        <v>0</v>
      </c>
      <c r="M323" t="str">
        <v>Canada</v>
      </c>
      <c r="N323">
        <v>87</v>
      </c>
      <c r="P323" t="str">
        <v>Canada</v>
      </c>
      <c r="Q323">
        <v>0</v>
      </c>
      <c r="R323">
        <v>0</v>
      </c>
      <c r="S323">
        <v>0</v>
      </c>
      <c r="T323">
        <v>0</v>
      </c>
      <c r="U323">
        <v>0</v>
      </c>
      <c r="V323">
        <v>0</v>
      </c>
      <c r="W323">
        <v>0</v>
      </c>
      <c r="X323">
        <v>1</v>
      </c>
      <c r="Y323">
        <v>0</v>
      </c>
      <c r="Z323">
        <v>0</v>
      </c>
      <c r="AA323">
        <v>0</v>
      </c>
      <c r="AB323">
        <v>0</v>
      </c>
      <c r="AC323">
        <v>0</v>
      </c>
      <c r="AD323">
        <v>0</v>
      </c>
      <c r="AE323" t="str">
        <v>(empty model)</v>
      </c>
      <c r="AF323">
        <v>1</v>
      </c>
      <c r="AG323">
        <v>74</v>
      </c>
      <c r="AH323">
        <v>46596.33599</v>
      </c>
      <c r="AI323">
        <v>15.8</v>
      </c>
    </row>
    <row r="324" spans="10:35" x14ac:dyDescent="0.25">
      <c r="J324" t="str">
        <v>Bosnia and Herzegovina</v>
      </c>
      <c r="K324" t="b">
        <v>1</v>
      </c>
      <c r="M324" t="str">
        <v>Canada</v>
      </c>
      <c r="N324">
        <v>85</v>
      </c>
      <c r="P324" t="str">
        <v>Canada</v>
      </c>
      <c r="Q324">
        <v>0</v>
      </c>
      <c r="R324">
        <v>0</v>
      </c>
      <c r="S324">
        <v>0</v>
      </c>
      <c r="T324">
        <v>0</v>
      </c>
      <c r="U324">
        <v>0</v>
      </c>
      <c r="V324">
        <v>0</v>
      </c>
      <c r="W324">
        <v>1</v>
      </c>
      <c r="X324">
        <v>0</v>
      </c>
      <c r="Y324">
        <v>0</v>
      </c>
      <c r="Z324">
        <v>0</v>
      </c>
      <c r="AA324">
        <v>0</v>
      </c>
      <c r="AB324">
        <v>0</v>
      </c>
      <c r="AC324">
        <v>0</v>
      </c>
      <c r="AD324">
        <v>0</v>
      </c>
      <c r="AE324" t="str">
        <v>(empty model)</v>
      </c>
      <c r="AF324">
        <v>1</v>
      </c>
      <c r="AG324">
        <v>74</v>
      </c>
      <c r="AH324">
        <v>44544.5268</v>
      </c>
      <c r="AI324">
        <v>15.8</v>
      </c>
    </row>
    <row r="325" spans="10:35" x14ac:dyDescent="0.25">
      <c r="J325" t="str">
        <v>Bosnia and Herzegovina</v>
      </c>
      <c r="K325" t="b">
        <v>1</v>
      </c>
      <c r="M325" t="str">
        <v>Canada</v>
      </c>
      <c r="N325">
        <v>85</v>
      </c>
      <c r="P325" t="str">
        <v>Canada</v>
      </c>
      <c r="Q325">
        <v>0</v>
      </c>
      <c r="R325">
        <v>0</v>
      </c>
      <c r="S325">
        <v>0</v>
      </c>
      <c r="T325">
        <v>0</v>
      </c>
      <c r="U325">
        <v>0</v>
      </c>
      <c r="V325">
        <v>1</v>
      </c>
      <c r="W325">
        <v>0</v>
      </c>
      <c r="X325">
        <v>0</v>
      </c>
      <c r="Y325">
        <v>0</v>
      </c>
      <c r="Z325">
        <v>0</v>
      </c>
      <c r="AA325">
        <v>0</v>
      </c>
      <c r="AB325">
        <v>0</v>
      </c>
      <c r="AC325">
        <v>0</v>
      </c>
      <c r="AD325">
        <v>0</v>
      </c>
      <c r="AE325" t="str">
        <v>(empty model)</v>
      </c>
      <c r="AF325">
        <v>1</v>
      </c>
      <c r="AG325">
        <v>75</v>
      </c>
      <c r="AH325">
        <v>4386.6994800000002</v>
      </c>
      <c r="AI325">
        <v>15.8</v>
      </c>
    </row>
    <row r="326" spans="10:35" x14ac:dyDescent="0.25">
      <c r="J326" t="str">
        <v>Bosnia and Herzegovina</v>
      </c>
      <c r="K326" t="b">
        <v>1</v>
      </c>
      <c r="M326" t="str">
        <v>Canada</v>
      </c>
      <c r="N326">
        <v>81</v>
      </c>
      <c r="P326" t="str">
        <v>Canada</v>
      </c>
      <c r="Q326">
        <v>0</v>
      </c>
      <c r="R326">
        <v>0</v>
      </c>
      <c r="S326">
        <v>0</v>
      </c>
      <c r="T326">
        <v>0</v>
      </c>
      <c r="U326">
        <v>1</v>
      </c>
      <c r="V326">
        <v>0</v>
      </c>
      <c r="W326">
        <v>0</v>
      </c>
      <c r="X326">
        <v>0</v>
      </c>
      <c r="Y326">
        <v>0</v>
      </c>
      <c r="Z326">
        <v>0</v>
      </c>
      <c r="AA326">
        <v>0</v>
      </c>
      <c r="AB326">
        <v>0</v>
      </c>
      <c r="AC326">
        <v>0</v>
      </c>
      <c r="AD326">
        <v>0</v>
      </c>
      <c r="AE326" t="str">
        <v>(empty model)</v>
      </c>
      <c r="AF326">
        <v>1</v>
      </c>
      <c r="AG326">
        <v>76</v>
      </c>
      <c r="AH326">
        <v>36189.588380000001</v>
      </c>
      <c r="AI326">
        <v>15.8</v>
      </c>
    </row>
    <row r="327" spans="10:35" x14ac:dyDescent="0.25">
      <c r="J327" t="str">
        <v>Bosnia and Herzegovina</v>
      </c>
      <c r="K327" t="b">
        <v>1</v>
      </c>
      <c r="M327" t="str">
        <v>Canada</v>
      </c>
      <c r="N327">
        <v>80</v>
      </c>
      <c r="P327" t="str">
        <v>Canada</v>
      </c>
      <c r="Q327">
        <v>0</v>
      </c>
      <c r="R327">
        <v>0</v>
      </c>
      <c r="S327">
        <v>0</v>
      </c>
      <c r="T327">
        <v>1</v>
      </c>
      <c r="U327">
        <v>0</v>
      </c>
      <c r="V327">
        <v>0</v>
      </c>
      <c r="W327">
        <v>0</v>
      </c>
      <c r="X327">
        <v>0</v>
      </c>
      <c r="Y327">
        <v>0</v>
      </c>
      <c r="Z327">
        <v>0</v>
      </c>
      <c r="AA327">
        <v>0</v>
      </c>
      <c r="AB327">
        <v>0</v>
      </c>
      <c r="AC327">
        <v>0</v>
      </c>
      <c r="AD327">
        <v>0</v>
      </c>
      <c r="AE327" t="str">
        <v>(empty model)</v>
      </c>
      <c r="AF327">
        <v>1</v>
      </c>
      <c r="AG327">
        <v>77</v>
      </c>
      <c r="AH327">
        <v>31979.871950000001</v>
      </c>
      <c r="AI327">
        <v>15.8</v>
      </c>
    </row>
    <row r="328" spans="10:35" x14ac:dyDescent="0.25">
      <c r="J328" t="str">
        <v>Bosnia and Herzegovina</v>
      </c>
      <c r="K328" t="b">
        <v>1</v>
      </c>
      <c r="M328" t="str">
        <v>Canada</v>
      </c>
      <c r="N328">
        <v>79.7</v>
      </c>
      <c r="P328" t="str">
        <v>Canada</v>
      </c>
      <c r="Q328">
        <v>0</v>
      </c>
      <c r="R328">
        <v>0</v>
      </c>
      <c r="S328">
        <v>1</v>
      </c>
      <c r="T328">
        <v>0</v>
      </c>
      <c r="U328">
        <v>0</v>
      </c>
      <c r="V328">
        <v>0</v>
      </c>
      <c r="W328">
        <v>0</v>
      </c>
      <c r="X328">
        <v>0</v>
      </c>
      <c r="Y328">
        <v>0</v>
      </c>
      <c r="Z328">
        <v>0</v>
      </c>
      <c r="AA328">
        <v>0</v>
      </c>
      <c r="AB328">
        <v>0</v>
      </c>
      <c r="AC328">
        <v>0</v>
      </c>
      <c r="AD328">
        <v>0</v>
      </c>
      <c r="AE328" t="str">
        <v>(empty model)</v>
      </c>
      <c r="AF328">
        <v>1</v>
      </c>
      <c r="AG328">
        <v>78</v>
      </c>
      <c r="AH328">
        <v>28172.148829999998</v>
      </c>
      <c r="AI328">
        <v>15.8</v>
      </c>
    </row>
    <row r="329" spans="10:35" x14ac:dyDescent="0.25">
      <c r="J329" t="str">
        <v>Bosnia and Herzegovina</v>
      </c>
      <c r="K329" t="b">
        <v>1</v>
      </c>
      <c r="M329" t="str">
        <v>Central African Republic</v>
      </c>
      <c r="N329">
        <v>58</v>
      </c>
      <c r="P329" t="str">
        <v>Central African Republic</v>
      </c>
      <c r="Q329">
        <v>0</v>
      </c>
      <c r="R329">
        <v>0</v>
      </c>
      <c r="S329">
        <v>0</v>
      </c>
      <c r="T329">
        <v>0</v>
      </c>
      <c r="U329">
        <v>0</v>
      </c>
      <c r="V329">
        <v>0</v>
      </c>
      <c r="W329">
        <v>0</v>
      </c>
      <c r="X329">
        <v>0</v>
      </c>
      <c r="Y329">
        <v>0</v>
      </c>
      <c r="Z329">
        <v>0</v>
      </c>
      <c r="AA329">
        <v>0</v>
      </c>
      <c r="AB329">
        <v>0</v>
      </c>
      <c r="AC329">
        <v>0</v>
      </c>
      <c r="AD329">
        <v>1</v>
      </c>
      <c r="AE329" t="str">
        <v>(empty model)</v>
      </c>
      <c r="AF329">
        <v>1</v>
      </c>
      <c r="AG329">
        <v>437</v>
      </c>
      <c r="AH329">
        <v>377.132274</v>
      </c>
      <c r="AI329">
        <v>7.1</v>
      </c>
    </row>
    <row r="330" spans="10:35" x14ac:dyDescent="0.25">
      <c r="J330" t="str">
        <v>Bosnia and Herzegovina</v>
      </c>
      <c r="K330" t="b">
        <v>1</v>
      </c>
      <c r="M330" t="str">
        <v>Central African Republic</v>
      </c>
      <c r="N330">
        <v>49.9</v>
      </c>
      <c r="P330" t="str">
        <v>Central African Republic</v>
      </c>
      <c r="Q330">
        <v>0</v>
      </c>
      <c r="R330">
        <v>0</v>
      </c>
      <c r="S330">
        <v>0</v>
      </c>
      <c r="T330">
        <v>0</v>
      </c>
      <c r="U330">
        <v>0</v>
      </c>
      <c r="V330">
        <v>0</v>
      </c>
      <c r="W330">
        <v>0</v>
      </c>
      <c r="X330">
        <v>0</v>
      </c>
      <c r="Y330">
        <v>0</v>
      </c>
      <c r="Z330">
        <v>0</v>
      </c>
      <c r="AA330">
        <v>0</v>
      </c>
      <c r="AB330">
        <v>0</v>
      </c>
      <c r="AC330">
        <v>1</v>
      </c>
      <c r="AD330">
        <v>0</v>
      </c>
      <c r="AE330" t="str">
        <v>(empty model)</v>
      </c>
      <c r="AF330">
        <v>1</v>
      </c>
      <c r="AG330">
        <v>451</v>
      </c>
      <c r="AH330">
        <v>337.48496139999997</v>
      </c>
      <c r="AI330">
        <v>7.1</v>
      </c>
    </row>
    <row r="331" spans="10:35" x14ac:dyDescent="0.25">
      <c r="J331" t="str">
        <v>Bosnia and Herzegovina</v>
      </c>
      <c r="K331" t="b">
        <v>1</v>
      </c>
      <c r="M331" t="str">
        <v>Central African Republic</v>
      </c>
      <c r="N331">
        <v>53</v>
      </c>
      <c r="P331" t="str">
        <v>Central African Republic</v>
      </c>
      <c r="Q331">
        <v>0</v>
      </c>
      <c r="R331">
        <v>0</v>
      </c>
      <c r="S331">
        <v>0</v>
      </c>
      <c r="T331">
        <v>0</v>
      </c>
      <c r="U331">
        <v>0</v>
      </c>
      <c r="V331">
        <v>0</v>
      </c>
      <c r="W331">
        <v>0</v>
      </c>
      <c r="X331">
        <v>0</v>
      </c>
      <c r="Y331">
        <v>0</v>
      </c>
      <c r="Z331">
        <v>0</v>
      </c>
      <c r="AA331">
        <v>0</v>
      </c>
      <c r="AB331">
        <v>1</v>
      </c>
      <c r="AC331">
        <v>0</v>
      </c>
      <c r="AD331">
        <v>0</v>
      </c>
      <c r="AE331" t="str">
        <v>(empty model)</v>
      </c>
      <c r="AF331">
        <v>1</v>
      </c>
      <c r="AG331">
        <v>439</v>
      </c>
      <c r="AH331">
        <v>486.41113999999999</v>
      </c>
      <c r="AI331">
        <v>7.1</v>
      </c>
    </row>
    <row r="332" spans="10:35" x14ac:dyDescent="0.25">
      <c r="J332" t="str">
        <v>Bosnia and Herzegovina</v>
      </c>
      <c r="K332" t="b">
        <v>1</v>
      </c>
      <c r="M332" t="str">
        <v>Central African Republic</v>
      </c>
      <c r="N332">
        <v>49.8</v>
      </c>
      <c r="P332" t="str">
        <v>Central African Republic</v>
      </c>
      <c r="Q332">
        <v>0</v>
      </c>
      <c r="R332">
        <v>0</v>
      </c>
      <c r="S332">
        <v>0</v>
      </c>
      <c r="T332">
        <v>0</v>
      </c>
      <c r="U332">
        <v>0</v>
      </c>
      <c r="V332">
        <v>0</v>
      </c>
      <c r="W332">
        <v>0</v>
      </c>
      <c r="X332">
        <v>0</v>
      </c>
      <c r="Y332">
        <v>0</v>
      </c>
      <c r="Z332">
        <v>0</v>
      </c>
      <c r="AA332">
        <v>1</v>
      </c>
      <c r="AB332">
        <v>0</v>
      </c>
      <c r="AC332">
        <v>0</v>
      </c>
      <c r="AD332">
        <v>0</v>
      </c>
      <c r="AE332" t="str">
        <v>(empty model)</v>
      </c>
      <c r="AF332">
        <v>1</v>
      </c>
      <c r="AG332">
        <v>443</v>
      </c>
      <c r="AH332">
        <v>494.33677899999998</v>
      </c>
      <c r="AI332">
        <v>6.8</v>
      </c>
    </row>
    <row r="333" spans="10:35" x14ac:dyDescent="0.25">
      <c r="J333" t="str">
        <v>Bosnia and Herzegovina</v>
      </c>
      <c r="K333" t="b">
        <v>1</v>
      </c>
      <c r="M333" t="str">
        <v>Central African Republic</v>
      </c>
      <c r="N333">
        <v>49.2</v>
      </c>
      <c r="P333" t="str">
        <v>Central African Republic</v>
      </c>
      <c r="Q333">
        <v>0</v>
      </c>
      <c r="R333">
        <v>0</v>
      </c>
      <c r="S333">
        <v>0</v>
      </c>
      <c r="T333">
        <v>0</v>
      </c>
      <c r="U333">
        <v>0</v>
      </c>
      <c r="V333">
        <v>0</v>
      </c>
      <c r="W333">
        <v>0</v>
      </c>
      <c r="X333">
        <v>0</v>
      </c>
      <c r="Y333">
        <v>0</v>
      </c>
      <c r="Z333">
        <v>1</v>
      </c>
      <c r="AA333">
        <v>0</v>
      </c>
      <c r="AB333">
        <v>0</v>
      </c>
      <c r="AC333">
        <v>0</v>
      </c>
      <c r="AD333">
        <v>0</v>
      </c>
      <c r="AE333" t="str">
        <v>(empty model)</v>
      </c>
      <c r="AF333">
        <v>1</v>
      </c>
      <c r="AG333">
        <v>446</v>
      </c>
      <c r="AH333">
        <v>446.44344940000002</v>
      </c>
      <c r="AI333">
        <v>6.6</v>
      </c>
    </row>
    <row r="334" spans="10:35" x14ac:dyDescent="0.25">
      <c r="J334" t="str">
        <v>Bosnia and Herzegovina</v>
      </c>
      <c r="K334" t="b">
        <v>1</v>
      </c>
      <c r="M334" t="str">
        <v>Central African Republic</v>
      </c>
      <c r="N334">
        <v>48.6</v>
      </c>
      <c r="P334" t="str">
        <v>Central African Republic</v>
      </c>
      <c r="Q334">
        <v>0</v>
      </c>
      <c r="R334">
        <v>0</v>
      </c>
      <c r="S334">
        <v>0</v>
      </c>
      <c r="T334">
        <v>0</v>
      </c>
      <c r="U334">
        <v>0</v>
      </c>
      <c r="V334">
        <v>0</v>
      </c>
      <c r="W334">
        <v>0</v>
      </c>
      <c r="X334">
        <v>0</v>
      </c>
      <c r="Y334">
        <v>1</v>
      </c>
      <c r="Z334">
        <v>0</v>
      </c>
      <c r="AA334">
        <v>0</v>
      </c>
      <c r="AB334">
        <v>0</v>
      </c>
      <c r="AC334">
        <v>0</v>
      </c>
      <c r="AD334">
        <v>0</v>
      </c>
      <c r="AE334" t="str">
        <v>(empty model)</v>
      </c>
      <c r="AF334">
        <v>1</v>
      </c>
      <c r="AG334">
        <v>453</v>
      </c>
      <c r="AH334">
        <v>449.961839</v>
      </c>
      <c r="AI334">
        <v>6.4</v>
      </c>
    </row>
    <row r="335" spans="10:35" x14ac:dyDescent="0.25">
      <c r="J335" t="str">
        <v>Bosnia and Herzegovina</v>
      </c>
      <c r="K335" t="b">
        <v>0</v>
      </c>
      <c r="M335" t="str">
        <v>Chad</v>
      </c>
      <c r="N335">
        <v>52.6</v>
      </c>
      <c r="P335" t="str">
        <v>Chad</v>
      </c>
      <c r="Q335">
        <v>0</v>
      </c>
      <c r="R335">
        <v>0</v>
      </c>
      <c r="S335">
        <v>0</v>
      </c>
      <c r="T335">
        <v>0</v>
      </c>
      <c r="U335">
        <v>0</v>
      </c>
      <c r="V335">
        <v>0</v>
      </c>
      <c r="W335">
        <v>0</v>
      </c>
      <c r="X335">
        <v>0</v>
      </c>
      <c r="Y335">
        <v>0</v>
      </c>
      <c r="Z335">
        <v>0</v>
      </c>
      <c r="AA335">
        <v>0</v>
      </c>
      <c r="AB335">
        <v>0</v>
      </c>
      <c r="AC335">
        <v>0</v>
      </c>
      <c r="AD335">
        <v>1</v>
      </c>
      <c r="AE335" t="str">
        <v>(empty model)</v>
      </c>
      <c r="AF335">
        <v>1</v>
      </c>
      <c r="AG335">
        <v>362</v>
      </c>
      <c r="AH335">
        <v>125.998515</v>
      </c>
      <c r="AI335">
        <v>7.3</v>
      </c>
    </row>
    <row r="336" spans="10:35" x14ac:dyDescent="0.25">
      <c r="J336" t="str">
        <v>Bosnia and Herzegovina</v>
      </c>
      <c r="K336" t="b">
        <v>0</v>
      </c>
      <c r="M336" t="str">
        <v>Chad</v>
      </c>
      <c r="N336">
        <v>52.2</v>
      </c>
      <c r="P336" t="str">
        <v>Chad</v>
      </c>
      <c r="Q336">
        <v>0</v>
      </c>
      <c r="R336">
        <v>0</v>
      </c>
      <c r="S336">
        <v>0</v>
      </c>
      <c r="T336">
        <v>0</v>
      </c>
      <c r="U336">
        <v>0</v>
      </c>
      <c r="V336">
        <v>0</v>
      </c>
      <c r="W336">
        <v>0</v>
      </c>
      <c r="X336">
        <v>0</v>
      </c>
      <c r="Y336">
        <v>0</v>
      </c>
      <c r="Z336">
        <v>0</v>
      </c>
      <c r="AA336">
        <v>0</v>
      </c>
      <c r="AB336">
        <v>0</v>
      </c>
      <c r="AC336">
        <v>1</v>
      </c>
      <c r="AD336">
        <v>0</v>
      </c>
      <c r="AE336" t="str">
        <v>(empty model)</v>
      </c>
      <c r="AF336">
        <v>1</v>
      </c>
      <c r="AG336">
        <v>366</v>
      </c>
      <c r="AH336">
        <v>986.13176999999996</v>
      </c>
      <c r="AI336">
        <v>7.3</v>
      </c>
    </row>
    <row r="337" spans="10:35" x14ac:dyDescent="0.25">
      <c r="J337" t="str">
        <v>Bosnia and Herzegovina</v>
      </c>
      <c r="K337" t="b">
        <v>0</v>
      </c>
      <c r="M337" t="str">
        <v>Chad</v>
      </c>
      <c r="N337">
        <v>51.8</v>
      </c>
      <c r="P337" t="str">
        <v>Chad</v>
      </c>
      <c r="Q337">
        <v>0</v>
      </c>
      <c r="R337">
        <v>0</v>
      </c>
      <c r="S337">
        <v>0</v>
      </c>
      <c r="T337">
        <v>0</v>
      </c>
      <c r="U337">
        <v>0</v>
      </c>
      <c r="V337">
        <v>0</v>
      </c>
      <c r="W337">
        <v>0</v>
      </c>
      <c r="X337">
        <v>0</v>
      </c>
      <c r="Y337">
        <v>0</v>
      </c>
      <c r="Z337">
        <v>0</v>
      </c>
      <c r="AA337">
        <v>0</v>
      </c>
      <c r="AB337">
        <v>1</v>
      </c>
      <c r="AC337">
        <v>0</v>
      </c>
      <c r="AD337">
        <v>0</v>
      </c>
      <c r="AE337" t="str">
        <v>(empty model)</v>
      </c>
      <c r="AF337">
        <v>1</v>
      </c>
      <c r="AG337">
        <v>367</v>
      </c>
      <c r="AH337">
        <v>973.47257400000001</v>
      </c>
      <c r="AI337">
        <v>7.3</v>
      </c>
    </row>
    <row r="338" spans="10:35" x14ac:dyDescent="0.25">
      <c r="J338" t="str">
        <v>Bosnia and Herzegovina</v>
      </c>
      <c r="K338" t="b">
        <v>0</v>
      </c>
      <c r="M338" t="str">
        <v>Chad</v>
      </c>
      <c r="N338">
        <v>51.6</v>
      </c>
      <c r="P338" t="str">
        <v>Chad</v>
      </c>
      <c r="Q338">
        <v>0</v>
      </c>
      <c r="R338">
        <v>0</v>
      </c>
      <c r="S338">
        <v>0</v>
      </c>
      <c r="T338">
        <v>0</v>
      </c>
      <c r="U338">
        <v>0</v>
      </c>
      <c r="V338">
        <v>0</v>
      </c>
      <c r="W338">
        <v>0</v>
      </c>
      <c r="X338">
        <v>0</v>
      </c>
      <c r="Y338">
        <v>0</v>
      </c>
      <c r="Z338">
        <v>0</v>
      </c>
      <c r="AA338">
        <v>1</v>
      </c>
      <c r="AB338">
        <v>0</v>
      </c>
      <c r="AC338">
        <v>0</v>
      </c>
      <c r="AD338">
        <v>0</v>
      </c>
      <c r="AE338" t="str">
        <v>(empty model)</v>
      </c>
      <c r="AF338">
        <v>1</v>
      </c>
      <c r="AG338">
        <v>365</v>
      </c>
      <c r="AH338">
        <v>989.23636329999999</v>
      </c>
      <c r="AI338">
        <v>6.7</v>
      </c>
    </row>
    <row r="339" spans="10:35" x14ac:dyDescent="0.25">
      <c r="J339" t="str">
        <v>Botswana</v>
      </c>
      <c r="K339" t="b">
        <v>0</v>
      </c>
      <c r="M339" t="str">
        <v>Chad</v>
      </c>
      <c r="N339">
        <v>51.2</v>
      </c>
      <c r="P339" t="str">
        <v>Chad</v>
      </c>
      <c r="Q339">
        <v>0</v>
      </c>
      <c r="R339">
        <v>0</v>
      </c>
      <c r="S339">
        <v>0</v>
      </c>
      <c r="T339">
        <v>0</v>
      </c>
      <c r="U339">
        <v>0</v>
      </c>
      <c r="V339">
        <v>0</v>
      </c>
      <c r="W339">
        <v>0</v>
      </c>
      <c r="X339">
        <v>0</v>
      </c>
      <c r="Y339">
        <v>0</v>
      </c>
      <c r="Z339">
        <v>1</v>
      </c>
      <c r="AA339">
        <v>0</v>
      </c>
      <c r="AB339">
        <v>0</v>
      </c>
      <c r="AC339">
        <v>0</v>
      </c>
      <c r="AD339">
        <v>0</v>
      </c>
      <c r="AE339" t="str">
        <v>(empty model)</v>
      </c>
      <c r="AF339">
        <v>1</v>
      </c>
      <c r="AG339">
        <v>364</v>
      </c>
      <c r="AH339">
        <v>896.56973410000001</v>
      </c>
      <c r="AI339">
        <v>6.7</v>
      </c>
    </row>
    <row r="340" spans="10:35" x14ac:dyDescent="0.25">
      <c r="J340" t="str">
        <v>Botswana</v>
      </c>
      <c r="K340" t="b">
        <v>1</v>
      </c>
      <c r="M340" t="str">
        <v>Chad</v>
      </c>
      <c r="N340">
        <v>57</v>
      </c>
      <c r="P340" t="str">
        <v>Chad</v>
      </c>
      <c r="Q340">
        <v>0</v>
      </c>
      <c r="R340">
        <v>0</v>
      </c>
      <c r="S340">
        <v>0</v>
      </c>
      <c r="T340">
        <v>0</v>
      </c>
      <c r="U340">
        <v>0</v>
      </c>
      <c r="V340">
        <v>0</v>
      </c>
      <c r="W340">
        <v>0</v>
      </c>
      <c r="X340">
        <v>0</v>
      </c>
      <c r="Y340">
        <v>1</v>
      </c>
      <c r="Z340">
        <v>0</v>
      </c>
      <c r="AA340">
        <v>0</v>
      </c>
      <c r="AB340">
        <v>0</v>
      </c>
      <c r="AC340">
        <v>0</v>
      </c>
      <c r="AD340">
        <v>0</v>
      </c>
      <c r="AE340" t="str">
        <v>(empty model)</v>
      </c>
      <c r="AF340">
        <v>1</v>
      </c>
      <c r="AG340">
        <v>37</v>
      </c>
      <c r="AH340">
        <v>84.455939000000001</v>
      </c>
      <c r="AI340">
        <v>6.3</v>
      </c>
    </row>
    <row r="341" spans="10:35" x14ac:dyDescent="0.25">
      <c r="J341" t="str">
        <v>Botswana</v>
      </c>
      <c r="K341" t="b">
        <v>1</v>
      </c>
      <c r="M341" t="str">
        <v>Chad</v>
      </c>
      <c r="N341">
        <v>49.6</v>
      </c>
      <c r="P341" t="str">
        <v>Chad</v>
      </c>
      <c r="Q341">
        <v>0</v>
      </c>
      <c r="R341">
        <v>0</v>
      </c>
      <c r="S341">
        <v>0</v>
      </c>
      <c r="T341">
        <v>0</v>
      </c>
      <c r="U341">
        <v>0</v>
      </c>
      <c r="V341">
        <v>0</v>
      </c>
      <c r="W341">
        <v>0</v>
      </c>
      <c r="X341">
        <v>1</v>
      </c>
      <c r="Y341">
        <v>0</v>
      </c>
      <c r="Z341">
        <v>0</v>
      </c>
      <c r="AA341">
        <v>0</v>
      </c>
      <c r="AB341">
        <v>0</v>
      </c>
      <c r="AC341">
        <v>0</v>
      </c>
      <c r="AD341">
        <v>0</v>
      </c>
      <c r="AE341" t="str">
        <v>(empty model)</v>
      </c>
      <c r="AF341">
        <v>1</v>
      </c>
      <c r="AG341">
        <v>394</v>
      </c>
      <c r="AH341">
        <v>929.77239099999997</v>
      </c>
      <c r="AI341">
        <v>6</v>
      </c>
    </row>
    <row r="342" spans="10:35" x14ac:dyDescent="0.25">
      <c r="J342" t="str">
        <v>Botswana</v>
      </c>
      <c r="K342" t="b">
        <v>1</v>
      </c>
      <c r="M342" t="str">
        <v>Chile</v>
      </c>
      <c r="N342">
        <v>83</v>
      </c>
      <c r="P342" t="str">
        <v>Chile</v>
      </c>
      <c r="Q342">
        <v>0</v>
      </c>
      <c r="R342">
        <v>0</v>
      </c>
      <c r="S342">
        <v>0</v>
      </c>
      <c r="T342">
        <v>0</v>
      </c>
      <c r="U342">
        <v>0</v>
      </c>
      <c r="V342">
        <v>0</v>
      </c>
      <c r="W342">
        <v>0</v>
      </c>
      <c r="X342">
        <v>0</v>
      </c>
      <c r="Y342">
        <v>0</v>
      </c>
      <c r="Z342">
        <v>0</v>
      </c>
      <c r="AA342">
        <v>0</v>
      </c>
      <c r="AB342">
        <v>0</v>
      </c>
      <c r="AC342">
        <v>0</v>
      </c>
      <c r="AD342">
        <v>1</v>
      </c>
      <c r="AE342" t="str">
        <v>(empty model)</v>
      </c>
      <c r="AF342">
        <v>1</v>
      </c>
      <c r="AG342">
        <v>83</v>
      </c>
      <c r="AH342">
        <v>14817.377780000001</v>
      </c>
      <c r="AI342">
        <v>16.2</v>
      </c>
    </row>
    <row r="343" spans="10:35" x14ac:dyDescent="0.25">
      <c r="J343" t="str">
        <v>Botswana</v>
      </c>
      <c r="K343" t="b">
        <v>1</v>
      </c>
      <c r="M343" t="str">
        <v>Chile</v>
      </c>
      <c r="N343">
        <v>81</v>
      </c>
      <c r="P343" t="str">
        <v>Chile</v>
      </c>
      <c r="Q343">
        <v>0</v>
      </c>
      <c r="R343">
        <v>0</v>
      </c>
      <c r="S343">
        <v>0</v>
      </c>
      <c r="T343">
        <v>0</v>
      </c>
      <c r="U343">
        <v>0</v>
      </c>
      <c r="V343">
        <v>0</v>
      </c>
      <c r="W343">
        <v>0</v>
      </c>
      <c r="X343">
        <v>0</v>
      </c>
      <c r="Y343">
        <v>0</v>
      </c>
      <c r="Z343">
        <v>0</v>
      </c>
      <c r="AA343">
        <v>0</v>
      </c>
      <c r="AB343">
        <v>0</v>
      </c>
      <c r="AC343">
        <v>1</v>
      </c>
      <c r="AD343">
        <v>0</v>
      </c>
      <c r="AE343" t="str">
        <v>(empty model)</v>
      </c>
      <c r="AF343">
        <v>1</v>
      </c>
      <c r="AG343">
        <v>84</v>
      </c>
      <c r="AH343">
        <v>15941.397220000001</v>
      </c>
      <c r="AI343">
        <v>15.6</v>
      </c>
    </row>
    <row r="344" spans="10:35" x14ac:dyDescent="0.25">
      <c r="J344" t="str">
        <v>Botswana</v>
      </c>
      <c r="K344" t="b">
        <v>1</v>
      </c>
      <c r="M344" t="str">
        <v>Chile</v>
      </c>
      <c r="N344">
        <v>79.900000000000006</v>
      </c>
      <c r="P344" t="str">
        <v>Chile</v>
      </c>
      <c r="Q344">
        <v>0</v>
      </c>
      <c r="R344">
        <v>0</v>
      </c>
      <c r="S344">
        <v>0</v>
      </c>
      <c r="T344">
        <v>0</v>
      </c>
      <c r="U344">
        <v>0</v>
      </c>
      <c r="V344">
        <v>0</v>
      </c>
      <c r="W344">
        <v>0</v>
      </c>
      <c r="X344">
        <v>0</v>
      </c>
      <c r="Y344">
        <v>0</v>
      </c>
      <c r="Z344">
        <v>0</v>
      </c>
      <c r="AA344">
        <v>0</v>
      </c>
      <c r="AB344">
        <v>1</v>
      </c>
      <c r="AC344">
        <v>0</v>
      </c>
      <c r="AD344">
        <v>0</v>
      </c>
      <c r="AE344" t="str">
        <v>(empty model)</v>
      </c>
      <c r="AF344">
        <v>1</v>
      </c>
      <c r="AG344">
        <v>84</v>
      </c>
      <c r="AH344">
        <v>15431.9293</v>
      </c>
      <c r="AI344">
        <v>15.5</v>
      </c>
    </row>
    <row r="345" spans="10:35" x14ac:dyDescent="0.25">
      <c r="J345" t="str">
        <v>Botswana</v>
      </c>
      <c r="K345" t="b">
        <v>1</v>
      </c>
      <c r="M345" t="str">
        <v>Chile</v>
      </c>
      <c r="N345">
        <v>79.8</v>
      </c>
      <c r="P345" t="str">
        <v>Chile</v>
      </c>
      <c r="Q345">
        <v>0</v>
      </c>
      <c r="R345">
        <v>0</v>
      </c>
      <c r="S345">
        <v>0</v>
      </c>
      <c r="T345">
        <v>0</v>
      </c>
      <c r="U345">
        <v>0</v>
      </c>
      <c r="V345">
        <v>0</v>
      </c>
      <c r="W345">
        <v>0</v>
      </c>
      <c r="X345">
        <v>0</v>
      </c>
      <c r="Y345">
        <v>0</v>
      </c>
      <c r="Z345">
        <v>0</v>
      </c>
      <c r="AA345">
        <v>1</v>
      </c>
      <c r="AB345">
        <v>0</v>
      </c>
      <c r="AC345">
        <v>0</v>
      </c>
      <c r="AD345">
        <v>0</v>
      </c>
      <c r="AE345" t="str">
        <v>(empty model)</v>
      </c>
      <c r="AF345">
        <v>1</v>
      </c>
      <c r="AG345">
        <v>86</v>
      </c>
      <c r="AH345">
        <v>1475.6924200000001</v>
      </c>
      <c r="AI345">
        <v>15.4</v>
      </c>
    </row>
    <row r="346" spans="10:35" x14ac:dyDescent="0.25">
      <c r="J346" t="str">
        <v>Botswana</v>
      </c>
      <c r="K346" t="b">
        <v>1</v>
      </c>
      <c r="M346" t="str">
        <v>Chile</v>
      </c>
      <c r="N346">
        <v>79.099999999999994</v>
      </c>
      <c r="P346" t="str">
        <v>Chile</v>
      </c>
      <c r="Q346">
        <v>0</v>
      </c>
      <c r="R346">
        <v>0</v>
      </c>
      <c r="S346">
        <v>0</v>
      </c>
      <c r="T346">
        <v>0</v>
      </c>
      <c r="U346">
        <v>0</v>
      </c>
      <c r="V346">
        <v>0</v>
      </c>
      <c r="W346">
        <v>0</v>
      </c>
      <c r="X346">
        <v>0</v>
      </c>
      <c r="Y346">
        <v>0</v>
      </c>
      <c r="Z346">
        <v>1</v>
      </c>
      <c r="AA346">
        <v>0</v>
      </c>
      <c r="AB346">
        <v>0</v>
      </c>
      <c r="AC346">
        <v>0</v>
      </c>
      <c r="AD346">
        <v>0</v>
      </c>
      <c r="AE346" t="str">
        <v>(empty model)</v>
      </c>
      <c r="AF346">
        <v>1</v>
      </c>
      <c r="AG346">
        <v>89</v>
      </c>
      <c r="AH346">
        <v>1286.1776400000001</v>
      </c>
      <c r="AI346">
        <v>15.2</v>
      </c>
    </row>
    <row r="347" spans="10:35" x14ac:dyDescent="0.25">
      <c r="J347" t="str">
        <v>Botswana</v>
      </c>
      <c r="K347" t="b">
        <v>1</v>
      </c>
      <c r="M347" t="str">
        <v>Chile</v>
      </c>
      <c r="N347">
        <v>79.3</v>
      </c>
      <c r="P347" t="str">
        <v>Chile</v>
      </c>
      <c r="Q347">
        <v>0</v>
      </c>
      <c r="R347">
        <v>0</v>
      </c>
      <c r="S347">
        <v>0</v>
      </c>
      <c r="T347">
        <v>0</v>
      </c>
      <c r="U347">
        <v>0</v>
      </c>
      <c r="V347">
        <v>0</v>
      </c>
      <c r="W347">
        <v>0</v>
      </c>
      <c r="X347">
        <v>0</v>
      </c>
      <c r="Y347">
        <v>1</v>
      </c>
      <c r="Z347">
        <v>0</v>
      </c>
      <c r="AA347">
        <v>0</v>
      </c>
      <c r="AB347">
        <v>0</v>
      </c>
      <c r="AC347">
        <v>0</v>
      </c>
      <c r="AD347">
        <v>0</v>
      </c>
      <c r="AE347" t="str">
        <v>(empty model)</v>
      </c>
      <c r="AF347">
        <v>1</v>
      </c>
      <c r="AG347">
        <v>91</v>
      </c>
      <c r="AH347">
        <v>1243.3282400000001</v>
      </c>
      <c r="AI347">
        <v>15.3</v>
      </c>
    </row>
    <row r="348" spans="10:35" x14ac:dyDescent="0.25">
      <c r="J348" t="str">
        <v>Botswana</v>
      </c>
      <c r="K348" t="b">
        <v>1</v>
      </c>
      <c r="M348" t="str">
        <v>Chile</v>
      </c>
      <c r="N348">
        <v>79.599999999999994</v>
      </c>
      <c r="P348" t="str">
        <v>Chile</v>
      </c>
      <c r="Q348">
        <v>0</v>
      </c>
      <c r="R348">
        <v>0</v>
      </c>
      <c r="S348">
        <v>0</v>
      </c>
      <c r="T348">
        <v>0</v>
      </c>
      <c r="U348">
        <v>0</v>
      </c>
      <c r="V348">
        <v>0</v>
      </c>
      <c r="W348">
        <v>0</v>
      </c>
      <c r="X348">
        <v>1</v>
      </c>
      <c r="Y348">
        <v>0</v>
      </c>
      <c r="Z348">
        <v>0</v>
      </c>
      <c r="AA348">
        <v>0</v>
      </c>
      <c r="AB348">
        <v>0</v>
      </c>
      <c r="AC348">
        <v>0</v>
      </c>
      <c r="AD348">
        <v>0</v>
      </c>
      <c r="AE348" t="str">
        <v>(empty model)</v>
      </c>
      <c r="AF348">
        <v>1</v>
      </c>
      <c r="AG348">
        <v>88</v>
      </c>
      <c r="AH348">
        <v>1781.3668</v>
      </c>
      <c r="AI348">
        <v>15.2</v>
      </c>
    </row>
    <row r="349" spans="10:35" x14ac:dyDescent="0.25">
      <c r="J349" t="str">
        <v>Botswana</v>
      </c>
      <c r="K349" t="b">
        <v>1</v>
      </c>
      <c r="M349" t="str">
        <v>Chile</v>
      </c>
      <c r="N349">
        <v>78.900000000000006</v>
      </c>
      <c r="P349" t="str">
        <v>Chile</v>
      </c>
      <c r="Q349">
        <v>0</v>
      </c>
      <c r="R349">
        <v>0</v>
      </c>
      <c r="S349">
        <v>0</v>
      </c>
      <c r="T349">
        <v>0</v>
      </c>
      <c r="U349">
        <v>0</v>
      </c>
      <c r="V349">
        <v>0</v>
      </c>
      <c r="W349">
        <v>1</v>
      </c>
      <c r="X349">
        <v>0</v>
      </c>
      <c r="Y349">
        <v>0</v>
      </c>
      <c r="Z349">
        <v>0</v>
      </c>
      <c r="AA349">
        <v>0</v>
      </c>
      <c r="AB349">
        <v>0</v>
      </c>
      <c r="AC349">
        <v>0</v>
      </c>
      <c r="AD349">
        <v>0</v>
      </c>
      <c r="AE349" t="str">
        <v>(empty model)</v>
      </c>
      <c r="AF349">
        <v>1</v>
      </c>
      <c r="AG349">
        <v>9</v>
      </c>
      <c r="AH349">
        <v>1526.8774599999999</v>
      </c>
      <c r="AI349">
        <v>14.8</v>
      </c>
    </row>
    <row r="350" spans="10:35" x14ac:dyDescent="0.25">
      <c r="J350" t="str">
        <v>Botswana</v>
      </c>
      <c r="K350" t="b">
        <v>1</v>
      </c>
      <c r="M350" t="str">
        <v>Chile</v>
      </c>
      <c r="N350">
        <v>78.900000000000006</v>
      </c>
      <c r="P350" t="str">
        <v>Chile</v>
      </c>
      <c r="Q350">
        <v>0</v>
      </c>
      <c r="R350">
        <v>0</v>
      </c>
      <c r="S350">
        <v>0</v>
      </c>
      <c r="T350">
        <v>0</v>
      </c>
      <c r="U350">
        <v>0</v>
      </c>
      <c r="V350">
        <v>1</v>
      </c>
      <c r="W350">
        <v>0</v>
      </c>
      <c r="X350">
        <v>0</v>
      </c>
      <c r="Y350">
        <v>0</v>
      </c>
      <c r="Z350">
        <v>0</v>
      </c>
      <c r="AA350">
        <v>0</v>
      </c>
      <c r="AB350">
        <v>0</v>
      </c>
      <c r="AC350">
        <v>0</v>
      </c>
      <c r="AD350">
        <v>0</v>
      </c>
      <c r="AE350" t="str">
        <v>(empty model)</v>
      </c>
      <c r="AF350">
        <v>1</v>
      </c>
      <c r="AG350">
        <v>91</v>
      </c>
      <c r="AH350">
        <v>9484.6812269999991</v>
      </c>
      <c r="AI350">
        <v>14.9</v>
      </c>
    </row>
    <row r="351" spans="10:35" x14ac:dyDescent="0.25">
      <c r="J351" t="str">
        <v>Botswana</v>
      </c>
      <c r="K351" t="b">
        <v>1</v>
      </c>
      <c r="M351" t="str">
        <v>China</v>
      </c>
      <c r="N351">
        <v>75.8</v>
      </c>
      <c r="P351" t="str">
        <v>China</v>
      </c>
      <c r="Q351">
        <v>0</v>
      </c>
      <c r="R351">
        <v>0</v>
      </c>
      <c r="S351">
        <v>0</v>
      </c>
      <c r="T351">
        <v>0</v>
      </c>
      <c r="U351">
        <v>0</v>
      </c>
      <c r="V351">
        <v>0</v>
      </c>
      <c r="W351">
        <v>0</v>
      </c>
      <c r="X351">
        <v>0</v>
      </c>
      <c r="Y351">
        <v>0</v>
      </c>
      <c r="Z351">
        <v>0</v>
      </c>
      <c r="AA351">
        <v>0</v>
      </c>
      <c r="AB351">
        <v>0</v>
      </c>
      <c r="AC351">
        <v>0</v>
      </c>
      <c r="AD351">
        <v>1</v>
      </c>
      <c r="AE351" t="str">
        <v>(empty model)</v>
      </c>
      <c r="AF351">
        <v>1</v>
      </c>
      <c r="AG351">
        <v>86</v>
      </c>
      <c r="AH351">
        <v>7683.5237999999999</v>
      </c>
      <c r="AI351">
        <v>13.1</v>
      </c>
    </row>
    <row r="352" spans="10:35" x14ac:dyDescent="0.25">
      <c r="J352" t="str">
        <v>Botswana</v>
      </c>
      <c r="K352" t="b">
        <v>1</v>
      </c>
      <c r="M352" t="str">
        <v>China</v>
      </c>
      <c r="N352">
        <v>75.599999999999994</v>
      </c>
      <c r="P352" t="str">
        <v>China</v>
      </c>
      <c r="Q352">
        <v>0</v>
      </c>
      <c r="R352">
        <v>0</v>
      </c>
      <c r="S352">
        <v>0</v>
      </c>
      <c r="T352">
        <v>0</v>
      </c>
      <c r="U352">
        <v>0</v>
      </c>
      <c r="V352">
        <v>0</v>
      </c>
      <c r="W352">
        <v>0</v>
      </c>
      <c r="X352">
        <v>0</v>
      </c>
      <c r="Y352">
        <v>0</v>
      </c>
      <c r="Z352">
        <v>0</v>
      </c>
      <c r="AA352">
        <v>0</v>
      </c>
      <c r="AB352">
        <v>0</v>
      </c>
      <c r="AC352">
        <v>1</v>
      </c>
      <c r="AD352">
        <v>0</v>
      </c>
      <c r="AE352" t="str">
        <v>(empty model)</v>
      </c>
      <c r="AF352">
        <v>1</v>
      </c>
      <c r="AG352">
        <v>88</v>
      </c>
      <c r="AH352">
        <v>777.77593999999999</v>
      </c>
      <c r="AI352">
        <v>12.7</v>
      </c>
    </row>
    <row r="353" spans="10:35" x14ac:dyDescent="0.25">
      <c r="J353" t="str">
        <v>Botswana</v>
      </c>
      <c r="K353" t="b">
        <v>1</v>
      </c>
      <c r="M353" t="str">
        <v>China</v>
      </c>
      <c r="N353">
        <v>75.400000000000006</v>
      </c>
      <c r="P353" t="str">
        <v>China</v>
      </c>
      <c r="Q353">
        <v>0</v>
      </c>
      <c r="R353">
        <v>0</v>
      </c>
      <c r="S353">
        <v>0</v>
      </c>
      <c r="T353">
        <v>0</v>
      </c>
      <c r="U353">
        <v>0</v>
      </c>
      <c r="V353">
        <v>0</v>
      </c>
      <c r="W353">
        <v>0</v>
      </c>
      <c r="X353">
        <v>0</v>
      </c>
      <c r="Y353">
        <v>0</v>
      </c>
      <c r="Z353">
        <v>0</v>
      </c>
      <c r="AA353">
        <v>0</v>
      </c>
      <c r="AB353">
        <v>1</v>
      </c>
      <c r="AC353">
        <v>0</v>
      </c>
      <c r="AD353">
        <v>0</v>
      </c>
      <c r="AE353" t="str">
        <v>(empty model)</v>
      </c>
      <c r="AF353">
        <v>1</v>
      </c>
      <c r="AG353">
        <v>89</v>
      </c>
      <c r="AH353">
        <v>6337.8829930000002</v>
      </c>
      <c r="AI353">
        <v>12.4</v>
      </c>
    </row>
    <row r="354" spans="10:35" x14ac:dyDescent="0.25">
      <c r="J354" t="str">
        <v>Botswana</v>
      </c>
      <c r="K354" t="b">
        <v>1</v>
      </c>
      <c r="M354" t="str">
        <v>China</v>
      </c>
      <c r="N354">
        <v>75.2</v>
      </c>
      <c r="P354" t="str">
        <v>China</v>
      </c>
      <c r="Q354">
        <v>0</v>
      </c>
      <c r="R354">
        <v>0</v>
      </c>
      <c r="S354">
        <v>0</v>
      </c>
      <c r="T354">
        <v>0</v>
      </c>
      <c r="U354">
        <v>0</v>
      </c>
      <c r="V354">
        <v>0</v>
      </c>
      <c r="W354">
        <v>0</v>
      </c>
      <c r="X354">
        <v>0</v>
      </c>
      <c r="Y354">
        <v>0</v>
      </c>
      <c r="Z354">
        <v>0</v>
      </c>
      <c r="AA354">
        <v>1</v>
      </c>
      <c r="AB354">
        <v>0</v>
      </c>
      <c r="AC354">
        <v>0</v>
      </c>
      <c r="AD354">
        <v>0</v>
      </c>
      <c r="AE354" t="str">
        <v>(empty model)</v>
      </c>
      <c r="AF354">
        <v>1</v>
      </c>
      <c r="AG354">
        <v>91</v>
      </c>
      <c r="AH354">
        <v>5633.7961599999999</v>
      </c>
      <c r="AI354">
        <v>12.8</v>
      </c>
    </row>
    <row r="355" spans="10:35" x14ac:dyDescent="0.25">
      <c r="J355" t="str">
        <v>Brazil</v>
      </c>
      <c r="K355" t="b">
        <v>0</v>
      </c>
      <c r="M355" t="str">
        <v>China</v>
      </c>
      <c r="N355">
        <v>75</v>
      </c>
      <c r="P355" t="str">
        <v>China</v>
      </c>
      <c r="Q355">
        <v>0</v>
      </c>
      <c r="R355">
        <v>0</v>
      </c>
      <c r="S355">
        <v>0</v>
      </c>
      <c r="T355">
        <v>0</v>
      </c>
      <c r="U355">
        <v>0</v>
      </c>
      <c r="V355">
        <v>0</v>
      </c>
      <c r="W355">
        <v>0</v>
      </c>
      <c r="X355">
        <v>0</v>
      </c>
      <c r="Y355">
        <v>0</v>
      </c>
      <c r="Z355">
        <v>1</v>
      </c>
      <c r="AA355">
        <v>0</v>
      </c>
      <c r="AB355">
        <v>0</v>
      </c>
      <c r="AC355">
        <v>0</v>
      </c>
      <c r="AD355">
        <v>0</v>
      </c>
      <c r="AE355" t="str">
        <v>(empty model)</v>
      </c>
      <c r="AF355">
        <v>1</v>
      </c>
      <c r="AG355">
        <v>92</v>
      </c>
      <c r="AH355">
        <v>456.51248700000002</v>
      </c>
      <c r="AI355">
        <v>12.5</v>
      </c>
    </row>
    <row r="356" spans="10:35" x14ac:dyDescent="0.25">
      <c r="J356" t="str">
        <v>Brazil</v>
      </c>
      <c r="K356" t="b">
        <v>1</v>
      </c>
      <c r="M356" t="str">
        <v>China</v>
      </c>
      <c r="N356">
        <v>74.900000000000006</v>
      </c>
      <c r="P356" t="str">
        <v>China</v>
      </c>
      <c r="Q356">
        <v>0</v>
      </c>
      <c r="R356">
        <v>0</v>
      </c>
      <c r="S356">
        <v>0</v>
      </c>
      <c r="T356">
        <v>0</v>
      </c>
      <c r="U356">
        <v>0</v>
      </c>
      <c r="V356">
        <v>0</v>
      </c>
      <c r="W356">
        <v>0</v>
      </c>
      <c r="X356">
        <v>0</v>
      </c>
      <c r="Y356">
        <v>1</v>
      </c>
      <c r="Z356">
        <v>0</v>
      </c>
      <c r="AA356">
        <v>0</v>
      </c>
      <c r="AB356">
        <v>0</v>
      </c>
      <c r="AC356">
        <v>0</v>
      </c>
      <c r="AD356">
        <v>0</v>
      </c>
      <c r="AE356" t="str">
        <v>(empty model)</v>
      </c>
      <c r="AF356">
        <v>1</v>
      </c>
      <c r="AG356">
        <v>93</v>
      </c>
      <c r="AH356">
        <v>3838.4342919999999</v>
      </c>
      <c r="AI356">
        <v>12.2</v>
      </c>
    </row>
    <row r="357" spans="10:35" x14ac:dyDescent="0.25">
      <c r="J357" t="str">
        <v>Brazil</v>
      </c>
      <c r="K357" t="b">
        <v>1</v>
      </c>
      <c r="M357" t="str">
        <v>China</v>
      </c>
      <c r="N357">
        <v>74.5</v>
      </c>
      <c r="P357" t="str">
        <v>China</v>
      </c>
      <c r="Q357">
        <v>0</v>
      </c>
      <c r="R357">
        <v>0</v>
      </c>
      <c r="S357">
        <v>0</v>
      </c>
      <c r="T357">
        <v>0</v>
      </c>
      <c r="U357">
        <v>0</v>
      </c>
      <c r="V357">
        <v>0</v>
      </c>
      <c r="W357">
        <v>0</v>
      </c>
      <c r="X357">
        <v>1</v>
      </c>
      <c r="Y357">
        <v>0</v>
      </c>
      <c r="Z357">
        <v>0</v>
      </c>
      <c r="AA357">
        <v>0</v>
      </c>
      <c r="AB357">
        <v>0</v>
      </c>
      <c r="AC357">
        <v>0</v>
      </c>
      <c r="AD357">
        <v>0</v>
      </c>
      <c r="AE357" t="str">
        <v>(empty model)</v>
      </c>
      <c r="AF357">
        <v>1</v>
      </c>
      <c r="AG357">
        <v>97</v>
      </c>
      <c r="AH357">
        <v>3471.2475469999999</v>
      </c>
      <c r="AI357">
        <v>11.9</v>
      </c>
    </row>
    <row r="358" spans="10:35" x14ac:dyDescent="0.25">
      <c r="J358" t="str">
        <v>Brazil</v>
      </c>
      <c r="K358" t="b">
        <v>1</v>
      </c>
      <c r="M358" t="str">
        <v>China</v>
      </c>
      <c r="N358">
        <v>74.400000000000006</v>
      </c>
      <c r="P358" t="str">
        <v>China</v>
      </c>
      <c r="Q358">
        <v>0</v>
      </c>
      <c r="R358">
        <v>0</v>
      </c>
      <c r="S358">
        <v>0</v>
      </c>
      <c r="T358">
        <v>0</v>
      </c>
      <c r="U358">
        <v>0</v>
      </c>
      <c r="V358">
        <v>0</v>
      </c>
      <c r="W358">
        <v>1</v>
      </c>
      <c r="X358">
        <v>0</v>
      </c>
      <c r="Y358">
        <v>0</v>
      </c>
      <c r="Z358">
        <v>0</v>
      </c>
      <c r="AA358">
        <v>0</v>
      </c>
      <c r="AB358">
        <v>0</v>
      </c>
      <c r="AC358">
        <v>0</v>
      </c>
      <c r="AD358">
        <v>0</v>
      </c>
      <c r="AE358" t="str">
        <v>(empty model)</v>
      </c>
      <c r="AF358">
        <v>1</v>
      </c>
      <c r="AG358">
        <v>96</v>
      </c>
      <c r="AH358">
        <v>2695.366223</v>
      </c>
      <c r="AI358">
        <v>11.4</v>
      </c>
    </row>
    <row r="359" spans="10:35" x14ac:dyDescent="0.25">
      <c r="J359" t="str">
        <v>Brazil</v>
      </c>
      <c r="K359" t="b">
        <v>1</v>
      </c>
      <c r="M359" t="str">
        <v>China</v>
      </c>
      <c r="N359">
        <v>74.2</v>
      </c>
      <c r="P359" t="str">
        <v>China</v>
      </c>
      <c r="Q359">
        <v>0</v>
      </c>
      <c r="R359">
        <v>0</v>
      </c>
      <c r="S359">
        <v>0</v>
      </c>
      <c r="T359">
        <v>0</v>
      </c>
      <c r="U359">
        <v>0</v>
      </c>
      <c r="V359">
        <v>1</v>
      </c>
      <c r="W359">
        <v>0</v>
      </c>
      <c r="X359">
        <v>0</v>
      </c>
      <c r="Y359">
        <v>0</v>
      </c>
      <c r="Z359">
        <v>0</v>
      </c>
      <c r="AA359">
        <v>0</v>
      </c>
      <c r="AB359">
        <v>0</v>
      </c>
      <c r="AC359">
        <v>0</v>
      </c>
      <c r="AD359">
        <v>0</v>
      </c>
      <c r="AE359" t="str">
        <v>(empty model)</v>
      </c>
      <c r="AF359">
        <v>1</v>
      </c>
      <c r="AG359">
        <v>98</v>
      </c>
      <c r="AH359">
        <v>299.22967599999998</v>
      </c>
      <c r="AI359">
        <v>11</v>
      </c>
    </row>
    <row r="360" spans="10:35" x14ac:dyDescent="0.25">
      <c r="J360" t="str">
        <v>Brazil</v>
      </c>
      <c r="K360" t="b">
        <v>1</v>
      </c>
      <c r="M360" t="str">
        <v>China</v>
      </c>
      <c r="N360">
        <v>73.900000000000006</v>
      </c>
      <c r="P360" t="str">
        <v>China</v>
      </c>
      <c r="Q360">
        <v>0</v>
      </c>
      <c r="R360">
        <v>0</v>
      </c>
      <c r="S360">
        <v>0</v>
      </c>
      <c r="T360">
        <v>0</v>
      </c>
      <c r="U360">
        <v>1</v>
      </c>
      <c r="V360">
        <v>0</v>
      </c>
      <c r="W360">
        <v>0</v>
      </c>
      <c r="X360">
        <v>0</v>
      </c>
      <c r="Y360">
        <v>0</v>
      </c>
      <c r="Z360">
        <v>0</v>
      </c>
      <c r="AA360">
        <v>0</v>
      </c>
      <c r="AB360">
        <v>0</v>
      </c>
      <c r="AC360">
        <v>0</v>
      </c>
      <c r="AD360">
        <v>0</v>
      </c>
      <c r="AE360" t="str">
        <v>(empty model)</v>
      </c>
      <c r="AF360">
        <v>1</v>
      </c>
      <c r="AG360">
        <v>99</v>
      </c>
      <c r="AH360">
        <v>1753.4177999999999</v>
      </c>
      <c r="AI360">
        <v>10.6</v>
      </c>
    </row>
    <row r="361" spans="10:35" x14ac:dyDescent="0.25">
      <c r="J361" t="str">
        <v>Brazil</v>
      </c>
      <c r="K361" t="b">
        <v>1</v>
      </c>
      <c r="M361" t="str">
        <v>China</v>
      </c>
      <c r="N361">
        <v>73.5</v>
      </c>
      <c r="P361" t="str">
        <v>China</v>
      </c>
      <c r="Q361">
        <v>0</v>
      </c>
      <c r="R361">
        <v>0</v>
      </c>
      <c r="S361">
        <v>0</v>
      </c>
      <c r="T361">
        <v>1</v>
      </c>
      <c r="U361">
        <v>0</v>
      </c>
      <c r="V361">
        <v>0</v>
      </c>
      <c r="W361">
        <v>0</v>
      </c>
      <c r="X361">
        <v>0</v>
      </c>
      <c r="Y361">
        <v>0</v>
      </c>
      <c r="Z361">
        <v>0</v>
      </c>
      <c r="AA361">
        <v>0</v>
      </c>
      <c r="AB361">
        <v>0</v>
      </c>
      <c r="AC361">
        <v>0</v>
      </c>
      <c r="AD361">
        <v>0</v>
      </c>
      <c r="AE361" t="str">
        <v>(empty model)</v>
      </c>
      <c r="AF361">
        <v>1</v>
      </c>
      <c r="AG361">
        <v>11</v>
      </c>
      <c r="AH361">
        <v>158.66846200000001</v>
      </c>
      <c r="AI361">
        <v>10.199999999999999</v>
      </c>
    </row>
    <row r="362" spans="10:35" x14ac:dyDescent="0.25">
      <c r="J362" t="str">
        <v>Brazil</v>
      </c>
      <c r="K362" t="b">
        <v>1</v>
      </c>
      <c r="M362" t="str">
        <v>China</v>
      </c>
      <c r="N362">
        <v>73.099999999999994</v>
      </c>
      <c r="P362" t="str">
        <v>China</v>
      </c>
      <c r="Q362">
        <v>0</v>
      </c>
      <c r="R362">
        <v>0</v>
      </c>
      <c r="S362">
        <v>1</v>
      </c>
      <c r="T362">
        <v>0</v>
      </c>
      <c r="U362">
        <v>0</v>
      </c>
      <c r="V362">
        <v>0</v>
      </c>
      <c r="W362">
        <v>0</v>
      </c>
      <c r="X362">
        <v>0</v>
      </c>
      <c r="Y362">
        <v>0</v>
      </c>
      <c r="Z362">
        <v>0</v>
      </c>
      <c r="AA362">
        <v>0</v>
      </c>
      <c r="AB362">
        <v>0</v>
      </c>
      <c r="AC362">
        <v>0</v>
      </c>
      <c r="AD362">
        <v>0</v>
      </c>
      <c r="AE362" t="str">
        <v>(empty model)</v>
      </c>
      <c r="AF362">
        <v>1</v>
      </c>
      <c r="AG362">
        <v>13</v>
      </c>
      <c r="AH362">
        <v>1288.642924</v>
      </c>
      <c r="AI362">
        <v>9.9</v>
      </c>
    </row>
    <row r="363" spans="10:35" x14ac:dyDescent="0.25">
      <c r="J363" t="str">
        <v>Brazil</v>
      </c>
      <c r="K363" t="b">
        <v>1</v>
      </c>
      <c r="M363" t="str">
        <v>China</v>
      </c>
      <c r="N363">
        <v>72.7</v>
      </c>
      <c r="P363" t="str">
        <v>China</v>
      </c>
      <c r="Q363">
        <v>0</v>
      </c>
      <c r="R363">
        <v>1</v>
      </c>
      <c r="S363">
        <v>0</v>
      </c>
      <c r="T363">
        <v>0</v>
      </c>
      <c r="U363">
        <v>0</v>
      </c>
      <c r="V363">
        <v>0</v>
      </c>
      <c r="W363">
        <v>0</v>
      </c>
      <c r="X363">
        <v>0</v>
      </c>
      <c r="Y363">
        <v>0</v>
      </c>
      <c r="Z363">
        <v>0</v>
      </c>
      <c r="AA363">
        <v>0</v>
      </c>
      <c r="AB363">
        <v>0</v>
      </c>
      <c r="AC363">
        <v>0</v>
      </c>
      <c r="AD363">
        <v>0</v>
      </c>
      <c r="AE363" t="str">
        <v>(empty model)</v>
      </c>
      <c r="AF363">
        <v>1</v>
      </c>
      <c r="AG363">
        <v>16</v>
      </c>
      <c r="AH363">
        <v>1148.5857000000001</v>
      </c>
      <c r="AI363">
        <v>9.6999999999999993</v>
      </c>
    </row>
    <row r="364" spans="10:35" x14ac:dyDescent="0.25">
      <c r="J364" t="str">
        <v>Brazil</v>
      </c>
      <c r="K364" t="b">
        <v>1</v>
      </c>
      <c r="M364" t="str">
        <v>China</v>
      </c>
      <c r="N364">
        <v>72.2</v>
      </c>
      <c r="P364" t="str">
        <v>China</v>
      </c>
      <c r="Q364">
        <v>1</v>
      </c>
      <c r="R364">
        <v>0</v>
      </c>
      <c r="S364">
        <v>0</v>
      </c>
      <c r="T364">
        <v>0</v>
      </c>
      <c r="U364">
        <v>0</v>
      </c>
      <c r="V364">
        <v>0</v>
      </c>
      <c r="W364">
        <v>0</v>
      </c>
      <c r="X364">
        <v>0</v>
      </c>
      <c r="Y364">
        <v>0</v>
      </c>
      <c r="Z364">
        <v>0</v>
      </c>
      <c r="AA364">
        <v>0</v>
      </c>
      <c r="AB364">
        <v>0</v>
      </c>
      <c r="AC364">
        <v>0</v>
      </c>
      <c r="AD364">
        <v>0</v>
      </c>
      <c r="AE364" t="str">
        <v>(empty model)</v>
      </c>
      <c r="AF364">
        <v>1</v>
      </c>
      <c r="AG364">
        <v>11</v>
      </c>
      <c r="AH364">
        <v>153.1824</v>
      </c>
      <c r="AI364">
        <v>9.6</v>
      </c>
    </row>
    <row r="365" spans="10:35" x14ac:dyDescent="0.25">
      <c r="J365" t="str">
        <v>Brazil</v>
      </c>
      <c r="K365" t="b">
        <v>1</v>
      </c>
      <c r="M365" t="str">
        <v>China</v>
      </c>
      <c r="N365">
        <v>71.7</v>
      </c>
      <c r="P365" t="str">
        <v>China</v>
      </c>
      <c r="Q365">
        <v>0</v>
      </c>
      <c r="R365">
        <v>0</v>
      </c>
      <c r="S365">
        <v>0</v>
      </c>
      <c r="T365">
        <v>0</v>
      </c>
      <c r="U365">
        <v>0</v>
      </c>
      <c r="V365">
        <v>0</v>
      </c>
      <c r="W365">
        <v>0</v>
      </c>
      <c r="X365">
        <v>0</v>
      </c>
      <c r="Y365">
        <v>0</v>
      </c>
      <c r="Z365">
        <v>0</v>
      </c>
      <c r="AA365">
        <v>0</v>
      </c>
      <c r="AB365">
        <v>0</v>
      </c>
      <c r="AC365">
        <v>0</v>
      </c>
      <c r="AD365">
        <v>0</v>
      </c>
      <c r="AE365" t="str">
        <v>(empty model)</v>
      </c>
      <c r="AF365">
        <v>1</v>
      </c>
      <c r="AG365">
        <v>115</v>
      </c>
      <c r="AH365">
        <v>959.37218099999996</v>
      </c>
      <c r="AI365">
        <v>9.5</v>
      </c>
    </row>
    <row r="366" spans="10:35" x14ac:dyDescent="0.25">
      <c r="J366" t="str">
        <v>Brazil</v>
      </c>
      <c r="K366" t="b">
        <v>1</v>
      </c>
      <c r="M366" t="str">
        <v>Colombia</v>
      </c>
      <c r="N366">
        <v>74.599999999999994</v>
      </c>
      <c r="P366" t="str">
        <v>Colombia</v>
      </c>
      <c r="Q366">
        <v>0</v>
      </c>
      <c r="R366">
        <v>0</v>
      </c>
      <c r="S366">
        <v>0</v>
      </c>
      <c r="T366">
        <v>0</v>
      </c>
      <c r="U366">
        <v>0</v>
      </c>
      <c r="V366">
        <v>0</v>
      </c>
      <c r="W366">
        <v>0</v>
      </c>
      <c r="X366">
        <v>0</v>
      </c>
      <c r="Y366">
        <v>0</v>
      </c>
      <c r="Z366">
        <v>0</v>
      </c>
      <c r="AA366">
        <v>0</v>
      </c>
      <c r="AB366">
        <v>0</v>
      </c>
      <c r="AC366">
        <v>0</v>
      </c>
      <c r="AD366">
        <v>1</v>
      </c>
      <c r="AE366" t="str">
        <v>(empty model)</v>
      </c>
      <c r="AF366">
        <v>1</v>
      </c>
      <c r="AG366">
        <v>144</v>
      </c>
      <c r="AH366">
        <v>7913.3834319999996</v>
      </c>
      <c r="AI366">
        <v>13.6</v>
      </c>
    </row>
    <row r="367" spans="10:35" x14ac:dyDescent="0.25">
      <c r="J367" t="str">
        <v>Brazil</v>
      </c>
      <c r="K367" t="b">
        <v>1</v>
      </c>
      <c r="M367" t="str">
        <v>Colombia</v>
      </c>
      <c r="N367">
        <v>74.400000000000006</v>
      </c>
      <c r="P367" t="str">
        <v>Colombia</v>
      </c>
      <c r="Q367">
        <v>0</v>
      </c>
      <c r="R367">
        <v>0</v>
      </c>
      <c r="S367">
        <v>0</v>
      </c>
      <c r="T367">
        <v>0</v>
      </c>
      <c r="U367">
        <v>0</v>
      </c>
      <c r="V367">
        <v>0</v>
      </c>
      <c r="W367">
        <v>0</v>
      </c>
      <c r="X367">
        <v>0</v>
      </c>
      <c r="Y367">
        <v>0</v>
      </c>
      <c r="Z367">
        <v>0</v>
      </c>
      <c r="AA367">
        <v>0</v>
      </c>
      <c r="AB367">
        <v>0</v>
      </c>
      <c r="AC367">
        <v>1</v>
      </c>
      <c r="AD367">
        <v>0</v>
      </c>
      <c r="AE367" t="str">
        <v>(empty model)</v>
      </c>
      <c r="AF367">
        <v>1</v>
      </c>
      <c r="AG367">
        <v>145</v>
      </c>
      <c r="AH367">
        <v>83.586299999999994</v>
      </c>
      <c r="AI367">
        <v>13.3</v>
      </c>
    </row>
    <row r="368" spans="10:35" x14ac:dyDescent="0.25">
      <c r="J368" t="str">
        <v>Brazil</v>
      </c>
      <c r="K368" t="b">
        <v>1</v>
      </c>
      <c r="M368" t="str">
        <v>Colombia</v>
      </c>
      <c r="N368">
        <v>74.3</v>
      </c>
      <c r="P368" t="str">
        <v>Colombia</v>
      </c>
      <c r="Q368">
        <v>0</v>
      </c>
      <c r="R368">
        <v>0</v>
      </c>
      <c r="S368">
        <v>0</v>
      </c>
      <c r="T368">
        <v>0</v>
      </c>
      <c r="U368">
        <v>0</v>
      </c>
      <c r="V368">
        <v>0</v>
      </c>
      <c r="W368">
        <v>0</v>
      </c>
      <c r="X368">
        <v>0</v>
      </c>
      <c r="Y368">
        <v>0</v>
      </c>
      <c r="Z368">
        <v>0</v>
      </c>
      <c r="AA368">
        <v>0</v>
      </c>
      <c r="AB368">
        <v>1</v>
      </c>
      <c r="AC368">
        <v>0</v>
      </c>
      <c r="AD368">
        <v>0</v>
      </c>
      <c r="AE368" t="str">
        <v>(empty model)</v>
      </c>
      <c r="AF368">
        <v>1</v>
      </c>
      <c r="AG368">
        <v>143</v>
      </c>
      <c r="AH368">
        <v>7884.9844290000001</v>
      </c>
      <c r="AI368">
        <v>13.2</v>
      </c>
    </row>
    <row r="369" spans="10:35" x14ac:dyDescent="0.25">
      <c r="J369" t="str">
        <v>Brazil</v>
      </c>
      <c r="K369" t="b">
        <v>1</v>
      </c>
      <c r="M369" t="str">
        <v>Colombia</v>
      </c>
      <c r="N369">
        <v>74.2</v>
      </c>
      <c r="P369" t="str">
        <v>Colombia</v>
      </c>
      <c r="Q369">
        <v>0</v>
      </c>
      <c r="R369">
        <v>0</v>
      </c>
      <c r="S369">
        <v>0</v>
      </c>
      <c r="T369">
        <v>0</v>
      </c>
      <c r="U369">
        <v>0</v>
      </c>
      <c r="V369">
        <v>0</v>
      </c>
      <c r="W369">
        <v>0</v>
      </c>
      <c r="X369">
        <v>0</v>
      </c>
      <c r="Y369">
        <v>0</v>
      </c>
      <c r="Z369">
        <v>0</v>
      </c>
      <c r="AA369">
        <v>1</v>
      </c>
      <c r="AB369">
        <v>0</v>
      </c>
      <c r="AC369">
        <v>0</v>
      </c>
      <c r="AD369">
        <v>0</v>
      </c>
      <c r="AE369" t="str">
        <v>(empty model)</v>
      </c>
      <c r="AF369">
        <v>1</v>
      </c>
      <c r="AG369">
        <v>144</v>
      </c>
      <c r="AH369">
        <v>7227.7396799999997</v>
      </c>
      <c r="AI369">
        <v>13</v>
      </c>
    </row>
    <row r="370" spans="10:35" x14ac:dyDescent="0.25">
      <c r="J370" t="str">
        <v>Brazil</v>
      </c>
      <c r="K370" t="b">
        <v>1</v>
      </c>
      <c r="M370" t="str">
        <v>Colombia</v>
      </c>
      <c r="N370">
        <v>73.599999999999994</v>
      </c>
      <c r="P370" t="str">
        <v>Colombia</v>
      </c>
      <c r="Q370">
        <v>0</v>
      </c>
      <c r="R370">
        <v>0</v>
      </c>
      <c r="S370">
        <v>0</v>
      </c>
      <c r="T370">
        <v>0</v>
      </c>
      <c r="U370">
        <v>0</v>
      </c>
      <c r="V370">
        <v>0</v>
      </c>
      <c r="W370">
        <v>0</v>
      </c>
      <c r="X370">
        <v>0</v>
      </c>
      <c r="Y370">
        <v>0</v>
      </c>
      <c r="Z370">
        <v>1</v>
      </c>
      <c r="AA370">
        <v>0</v>
      </c>
      <c r="AB370">
        <v>0</v>
      </c>
      <c r="AC370">
        <v>0</v>
      </c>
      <c r="AD370">
        <v>0</v>
      </c>
      <c r="AE370" t="str">
        <v>(empty model)</v>
      </c>
      <c r="AF370">
        <v>1</v>
      </c>
      <c r="AG370">
        <v>15</v>
      </c>
      <c r="AH370">
        <v>625.65544</v>
      </c>
      <c r="AI370">
        <v>12.8</v>
      </c>
    </row>
    <row r="371" spans="10:35" x14ac:dyDescent="0.25">
      <c r="J371" t="str">
        <v>Brunei Darussalam</v>
      </c>
      <c r="K371" t="b">
        <v>0</v>
      </c>
      <c r="M371" t="str">
        <v>Colombia</v>
      </c>
      <c r="N371">
        <v>73.599999999999994</v>
      </c>
      <c r="P371" t="str">
        <v>Colombia</v>
      </c>
      <c r="Q371">
        <v>0</v>
      </c>
      <c r="R371">
        <v>0</v>
      </c>
      <c r="S371">
        <v>0</v>
      </c>
      <c r="T371">
        <v>0</v>
      </c>
      <c r="U371">
        <v>0</v>
      </c>
      <c r="V371">
        <v>0</v>
      </c>
      <c r="W371">
        <v>0</v>
      </c>
      <c r="X371">
        <v>0</v>
      </c>
      <c r="Y371">
        <v>1</v>
      </c>
      <c r="Z371">
        <v>0</v>
      </c>
      <c r="AA371">
        <v>0</v>
      </c>
      <c r="AB371">
        <v>0</v>
      </c>
      <c r="AC371">
        <v>0</v>
      </c>
      <c r="AD371">
        <v>0</v>
      </c>
      <c r="AE371" t="str">
        <v>(empty model)</v>
      </c>
      <c r="AF371">
        <v>1</v>
      </c>
      <c r="AG371">
        <v>15</v>
      </c>
      <c r="AH371">
        <v>5148.4221129999996</v>
      </c>
      <c r="AI371">
        <v>12.4</v>
      </c>
    </row>
    <row r="372" spans="10:35" x14ac:dyDescent="0.25">
      <c r="J372" t="str">
        <v>Brunei Darussalam</v>
      </c>
      <c r="K372" t="b">
        <v>0</v>
      </c>
      <c r="M372" t="str">
        <v>Colombia</v>
      </c>
      <c r="N372">
        <v>73.5</v>
      </c>
      <c r="P372" t="str">
        <v>Colombia</v>
      </c>
      <c r="Q372">
        <v>0</v>
      </c>
      <c r="R372">
        <v>0</v>
      </c>
      <c r="S372">
        <v>0</v>
      </c>
      <c r="T372">
        <v>0</v>
      </c>
      <c r="U372">
        <v>0</v>
      </c>
      <c r="V372">
        <v>0</v>
      </c>
      <c r="W372">
        <v>0</v>
      </c>
      <c r="X372">
        <v>1</v>
      </c>
      <c r="Y372">
        <v>0</v>
      </c>
      <c r="Z372">
        <v>0</v>
      </c>
      <c r="AA372">
        <v>0</v>
      </c>
      <c r="AB372">
        <v>0</v>
      </c>
      <c r="AC372">
        <v>0</v>
      </c>
      <c r="AD372">
        <v>0</v>
      </c>
      <c r="AE372" t="str">
        <v>(empty model)</v>
      </c>
      <c r="AF372">
        <v>1</v>
      </c>
      <c r="AG372">
        <v>146</v>
      </c>
      <c r="AH372">
        <v>5433.7245000000003</v>
      </c>
      <c r="AI372">
        <v>12.2</v>
      </c>
    </row>
    <row r="373" spans="10:35" x14ac:dyDescent="0.25">
      <c r="J373" t="str">
        <v>Brunei Darussalam</v>
      </c>
      <c r="K373" t="b">
        <v>0</v>
      </c>
      <c r="M373" t="str">
        <v>Colombia</v>
      </c>
      <c r="N373">
        <v>73.5</v>
      </c>
      <c r="P373" t="str">
        <v>Colombia</v>
      </c>
      <c r="Q373">
        <v>0</v>
      </c>
      <c r="R373">
        <v>0</v>
      </c>
      <c r="S373">
        <v>0</v>
      </c>
      <c r="T373">
        <v>0</v>
      </c>
      <c r="U373">
        <v>0</v>
      </c>
      <c r="V373">
        <v>0</v>
      </c>
      <c r="W373">
        <v>1</v>
      </c>
      <c r="X373">
        <v>0</v>
      </c>
      <c r="Y373">
        <v>0</v>
      </c>
      <c r="Z373">
        <v>0</v>
      </c>
      <c r="AA373">
        <v>0</v>
      </c>
      <c r="AB373">
        <v>0</v>
      </c>
      <c r="AC373">
        <v>0</v>
      </c>
      <c r="AD373">
        <v>0</v>
      </c>
      <c r="AE373" t="str">
        <v>(empty model)</v>
      </c>
      <c r="AF373">
        <v>1</v>
      </c>
      <c r="AG373">
        <v>144</v>
      </c>
      <c r="AH373">
        <v>4674.2196100000001</v>
      </c>
      <c r="AI373">
        <v>11.9</v>
      </c>
    </row>
    <row r="374" spans="10:35" x14ac:dyDescent="0.25">
      <c r="J374" t="str">
        <v>Brunei Darussalam</v>
      </c>
      <c r="K374" t="b">
        <v>0</v>
      </c>
      <c r="M374" t="str">
        <v>Colombia</v>
      </c>
      <c r="N374">
        <v>73.099999999999994</v>
      </c>
      <c r="P374" t="str">
        <v>Colombia</v>
      </c>
      <c r="Q374">
        <v>0</v>
      </c>
      <c r="R374">
        <v>0</v>
      </c>
      <c r="S374">
        <v>0</v>
      </c>
      <c r="T374">
        <v>0</v>
      </c>
      <c r="U374">
        <v>0</v>
      </c>
      <c r="V374">
        <v>1</v>
      </c>
      <c r="W374">
        <v>0</v>
      </c>
      <c r="X374">
        <v>0</v>
      </c>
      <c r="Y374">
        <v>0</v>
      </c>
      <c r="Z374">
        <v>0</v>
      </c>
      <c r="AA374">
        <v>0</v>
      </c>
      <c r="AB374">
        <v>0</v>
      </c>
      <c r="AC374">
        <v>0</v>
      </c>
      <c r="AD374">
        <v>0</v>
      </c>
      <c r="AE374" t="str">
        <v>(empty model)</v>
      </c>
      <c r="AF374">
        <v>1</v>
      </c>
      <c r="AG374">
        <v>147</v>
      </c>
      <c r="AH374">
        <v>379.78775999999999</v>
      </c>
      <c r="AI374">
        <v>11.5</v>
      </c>
    </row>
    <row r="375" spans="10:35" x14ac:dyDescent="0.25">
      <c r="J375" t="str">
        <v>Brunei Darussalam</v>
      </c>
      <c r="K375" t="b">
        <v>0</v>
      </c>
      <c r="M375" t="str">
        <v>Colombia</v>
      </c>
      <c r="N375">
        <v>73.099999999999994</v>
      </c>
      <c r="P375" t="str">
        <v>Colombia</v>
      </c>
      <c r="Q375">
        <v>0</v>
      </c>
      <c r="R375">
        <v>0</v>
      </c>
      <c r="S375">
        <v>0</v>
      </c>
      <c r="T375">
        <v>0</v>
      </c>
      <c r="U375">
        <v>1</v>
      </c>
      <c r="V375">
        <v>0</v>
      </c>
      <c r="W375">
        <v>0</v>
      </c>
      <c r="X375">
        <v>0</v>
      </c>
      <c r="Y375">
        <v>0</v>
      </c>
      <c r="Z375">
        <v>0</v>
      </c>
      <c r="AA375">
        <v>0</v>
      </c>
      <c r="AB375">
        <v>0</v>
      </c>
      <c r="AC375">
        <v>0</v>
      </c>
      <c r="AD375">
        <v>0</v>
      </c>
      <c r="AE375" t="str">
        <v>(empty model)</v>
      </c>
      <c r="AF375">
        <v>1</v>
      </c>
      <c r="AG375">
        <v>144</v>
      </c>
      <c r="AH375">
        <v>3386.2559999999999</v>
      </c>
      <c r="AI375">
        <v>11.1</v>
      </c>
    </row>
    <row r="376" spans="10:35" x14ac:dyDescent="0.25">
      <c r="J376" t="str">
        <v>Brunei Darussalam</v>
      </c>
      <c r="K376" t="b">
        <v>0</v>
      </c>
      <c r="M376" t="str">
        <v>Colombia</v>
      </c>
      <c r="N376">
        <v>72.8</v>
      </c>
      <c r="P376" t="str">
        <v>Colombia</v>
      </c>
      <c r="Q376">
        <v>0</v>
      </c>
      <c r="R376">
        <v>0</v>
      </c>
      <c r="S376">
        <v>0</v>
      </c>
      <c r="T376">
        <v>1</v>
      </c>
      <c r="U376">
        <v>0</v>
      </c>
      <c r="V376">
        <v>0</v>
      </c>
      <c r="W376">
        <v>0</v>
      </c>
      <c r="X376">
        <v>0</v>
      </c>
      <c r="Y376">
        <v>0</v>
      </c>
      <c r="Z376">
        <v>0</v>
      </c>
      <c r="AA376">
        <v>0</v>
      </c>
      <c r="AB376">
        <v>0</v>
      </c>
      <c r="AC376">
        <v>0</v>
      </c>
      <c r="AD376">
        <v>0</v>
      </c>
      <c r="AE376" t="str">
        <v>(empty model)</v>
      </c>
      <c r="AF376">
        <v>1</v>
      </c>
      <c r="AG376">
        <v>148</v>
      </c>
      <c r="AH376">
        <v>274.24944199999999</v>
      </c>
      <c r="AI376">
        <v>11.3</v>
      </c>
    </row>
    <row r="377" spans="10:35" x14ac:dyDescent="0.25">
      <c r="J377" t="str">
        <v>Brunei Darussalam</v>
      </c>
      <c r="K377" t="b">
        <v>0</v>
      </c>
      <c r="M377" t="str">
        <v>Colombia</v>
      </c>
      <c r="N377">
        <v>72.400000000000006</v>
      </c>
      <c r="P377" t="str">
        <v>Colombia</v>
      </c>
      <c r="Q377">
        <v>0</v>
      </c>
      <c r="R377">
        <v>0</v>
      </c>
      <c r="S377">
        <v>1</v>
      </c>
      <c r="T377">
        <v>0</v>
      </c>
      <c r="U377">
        <v>0</v>
      </c>
      <c r="V377">
        <v>0</v>
      </c>
      <c r="W377">
        <v>0</v>
      </c>
      <c r="X377">
        <v>0</v>
      </c>
      <c r="Y377">
        <v>0</v>
      </c>
      <c r="Z377">
        <v>0</v>
      </c>
      <c r="AA377">
        <v>0</v>
      </c>
      <c r="AB377">
        <v>0</v>
      </c>
      <c r="AC377">
        <v>0</v>
      </c>
      <c r="AD377">
        <v>0</v>
      </c>
      <c r="AE377" t="str">
        <v>(empty model)</v>
      </c>
      <c r="AF377">
        <v>1</v>
      </c>
      <c r="AG377">
        <v>15</v>
      </c>
      <c r="AH377">
        <v>2246.2574719999998</v>
      </c>
      <c r="AI377">
        <v>11.6</v>
      </c>
    </row>
    <row r="378" spans="10:35" x14ac:dyDescent="0.25">
      <c r="J378" t="str">
        <v>Brunei Darussalam</v>
      </c>
      <c r="K378" t="b">
        <v>0</v>
      </c>
      <c r="M378" t="str">
        <v>Colombia</v>
      </c>
      <c r="N378">
        <v>71.8</v>
      </c>
      <c r="P378" t="str">
        <v>Colombia</v>
      </c>
      <c r="Q378">
        <v>0</v>
      </c>
      <c r="R378">
        <v>1</v>
      </c>
      <c r="S378">
        <v>0</v>
      </c>
      <c r="T378">
        <v>0</v>
      </c>
      <c r="U378">
        <v>0</v>
      </c>
      <c r="V378">
        <v>0</v>
      </c>
      <c r="W378">
        <v>0</v>
      </c>
      <c r="X378">
        <v>0</v>
      </c>
      <c r="Y378">
        <v>0</v>
      </c>
      <c r="Z378">
        <v>0</v>
      </c>
      <c r="AA378">
        <v>0</v>
      </c>
      <c r="AB378">
        <v>0</v>
      </c>
      <c r="AC378">
        <v>0</v>
      </c>
      <c r="AD378">
        <v>0</v>
      </c>
      <c r="AE378" t="str">
        <v>(empty model)</v>
      </c>
      <c r="AF378">
        <v>1</v>
      </c>
      <c r="AG378">
        <v>163</v>
      </c>
      <c r="AH378">
        <v>2355.7258569999999</v>
      </c>
      <c r="AI378">
        <v>11.5</v>
      </c>
    </row>
    <row r="379" spans="10:35" x14ac:dyDescent="0.25">
      <c r="J379" t="str">
        <v>Brunei Darussalam</v>
      </c>
      <c r="K379" t="b">
        <v>0</v>
      </c>
      <c r="M379" t="str">
        <v>Colombia</v>
      </c>
      <c r="N379">
        <v>71.5</v>
      </c>
      <c r="P379" t="str">
        <v>Colombia</v>
      </c>
      <c r="Q379">
        <v>1</v>
      </c>
      <c r="R379">
        <v>0</v>
      </c>
      <c r="S379">
        <v>0</v>
      </c>
      <c r="T379">
        <v>0</v>
      </c>
      <c r="U379">
        <v>0</v>
      </c>
      <c r="V379">
        <v>0</v>
      </c>
      <c r="W379">
        <v>0</v>
      </c>
      <c r="X379">
        <v>0</v>
      </c>
      <c r="Y379">
        <v>0</v>
      </c>
      <c r="Z379">
        <v>0</v>
      </c>
      <c r="AA379">
        <v>0</v>
      </c>
      <c r="AB379">
        <v>0</v>
      </c>
      <c r="AC379">
        <v>0</v>
      </c>
      <c r="AD379">
        <v>0</v>
      </c>
      <c r="AE379" t="str">
        <v>(empty model)</v>
      </c>
      <c r="AF379">
        <v>1</v>
      </c>
      <c r="AG379">
        <v>165</v>
      </c>
      <c r="AH379">
        <v>2395.8565509999999</v>
      </c>
      <c r="AI379">
        <v>11.4</v>
      </c>
    </row>
    <row r="380" spans="10:35" x14ac:dyDescent="0.25">
      <c r="J380" t="str">
        <v>Brunei Darussalam</v>
      </c>
      <c r="K380" t="b">
        <v>0</v>
      </c>
      <c r="M380" t="str">
        <v>Colombia</v>
      </c>
      <c r="N380">
        <v>71.400000000000006</v>
      </c>
      <c r="P380" t="str">
        <v>Colombia</v>
      </c>
      <c r="Q380">
        <v>0</v>
      </c>
      <c r="R380">
        <v>0</v>
      </c>
      <c r="S380">
        <v>0</v>
      </c>
      <c r="T380">
        <v>0</v>
      </c>
      <c r="U380">
        <v>0</v>
      </c>
      <c r="V380">
        <v>0</v>
      </c>
      <c r="W380">
        <v>0</v>
      </c>
      <c r="X380">
        <v>0</v>
      </c>
      <c r="Y380">
        <v>0</v>
      </c>
      <c r="Z380">
        <v>0</v>
      </c>
      <c r="AA380">
        <v>0</v>
      </c>
      <c r="AB380">
        <v>0</v>
      </c>
      <c r="AC380">
        <v>0</v>
      </c>
      <c r="AD380">
        <v>0</v>
      </c>
      <c r="AE380" t="str">
        <v>(empty model)</v>
      </c>
      <c r="AF380">
        <v>1</v>
      </c>
      <c r="AG380">
        <v>167</v>
      </c>
      <c r="AH380">
        <v>2472.197831</v>
      </c>
      <c r="AI380">
        <v>11.3</v>
      </c>
    </row>
    <row r="381" spans="10:35" x14ac:dyDescent="0.25">
      <c r="J381" t="str">
        <v>Brunei Darussalam</v>
      </c>
      <c r="K381" t="b">
        <v>0</v>
      </c>
      <c r="M381" t="str">
        <v>Comoros</v>
      </c>
      <c r="N381">
        <v>63.2</v>
      </c>
      <c r="P381" t="str">
        <v>Comoros</v>
      </c>
      <c r="Q381">
        <v>0</v>
      </c>
      <c r="R381">
        <v>0</v>
      </c>
      <c r="S381">
        <v>0</v>
      </c>
      <c r="T381">
        <v>0</v>
      </c>
      <c r="U381">
        <v>0</v>
      </c>
      <c r="V381">
        <v>0</v>
      </c>
      <c r="W381">
        <v>0</v>
      </c>
      <c r="X381">
        <v>0</v>
      </c>
      <c r="Y381">
        <v>0</v>
      </c>
      <c r="Z381">
        <v>0</v>
      </c>
      <c r="AA381">
        <v>0</v>
      </c>
      <c r="AB381">
        <v>0</v>
      </c>
      <c r="AC381">
        <v>0</v>
      </c>
      <c r="AD381">
        <v>1</v>
      </c>
      <c r="AE381" t="str">
        <v>(empty model)</v>
      </c>
      <c r="AF381">
        <v>1</v>
      </c>
      <c r="AG381">
        <v>23</v>
      </c>
      <c r="AH381">
        <v>852.95437900000002</v>
      </c>
      <c r="AI381">
        <v>11.1</v>
      </c>
    </row>
    <row r="382" spans="10:35" x14ac:dyDescent="0.25">
      <c r="J382" t="str">
        <v>Brunei Darussalam</v>
      </c>
      <c r="K382" t="b">
        <v>0</v>
      </c>
      <c r="M382" t="str">
        <v>Comoros</v>
      </c>
      <c r="N382">
        <v>62.9</v>
      </c>
      <c r="P382" t="str">
        <v>Comoros</v>
      </c>
      <c r="Q382">
        <v>0</v>
      </c>
      <c r="R382">
        <v>0</v>
      </c>
      <c r="S382">
        <v>0</v>
      </c>
      <c r="T382">
        <v>0</v>
      </c>
      <c r="U382">
        <v>0</v>
      </c>
      <c r="V382">
        <v>0</v>
      </c>
      <c r="W382">
        <v>0</v>
      </c>
      <c r="X382">
        <v>0</v>
      </c>
      <c r="Y382">
        <v>0</v>
      </c>
      <c r="Z382">
        <v>0</v>
      </c>
      <c r="AA382">
        <v>0</v>
      </c>
      <c r="AB382">
        <v>0</v>
      </c>
      <c r="AC382">
        <v>1</v>
      </c>
      <c r="AD382">
        <v>0</v>
      </c>
      <c r="AE382" t="str">
        <v>(empty model)</v>
      </c>
      <c r="AF382">
        <v>1</v>
      </c>
      <c r="AG382">
        <v>233</v>
      </c>
      <c r="AH382">
        <v>834.341949</v>
      </c>
      <c r="AI382">
        <v>10.9</v>
      </c>
    </row>
    <row r="383" spans="10:35" x14ac:dyDescent="0.25">
      <c r="J383" t="str">
        <v>Brunei Darussalam</v>
      </c>
      <c r="K383" t="b">
        <v>0</v>
      </c>
      <c r="M383" t="str">
        <v>Comoros</v>
      </c>
      <c r="N383">
        <v>62.5</v>
      </c>
      <c r="P383" t="str">
        <v>Comoros</v>
      </c>
      <c r="Q383">
        <v>0</v>
      </c>
      <c r="R383">
        <v>0</v>
      </c>
      <c r="S383">
        <v>0</v>
      </c>
      <c r="T383">
        <v>0</v>
      </c>
      <c r="U383">
        <v>0</v>
      </c>
      <c r="V383">
        <v>0</v>
      </c>
      <c r="W383">
        <v>0</v>
      </c>
      <c r="X383">
        <v>0</v>
      </c>
      <c r="Y383">
        <v>0</v>
      </c>
      <c r="Z383">
        <v>0</v>
      </c>
      <c r="AA383">
        <v>0</v>
      </c>
      <c r="AB383">
        <v>1</v>
      </c>
      <c r="AC383">
        <v>0</v>
      </c>
      <c r="AD383">
        <v>0</v>
      </c>
      <c r="AE383" t="str">
        <v>(empty model)</v>
      </c>
      <c r="AF383">
        <v>1</v>
      </c>
      <c r="AG383">
        <v>237</v>
      </c>
      <c r="AH383">
        <v>788.632653</v>
      </c>
      <c r="AI383">
        <v>10.8</v>
      </c>
    </row>
    <row r="384" spans="10:35" x14ac:dyDescent="0.25">
      <c r="J384" t="str">
        <v>Brunei Darussalam</v>
      </c>
      <c r="K384" t="b">
        <v>0</v>
      </c>
      <c r="M384" t="str">
        <v>Comoros</v>
      </c>
      <c r="N384">
        <v>62.2</v>
      </c>
      <c r="P384" t="str">
        <v>Comoros</v>
      </c>
      <c r="Q384">
        <v>0</v>
      </c>
      <c r="R384">
        <v>0</v>
      </c>
      <c r="S384">
        <v>0</v>
      </c>
      <c r="T384">
        <v>0</v>
      </c>
      <c r="U384">
        <v>0</v>
      </c>
      <c r="V384">
        <v>0</v>
      </c>
      <c r="W384">
        <v>0</v>
      </c>
      <c r="X384">
        <v>0</v>
      </c>
      <c r="Y384">
        <v>0</v>
      </c>
      <c r="Z384">
        <v>0</v>
      </c>
      <c r="AA384">
        <v>1</v>
      </c>
      <c r="AB384">
        <v>0</v>
      </c>
      <c r="AC384">
        <v>0</v>
      </c>
      <c r="AD384">
        <v>0</v>
      </c>
      <c r="AE384" t="str">
        <v>(empty model)</v>
      </c>
      <c r="AF384">
        <v>1</v>
      </c>
      <c r="AG384">
        <v>241</v>
      </c>
      <c r="AH384">
        <v>829.75868849999995</v>
      </c>
      <c r="AI384">
        <v>10.6</v>
      </c>
    </row>
    <row r="385" spans="10:35" x14ac:dyDescent="0.25">
      <c r="J385" t="str">
        <v>Brunei Darussalam</v>
      </c>
      <c r="K385" t="b">
        <v>0</v>
      </c>
      <c r="M385" t="str">
        <v>Comoros</v>
      </c>
      <c r="N385">
        <v>61.8</v>
      </c>
      <c r="P385" t="str">
        <v>Comoros</v>
      </c>
      <c r="Q385">
        <v>0</v>
      </c>
      <c r="R385">
        <v>0</v>
      </c>
      <c r="S385">
        <v>0</v>
      </c>
      <c r="T385">
        <v>0</v>
      </c>
      <c r="U385">
        <v>0</v>
      </c>
      <c r="V385">
        <v>0</v>
      </c>
      <c r="W385">
        <v>0</v>
      </c>
      <c r="X385">
        <v>0</v>
      </c>
      <c r="Y385">
        <v>0</v>
      </c>
      <c r="Z385">
        <v>1</v>
      </c>
      <c r="AA385">
        <v>0</v>
      </c>
      <c r="AB385">
        <v>0</v>
      </c>
      <c r="AC385">
        <v>0</v>
      </c>
      <c r="AD385">
        <v>0</v>
      </c>
      <c r="AE385" t="str">
        <v>(empty model)</v>
      </c>
      <c r="AF385">
        <v>1</v>
      </c>
      <c r="AG385">
        <v>246</v>
      </c>
      <c r="AH385">
        <v>769.17428829999994</v>
      </c>
      <c r="AI385">
        <v>10.5</v>
      </c>
    </row>
    <row r="386" spans="10:35" x14ac:dyDescent="0.25">
      <c r="J386" t="str">
        <v>Brunei Darussalam</v>
      </c>
      <c r="K386" t="b">
        <v>0</v>
      </c>
      <c r="M386" t="str">
        <v>Comoros</v>
      </c>
      <c r="N386">
        <v>61.3</v>
      </c>
      <c r="P386" t="str">
        <v>Comoros</v>
      </c>
      <c r="Q386">
        <v>0</v>
      </c>
      <c r="R386">
        <v>0</v>
      </c>
      <c r="S386">
        <v>0</v>
      </c>
      <c r="T386">
        <v>0</v>
      </c>
      <c r="U386">
        <v>0</v>
      </c>
      <c r="V386">
        <v>0</v>
      </c>
      <c r="W386">
        <v>0</v>
      </c>
      <c r="X386">
        <v>0</v>
      </c>
      <c r="Y386">
        <v>1</v>
      </c>
      <c r="Z386">
        <v>0</v>
      </c>
      <c r="AA386">
        <v>0</v>
      </c>
      <c r="AB386">
        <v>0</v>
      </c>
      <c r="AC386">
        <v>0</v>
      </c>
      <c r="AD386">
        <v>0</v>
      </c>
      <c r="AE386" t="str">
        <v>(empty model)</v>
      </c>
      <c r="AF386">
        <v>1</v>
      </c>
      <c r="AG386">
        <v>251</v>
      </c>
      <c r="AH386">
        <v>778.54541989999996</v>
      </c>
      <c r="AI386">
        <v>10.3</v>
      </c>
    </row>
    <row r="387" spans="10:35" x14ac:dyDescent="0.25">
      <c r="J387" t="str">
        <v>Bulgaria</v>
      </c>
      <c r="K387" t="b">
        <v>0</v>
      </c>
      <c r="M387" t="str">
        <v>Comoros</v>
      </c>
      <c r="N387">
        <v>61</v>
      </c>
      <c r="P387" t="str">
        <v>Comoros</v>
      </c>
      <c r="Q387">
        <v>0</v>
      </c>
      <c r="R387">
        <v>0</v>
      </c>
      <c r="S387">
        <v>0</v>
      </c>
      <c r="T387">
        <v>0</v>
      </c>
      <c r="U387">
        <v>0</v>
      </c>
      <c r="V387">
        <v>0</v>
      </c>
      <c r="W387">
        <v>0</v>
      </c>
      <c r="X387">
        <v>1</v>
      </c>
      <c r="Y387">
        <v>0</v>
      </c>
      <c r="Z387">
        <v>0</v>
      </c>
      <c r="AA387">
        <v>0</v>
      </c>
      <c r="AB387">
        <v>0</v>
      </c>
      <c r="AC387">
        <v>0</v>
      </c>
      <c r="AD387">
        <v>0</v>
      </c>
      <c r="AE387" t="str">
        <v>(empty model)</v>
      </c>
      <c r="AF387">
        <v>1</v>
      </c>
      <c r="AG387">
        <v>255</v>
      </c>
      <c r="AH387">
        <v>795.97519</v>
      </c>
      <c r="AI387">
        <v>10.199999999999999</v>
      </c>
    </row>
    <row r="388" spans="10:35" x14ac:dyDescent="0.25">
      <c r="J388" t="str">
        <v>Bulgaria</v>
      </c>
      <c r="K388" t="b">
        <v>1</v>
      </c>
      <c r="M388" t="str">
        <v>Comoros</v>
      </c>
      <c r="N388">
        <v>66</v>
      </c>
      <c r="P388" t="str">
        <v>Comoros</v>
      </c>
      <c r="Q388">
        <v>0</v>
      </c>
      <c r="R388">
        <v>0</v>
      </c>
      <c r="S388">
        <v>0</v>
      </c>
      <c r="T388">
        <v>0</v>
      </c>
      <c r="U388">
        <v>0</v>
      </c>
      <c r="V388">
        <v>0</v>
      </c>
      <c r="W388">
        <v>1</v>
      </c>
      <c r="X388">
        <v>0</v>
      </c>
      <c r="Y388">
        <v>0</v>
      </c>
      <c r="Z388">
        <v>0</v>
      </c>
      <c r="AA388">
        <v>0</v>
      </c>
      <c r="AB388">
        <v>0</v>
      </c>
      <c r="AC388">
        <v>0</v>
      </c>
      <c r="AD388">
        <v>0</v>
      </c>
      <c r="AE388" t="str">
        <v>(empty model)</v>
      </c>
      <c r="AF388">
        <v>1</v>
      </c>
      <c r="AG388">
        <v>259</v>
      </c>
      <c r="AH388">
        <v>72.759313000000006</v>
      </c>
      <c r="AI388">
        <v>10</v>
      </c>
    </row>
    <row r="389" spans="10:35" x14ac:dyDescent="0.25">
      <c r="J389" t="str">
        <v>Bulgaria</v>
      </c>
      <c r="K389" t="b">
        <v>1</v>
      </c>
      <c r="M389" t="str">
        <v>Comoros</v>
      </c>
      <c r="N389">
        <v>63</v>
      </c>
      <c r="P389" t="str">
        <v>Comoros</v>
      </c>
      <c r="Q389">
        <v>0</v>
      </c>
      <c r="R389">
        <v>0</v>
      </c>
      <c r="S389">
        <v>0</v>
      </c>
      <c r="T389">
        <v>0</v>
      </c>
      <c r="U389">
        <v>0</v>
      </c>
      <c r="V389">
        <v>1</v>
      </c>
      <c r="W389">
        <v>0</v>
      </c>
      <c r="X389">
        <v>0</v>
      </c>
      <c r="Y389">
        <v>0</v>
      </c>
      <c r="Z389">
        <v>0</v>
      </c>
      <c r="AA389">
        <v>0</v>
      </c>
      <c r="AB389">
        <v>0</v>
      </c>
      <c r="AC389">
        <v>0</v>
      </c>
      <c r="AD389">
        <v>0</v>
      </c>
      <c r="AE389" t="str">
        <v>(empty model)</v>
      </c>
      <c r="AF389">
        <v>1</v>
      </c>
      <c r="AG389">
        <v>262</v>
      </c>
      <c r="AH389">
        <v>648.38716999999997</v>
      </c>
      <c r="AI389">
        <v>9.9</v>
      </c>
    </row>
    <row r="390" spans="10:35" x14ac:dyDescent="0.25">
      <c r="J390" t="str">
        <v>Bulgaria</v>
      </c>
      <c r="K390" t="b">
        <v>1</v>
      </c>
      <c r="M390" t="str">
        <v>Comoros</v>
      </c>
      <c r="N390">
        <v>60</v>
      </c>
      <c r="P390" t="str">
        <v>Comoros</v>
      </c>
      <c r="Q390">
        <v>0</v>
      </c>
      <c r="R390">
        <v>0</v>
      </c>
      <c r="S390">
        <v>0</v>
      </c>
      <c r="T390">
        <v>0</v>
      </c>
      <c r="U390">
        <v>1</v>
      </c>
      <c r="V390">
        <v>0</v>
      </c>
      <c r="W390">
        <v>0</v>
      </c>
      <c r="X390">
        <v>0</v>
      </c>
      <c r="Y390">
        <v>0</v>
      </c>
      <c r="Z390">
        <v>0</v>
      </c>
      <c r="AA390">
        <v>0</v>
      </c>
      <c r="AB390">
        <v>0</v>
      </c>
      <c r="AC390">
        <v>0</v>
      </c>
      <c r="AD390">
        <v>0</v>
      </c>
      <c r="AE390" t="str">
        <v>(empty model)</v>
      </c>
      <c r="AF390">
        <v>1</v>
      </c>
      <c r="AG390">
        <v>266</v>
      </c>
      <c r="AH390">
        <v>621.93371999999999</v>
      </c>
      <c r="AI390">
        <v>9.6999999999999993</v>
      </c>
    </row>
    <row r="391" spans="10:35" x14ac:dyDescent="0.25">
      <c r="J391" t="str">
        <v>Bulgaria</v>
      </c>
      <c r="K391" t="b">
        <v>1</v>
      </c>
      <c r="M391" t="str">
        <v>Comoros</v>
      </c>
      <c r="N391">
        <v>59.8</v>
      </c>
      <c r="P391" t="str">
        <v>Comoros</v>
      </c>
      <c r="Q391">
        <v>0</v>
      </c>
      <c r="R391">
        <v>0</v>
      </c>
      <c r="S391">
        <v>0</v>
      </c>
      <c r="T391">
        <v>1</v>
      </c>
      <c r="U391">
        <v>0</v>
      </c>
      <c r="V391">
        <v>0</v>
      </c>
      <c r="W391">
        <v>0</v>
      </c>
      <c r="X391">
        <v>0</v>
      </c>
      <c r="Y391">
        <v>0</v>
      </c>
      <c r="Z391">
        <v>0</v>
      </c>
      <c r="AA391">
        <v>0</v>
      </c>
      <c r="AB391">
        <v>0</v>
      </c>
      <c r="AC391">
        <v>0</v>
      </c>
      <c r="AD391">
        <v>0</v>
      </c>
      <c r="AE391" t="str">
        <v>(empty model)</v>
      </c>
      <c r="AF391">
        <v>1</v>
      </c>
      <c r="AG391">
        <v>269</v>
      </c>
      <c r="AH391">
        <v>616.4197236</v>
      </c>
      <c r="AI391">
        <v>9.5</v>
      </c>
    </row>
    <row r="392" spans="10:35" x14ac:dyDescent="0.25">
      <c r="J392" t="str">
        <v>Bulgaria</v>
      </c>
      <c r="K392" t="b">
        <v>1</v>
      </c>
      <c r="M392" t="str">
        <v>Comoros</v>
      </c>
      <c r="N392">
        <v>59.6</v>
      </c>
      <c r="P392" t="str">
        <v>Comoros</v>
      </c>
      <c r="Q392">
        <v>0</v>
      </c>
      <c r="R392">
        <v>0</v>
      </c>
      <c r="S392">
        <v>1</v>
      </c>
      <c r="T392">
        <v>0</v>
      </c>
      <c r="U392">
        <v>0</v>
      </c>
      <c r="V392">
        <v>0</v>
      </c>
      <c r="W392">
        <v>0</v>
      </c>
      <c r="X392">
        <v>0</v>
      </c>
      <c r="Y392">
        <v>0</v>
      </c>
      <c r="Z392">
        <v>0</v>
      </c>
      <c r="AA392">
        <v>0</v>
      </c>
      <c r="AB392">
        <v>0</v>
      </c>
      <c r="AC392">
        <v>0</v>
      </c>
      <c r="AD392">
        <v>0</v>
      </c>
      <c r="AE392" t="str">
        <v>(empty model)</v>
      </c>
      <c r="AF392">
        <v>1</v>
      </c>
      <c r="AG392">
        <v>271</v>
      </c>
      <c r="AH392">
        <v>544.56652599999995</v>
      </c>
      <c r="AI392">
        <v>9.1999999999999993</v>
      </c>
    </row>
    <row r="393" spans="10:35" x14ac:dyDescent="0.25">
      <c r="J393" t="str">
        <v>Bulgaria</v>
      </c>
      <c r="K393" t="b">
        <v>1</v>
      </c>
      <c r="M393" t="str">
        <v>Costa Rica</v>
      </c>
      <c r="N393">
        <v>79.5</v>
      </c>
      <c r="P393" t="str">
        <v>Costa Rica</v>
      </c>
      <c r="Q393">
        <v>0</v>
      </c>
      <c r="R393">
        <v>0</v>
      </c>
      <c r="S393">
        <v>0</v>
      </c>
      <c r="T393">
        <v>0</v>
      </c>
      <c r="U393">
        <v>0</v>
      </c>
      <c r="V393">
        <v>0</v>
      </c>
      <c r="W393">
        <v>0</v>
      </c>
      <c r="X393">
        <v>0</v>
      </c>
      <c r="Y393">
        <v>0</v>
      </c>
      <c r="Z393">
        <v>0</v>
      </c>
      <c r="AA393">
        <v>0</v>
      </c>
      <c r="AB393">
        <v>0</v>
      </c>
      <c r="AC393">
        <v>0</v>
      </c>
      <c r="AD393">
        <v>1</v>
      </c>
      <c r="AE393" t="str">
        <v>(empty model)</v>
      </c>
      <c r="AF393">
        <v>1</v>
      </c>
      <c r="AG393">
        <v>96</v>
      </c>
      <c r="AH393">
        <v>1647.4417900000001</v>
      </c>
      <c r="AI393">
        <v>13.9</v>
      </c>
    </row>
    <row r="394" spans="10:35" x14ac:dyDescent="0.25">
      <c r="J394" t="str">
        <v>Bulgaria</v>
      </c>
      <c r="K394" t="b">
        <v>1</v>
      </c>
      <c r="M394" t="str">
        <v>Costa Rica</v>
      </c>
      <c r="N394">
        <v>79.400000000000006</v>
      </c>
      <c r="P394" t="str">
        <v>Costa Rica</v>
      </c>
      <c r="Q394">
        <v>0</v>
      </c>
      <c r="R394">
        <v>0</v>
      </c>
      <c r="S394">
        <v>0</v>
      </c>
      <c r="T394">
        <v>0</v>
      </c>
      <c r="U394">
        <v>0</v>
      </c>
      <c r="V394">
        <v>0</v>
      </c>
      <c r="W394">
        <v>0</v>
      </c>
      <c r="X394">
        <v>0</v>
      </c>
      <c r="Y394">
        <v>0</v>
      </c>
      <c r="Z394">
        <v>0</v>
      </c>
      <c r="AA394">
        <v>0</v>
      </c>
      <c r="AB394">
        <v>0</v>
      </c>
      <c r="AC394">
        <v>1</v>
      </c>
      <c r="AD394">
        <v>0</v>
      </c>
      <c r="AE394" t="str">
        <v>(empty model)</v>
      </c>
      <c r="AF394">
        <v>1</v>
      </c>
      <c r="AG394">
        <v>96</v>
      </c>
      <c r="AH394">
        <v>1569.6663100000001</v>
      </c>
      <c r="AI394">
        <v>13.7</v>
      </c>
    </row>
    <row r="395" spans="10:35" x14ac:dyDescent="0.25">
      <c r="J395" t="str">
        <v>Bulgaria</v>
      </c>
      <c r="K395" t="b">
        <v>1</v>
      </c>
      <c r="M395" t="str">
        <v>Costa Rica</v>
      </c>
      <c r="N395">
        <v>79.2</v>
      </c>
      <c r="P395" t="str">
        <v>Costa Rica</v>
      </c>
      <c r="Q395">
        <v>0</v>
      </c>
      <c r="R395">
        <v>0</v>
      </c>
      <c r="S395">
        <v>0</v>
      </c>
      <c r="T395">
        <v>0</v>
      </c>
      <c r="U395">
        <v>0</v>
      </c>
      <c r="V395">
        <v>0</v>
      </c>
      <c r="W395">
        <v>0</v>
      </c>
      <c r="X395">
        <v>0</v>
      </c>
      <c r="Y395">
        <v>0</v>
      </c>
      <c r="Z395">
        <v>0</v>
      </c>
      <c r="AA395">
        <v>0</v>
      </c>
      <c r="AB395">
        <v>1</v>
      </c>
      <c r="AC395">
        <v>0</v>
      </c>
      <c r="AD395">
        <v>0</v>
      </c>
      <c r="AE395" t="str">
        <v>(empty model)</v>
      </c>
      <c r="AF395">
        <v>1</v>
      </c>
      <c r="AG395">
        <v>97</v>
      </c>
      <c r="AH395">
        <v>9985.3695900000002</v>
      </c>
      <c r="AI395">
        <v>13.6</v>
      </c>
    </row>
    <row r="396" spans="10:35" x14ac:dyDescent="0.25">
      <c r="J396" t="str">
        <v>Bulgaria</v>
      </c>
      <c r="K396" t="b">
        <v>1</v>
      </c>
      <c r="M396" t="str">
        <v>Costa Rica</v>
      </c>
      <c r="N396">
        <v>79</v>
      </c>
      <c r="P396" t="str">
        <v>Costa Rica</v>
      </c>
      <c r="Q396">
        <v>0</v>
      </c>
      <c r="R396">
        <v>0</v>
      </c>
      <c r="S396">
        <v>0</v>
      </c>
      <c r="T396">
        <v>0</v>
      </c>
      <c r="U396">
        <v>0</v>
      </c>
      <c r="V396">
        <v>0</v>
      </c>
      <c r="W396">
        <v>0</v>
      </c>
      <c r="X396">
        <v>0</v>
      </c>
      <c r="Y396">
        <v>0</v>
      </c>
      <c r="Z396">
        <v>0</v>
      </c>
      <c r="AA396">
        <v>1</v>
      </c>
      <c r="AB396">
        <v>0</v>
      </c>
      <c r="AC396">
        <v>0</v>
      </c>
      <c r="AD396">
        <v>0</v>
      </c>
      <c r="AE396" t="str">
        <v>(empty model)</v>
      </c>
      <c r="AF396">
        <v>1</v>
      </c>
      <c r="AG396">
        <v>98</v>
      </c>
      <c r="AH396">
        <v>9186.5963900000006</v>
      </c>
      <c r="AI396">
        <v>13.4</v>
      </c>
    </row>
    <row r="397" spans="10:35" x14ac:dyDescent="0.25">
      <c r="J397" t="str">
        <v>Bulgaria</v>
      </c>
      <c r="K397" t="b">
        <v>1</v>
      </c>
      <c r="M397" t="str">
        <v>Costa Rica</v>
      </c>
      <c r="N397">
        <v>78.099999999999994</v>
      </c>
      <c r="P397" t="str">
        <v>Costa Rica</v>
      </c>
      <c r="Q397">
        <v>0</v>
      </c>
      <c r="R397">
        <v>0</v>
      </c>
      <c r="S397">
        <v>0</v>
      </c>
      <c r="T397">
        <v>0</v>
      </c>
      <c r="U397">
        <v>0</v>
      </c>
      <c r="V397">
        <v>0</v>
      </c>
      <c r="W397">
        <v>0</v>
      </c>
      <c r="X397">
        <v>0</v>
      </c>
      <c r="Y397">
        <v>0</v>
      </c>
      <c r="Z397">
        <v>1</v>
      </c>
      <c r="AA397">
        <v>0</v>
      </c>
      <c r="AB397">
        <v>0</v>
      </c>
      <c r="AC397">
        <v>0</v>
      </c>
      <c r="AD397">
        <v>0</v>
      </c>
      <c r="AE397" t="str">
        <v>(empty model)</v>
      </c>
      <c r="AF397">
        <v>1</v>
      </c>
      <c r="AG397">
        <v>16</v>
      </c>
      <c r="AH397">
        <v>8199.4146209999999</v>
      </c>
      <c r="AI397">
        <v>13.3</v>
      </c>
    </row>
    <row r="398" spans="10:35" x14ac:dyDescent="0.25">
      <c r="J398" t="str">
        <v>Bulgaria</v>
      </c>
      <c r="K398" t="b">
        <v>1</v>
      </c>
      <c r="M398" t="str">
        <v>Costa Rica</v>
      </c>
      <c r="N398">
        <v>79.2</v>
      </c>
      <c r="P398" t="str">
        <v>Costa Rica</v>
      </c>
      <c r="Q398">
        <v>0</v>
      </c>
      <c r="R398">
        <v>0</v>
      </c>
      <c r="S398">
        <v>0</v>
      </c>
      <c r="T398">
        <v>0</v>
      </c>
      <c r="U398">
        <v>0</v>
      </c>
      <c r="V398">
        <v>0</v>
      </c>
      <c r="W398">
        <v>0</v>
      </c>
      <c r="X398">
        <v>0</v>
      </c>
      <c r="Y398">
        <v>1</v>
      </c>
      <c r="Z398">
        <v>0</v>
      </c>
      <c r="AA398">
        <v>0</v>
      </c>
      <c r="AB398">
        <v>0</v>
      </c>
      <c r="AC398">
        <v>0</v>
      </c>
      <c r="AD398">
        <v>0</v>
      </c>
      <c r="AE398" t="str">
        <v>(empty model)</v>
      </c>
      <c r="AF398">
        <v>1</v>
      </c>
      <c r="AG398">
        <v>96</v>
      </c>
      <c r="AH398">
        <v>689.39622399999996</v>
      </c>
      <c r="AI398">
        <v>13.1</v>
      </c>
    </row>
    <row r="399" spans="10:35" x14ac:dyDescent="0.25">
      <c r="J399" t="str">
        <v>Bulgaria</v>
      </c>
      <c r="K399" t="b">
        <v>1</v>
      </c>
      <c r="M399" t="str">
        <v>Costa Rica</v>
      </c>
      <c r="N399">
        <v>78.900000000000006</v>
      </c>
      <c r="P399" t="str">
        <v>Costa Rica</v>
      </c>
      <c r="Q399">
        <v>0</v>
      </c>
      <c r="R399">
        <v>0</v>
      </c>
      <c r="S399">
        <v>0</v>
      </c>
      <c r="T399">
        <v>0</v>
      </c>
      <c r="U399">
        <v>0</v>
      </c>
      <c r="V399">
        <v>0</v>
      </c>
      <c r="W399">
        <v>0</v>
      </c>
      <c r="X399">
        <v>1</v>
      </c>
      <c r="Y399">
        <v>0</v>
      </c>
      <c r="Z399">
        <v>0</v>
      </c>
      <c r="AA399">
        <v>0</v>
      </c>
      <c r="AB399">
        <v>0</v>
      </c>
      <c r="AC399">
        <v>0</v>
      </c>
      <c r="AD399">
        <v>0</v>
      </c>
      <c r="AE399" t="str">
        <v>(empty model)</v>
      </c>
      <c r="AF399">
        <v>1</v>
      </c>
      <c r="AG399">
        <v>99</v>
      </c>
      <c r="AH399">
        <v>6911.1361360000001</v>
      </c>
      <c r="AI399">
        <v>12.9</v>
      </c>
    </row>
    <row r="400" spans="10:35" x14ac:dyDescent="0.25">
      <c r="J400" t="str">
        <v>Bulgaria</v>
      </c>
      <c r="K400" t="b">
        <v>1</v>
      </c>
      <c r="M400" t="str">
        <v>Costa Rica</v>
      </c>
      <c r="N400">
        <v>78.900000000000006</v>
      </c>
      <c r="P400" t="str">
        <v>Costa Rica</v>
      </c>
      <c r="Q400">
        <v>0</v>
      </c>
      <c r="R400">
        <v>0</v>
      </c>
      <c r="S400">
        <v>0</v>
      </c>
      <c r="T400">
        <v>0</v>
      </c>
      <c r="U400">
        <v>0</v>
      </c>
      <c r="V400">
        <v>0</v>
      </c>
      <c r="W400">
        <v>1</v>
      </c>
      <c r="X400">
        <v>0</v>
      </c>
      <c r="Y400">
        <v>0</v>
      </c>
      <c r="Z400">
        <v>0</v>
      </c>
      <c r="AA400">
        <v>0</v>
      </c>
      <c r="AB400">
        <v>0</v>
      </c>
      <c r="AC400">
        <v>0</v>
      </c>
      <c r="AD400">
        <v>0</v>
      </c>
      <c r="AE400" t="str">
        <v>(empty model)</v>
      </c>
      <c r="AF400">
        <v>1</v>
      </c>
      <c r="AG400">
        <v>93</v>
      </c>
      <c r="AH400">
        <v>612.62341800000002</v>
      </c>
      <c r="AI400">
        <v>12.8</v>
      </c>
    </row>
    <row r="401" spans="10:35" x14ac:dyDescent="0.25">
      <c r="J401" t="str">
        <v>Bulgaria</v>
      </c>
      <c r="K401" t="b">
        <v>1</v>
      </c>
      <c r="M401" t="str">
        <v>Costa Rica</v>
      </c>
      <c r="N401">
        <v>78</v>
      </c>
      <c r="P401" t="str">
        <v>Costa Rica</v>
      </c>
      <c r="Q401">
        <v>0</v>
      </c>
      <c r="R401">
        <v>0</v>
      </c>
      <c r="S401">
        <v>0</v>
      </c>
      <c r="T401">
        <v>0</v>
      </c>
      <c r="U401">
        <v>0</v>
      </c>
      <c r="V401">
        <v>1</v>
      </c>
      <c r="W401">
        <v>0</v>
      </c>
      <c r="X401">
        <v>0</v>
      </c>
      <c r="Y401">
        <v>0</v>
      </c>
      <c r="Z401">
        <v>0</v>
      </c>
      <c r="AA401">
        <v>0</v>
      </c>
      <c r="AB401">
        <v>0</v>
      </c>
      <c r="AC401">
        <v>0</v>
      </c>
      <c r="AD401">
        <v>0</v>
      </c>
      <c r="AE401" t="str">
        <v>(empty model)</v>
      </c>
      <c r="AF401">
        <v>1</v>
      </c>
      <c r="AG401">
        <v>16</v>
      </c>
      <c r="AH401">
        <v>5245.1873720000003</v>
      </c>
      <c r="AI401">
        <v>12.6</v>
      </c>
    </row>
    <row r="402" spans="10:35" x14ac:dyDescent="0.25">
      <c r="J402" t="str">
        <v>Bulgaria</v>
      </c>
      <c r="K402" t="b">
        <v>1</v>
      </c>
      <c r="M402" t="str">
        <v>Costa Rica</v>
      </c>
      <c r="N402">
        <v>78.599999999999994</v>
      </c>
      <c r="P402" t="str">
        <v>Costa Rica</v>
      </c>
      <c r="Q402">
        <v>0</v>
      </c>
      <c r="R402">
        <v>0</v>
      </c>
      <c r="S402">
        <v>0</v>
      </c>
      <c r="T402">
        <v>0</v>
      </c>
      <c r="U402">
        <v>1</v>
      </c>
      <c r="V402">
        <v>0</v>
      </c>
      <c r="W402">
        <v>0</v>
      </c>
      <c r="X402">
        <v>0</v>
      </c>
      <c r="Y402">
        <v>0</v>
      </c>
      <c r="Z402">
        <v>0</v>
      </c>
      <c r="AA402">
        <v>0</v>
      </c>
      <c r="AB402">
        <v>0</v>
      </c>
      <c r="AC402">
        <v>0</v>
      </c>
      <c r="AD402">
        <v>0</v>
      </c>
      <c r="AE402" t="str">
        <v>(empty model)</v>
      </c>
      <c r="AF402">
        <v>1</v>
      </c>
      <c r="AG402">
        <v>97</v>
      </c>
      <c r="AH402">
        <v>4697.1113500000001</v>
      </c>
      <c r="AI402">
        <v>12.4</v>
      </c>
    </row>
    <row r="403" spans="10:35" x14ac:dyDescent="0.25">
      <c r="J403" t="str">
        <v>Burkina Faso</v>
      </c>
      <c r="K403" t="b">
        <v>0</v>
      </c>
      <c r="M403" t="str">
        <v>Costa Rica</v>
      </c>
      <c r="N403">
        <v>77.7</v>
      </c>
      <c r="P403" t="str">
        <v>Costa Rica</v>
      </c>
      <c r="Q403">
        <v>0</v>
      </c>
      <c r="R403">
        <v>0</v>
      </c>
      <c r="S403">
        <v>0</v>
      </c>
      <c r="T403">
        <v>1</v>
      </c>
      <c r="U403">
        <v>0</v>
      </c>
      <c r="V403">
        <v>0</v>
      </c>
      <c r="W403">
        <v>0</v>
      </c>
      <c r="X403">
        <v>0</v>
      </c>
      <c r="Y403">
        <v>0</v>
      </c>
      <c r="Z403">
        <v>0</v>
      </c>
      <c r="AA403">
        <v>0</v>
      </c>
      <c r="AB403">
        <v>0</v>
      </c>
      <c r="AC403">
        <v>0</v>
      </c>
      <c r="AD403">
        <v>0</v>
      </c>
      <c r="AE403" t="str">
        <v>(empty model)</v>
      </c>
      <c r="AF403">
        <v>1</v>
      </c>
      <c r="AG403">
        <v>12</v>
      </c>
      <c r="AH403">
        <v>4425.57467</v>
      </c>
      <c r="AI403">
        <v>12.2</v>
      </c>
    </row>
    <row r="404" spans="10:35" x14ac:dyDescent="0.25">
      <c r="J404" t="str">
        <v>Burkina Faso</v>
      </c>
      <c r="K404" t="b">
        <v>1</v>
      </c>
      <c r="M404" t="str">
        <v>Costa Rica</v>
      </c>
      <c r="N404">
        <v>78</v>
      </c>
      <c r="P404" t="str">
        <v>Costa Rica</v>
      </c>
      <c r="Q404">
        <v>0</v>
      </c>
      <c r="R404">
        <v>0</v>
      </c>
      <c r="S404">
        <v>1</v>
      </c>
      <c r="T404">
        <v>0</v>
      </c>
      <c r="U404">
        <v>0</v>
      </c>
      <c r="V404">
        <v>0</v>
      </c>
      <c r="W404">
        <v>0</v>
      </c>
      <c r="X404">
        <v>0</v>
      </c>
      <c r="Y404">
        <v>0</v>
      </c>
      <c r="Z404">
        <v>0</v>
      </c>
      <c r="AA404">
        <v>0</v>
      </c>
      <c r="AB404">
        <v>0</v>
      </c>
      <c r="AC404">
        <v>0</v>
      </c>
      <c r="AD404">
        <v>0</v>
      </c>
      <c r="AE404" t="str">
        <v>(empty model)</v>
      </c>
      <c r="AF404">
        <v>1</v>
      </c>
      <c r="AG404">
        <v>1</v>
      </c>
      <c r="AH404">
        <v>4167.7141700000002</v>
      </c>
      <c r="AI404">
        <v>12.1</v>
      </c>
    </row>
    <row r="405" spans="10:35" x14ac:dyDescent="0.25">
      <c r="J405" t="str">
        <v>Burkina Faso</v>
      </c>
      <c r="K405" t="b">
        <v>1</v>
      </c>
      <c r="M405" t="str">
        <v>Costa Rica</v>
      </c>
      <c r="N405">
        <v>78.3</v>
      </c>
      <c r="P405" t="str">
        <v>Costa Rica</v>
      </c>
      <c r="Q405">
        <v>0</v>
      </c>
      <c r="R405">
        <v>1</v>
      </c>
      <c r="S405">
        <v>0</v>
      </c>
      <c r="T405">
        <v>0</v>
      </c>
      <c r="U405">
        <v>0</v>
      </c>
      <c r="V405">
        <v>0</v>
      </c>
      <c r="W405">
        <v>0</v>
      </c>
      <c r="X405">
        <v>0</v>
      </c>
      <c r="Y405">
        <v>0</v>
      </c>
      <c r="Z405">
        <v>0</v>
      </c>
      <c r="AA405">
        <v>0</v>
      </c>
      <c r="AB405">
        <v>0</v>
      </c>
      <c r="AC405">
        <v>0</v>
      </c>
      <c r="AD405">
        <v>0</v>
      </c>
      <c r="AE405" t="str">
        <v>(empty model)</v>
      </c>
      <c r="AF405">
        <v>1</v>
      </c>
      <c r="AG405">
        <v>99</v>
      </c>
      <c r="AH405">
        <v>462.14965000000001</v>
      </c>
      <c r="AI405">
        <v>11.9</v>
      </c>
    </row>
    <row r="406" spans="10:35" x14ac:dyDescent="0.25">
      <c r="J406" t="str">
        <v>Burkina Faso</v>
      </c>
      <c r="K406" t="b">
        <v>1</v>
      </c>
      <c r="M406" t="str">
        <v>Costa Rica</v>
      </c>
      <c r="N406">
        <v>77.5</v>
      </c>
      <c r="P406" t="str">
        <v>Costa Rica</v>
      </c>
      <c r="Q406">
        <v>1</v>
      </c>
      <c r="R406">
        <v>0</v>
      </c>
      <c r="S406">
        <v>0</v>
      </c>
      <c r="T406">
        <v>0</v>
      </c>
      <c r="U406">
        <v>0</v>
      </c>
      <c r="V406">
        <v>0</v>
      </c>
      <c r="W406">
        <v>0</v>
      </c>
      <c r="X406">
        <v>0</v>
      </c>
      <c r="Y406">
        <v>0</v>
      </c>
      <c r="Z406">
        <v>0</v>
      </c>
      <c r="AA406">
        <v>0</v>
      </c>
      <c r="AB406">
        <v>0</v>
      </c>
      <c r="AC406">
        <v>0</v>
      </c>
      <c r="AD406">
        <v>0</v>
      </c>
      <c r="AE406" t="str">
        <v>(empty model)</v>
      </c>
      <c r="AF406">
        <v>1</v>
      </c>
      <c r="AG406">
        <v>1</v>
      </c>
      <c r="AH406">
        <v>3981.5284700000002</v>
      </c>
      <c r="AI406">
        <v>11.7</v>
      </c>
    </row>
    <row r="407" spans="10:35" x14ac:dyDescent="0.25">
      <c r="J407" t="str">
        <v>Burkina Faso</v>
      </c>
      <c r="K407" t="b">
        <v>1</v>
      </c>
      <c r="M407" t="str">
        <v>Costa Rica</v>
      </c>
      <c r="N407">
        <v>77.599999999999994</v>
      </c>
      <c r="P407" t="str">
        <v>Costa Rica</v>
      </c>
      <c r="Q407">
        <v>0</v>
      </c>
      <c r="R407">
        <v>0</v>
      </c>
      <c r="S407">
        <v>0</v>
      </c>
      <c r="T407">
        <v>0</v>
      </c>
      <c r="U407">
        <v>0</v>
      </c>
      <c r="V407">
        <v>0</v>
      </c>
      <c r="W407">
        <v>0</v>
      </c>
      <c r="X407">
        <v>0</v>
      </c>
      <c r="Y407">
        <v>0</v>
      </c>
      <c r="Z407">
        <v>0</v>
      </c>
      <c r="AA407">
        <v>0</v>
      </c>
      <c r="AB407">
        <v>0</v>
      </c>
      <c r="AC407">
        <v>0</v>
      </c>
      <c r="AD407">
        <v>0</v>
      </c>
      <c r="AE407" t="str">
        <v>(empty model)</v>
      </c>
      <c r="AF407">
        <v>1</v>
      </c>
      <c r="AG407">
        <v>98</v>
      </c>
      <c r="AH407">
        <v>388.36368900000002</v>
      </c>
      <c r="AI407">
        <v>11.6</v>
      </c>
    </row>
    <row r="408" spans="10:35" x14ac:dyDescent="0.25">
      <c r="J408" t="str">
        <v>Burkina Faso</v>
      </c>
      <c r="K408" t="b">
        <v>1</v>
      </c>
      <c r="M408" t="str">
        <v>Croatia</v>
      </c>
      <c r="N408">
        <v>77.8</v>
      </c>
      <c r="P408" t="str">
        <v>Croatia</v>
      </c>
      <c r="Q408">
        <v>0</v>
      </c>
      <c r="R408">
        <v>0</v>
      </c>
      <c r="S408">
        <v>0</v>
      </c>
      <c r="T408">
        <v>0</v>
      </c>
      <c r="U408">
        <v>0</v>
      </c>
      <c r="V408">
        <v>0</v>
      </c>
      <c r="W408">
        <v>0</v>
      </c>
      <c r="X408">
        <v>0</v>
      </c>
      <c r="Y408">
        <v>0</v>
      </c>
      <c r="Z408">
        <v>0</v>
      </c>
      <c r="AA408">
        <v>0</v>
      </c>
      <c r="AB408">
        <v>0</v>
      </c>
      <c r="AC408">
        <v>0</v>
      </c>
      <c r="AD408">
        <v>1</v>
      </c>
      <c r="AE408" t="str">
        <v>(empty model)</v>
      </c>
      <c r="AF408">
        <v>0</v>
      </c>
      <c r="AG408">
        <v>97</v>
      </c>
      <c r="AH408">
        <v>13467.468269999999</v>
      </c>
      <c r="AI408">
        <v>15.1</v>
      </c>
    </row>
    <row r="409" spans="10:35" x14ac:dyDescent="0.25">
      <c r="J409" t="str">
        <v>Burkina Faso</v>
      </c>
      <c r="K409" t="b">
        <v>1</v>
      </c>
      <c r="M409" t="str">
        <v>Croatia</v>
      </c>
      <c r="N409">
        <v>77.7</v>
      </c>
      <c r="P409" t="str">
        <v>Croatia</v>
      </c>
      <c r="Q409">
        <v>0</v>
      </c>
      <c r="R409">
        <v>0</v>
      </c>
      <c r="S409">
        <v>0</v>
      </c>
      <c r="T409">
        <v>0</v>
      </c>
      <c r="U409">
        <v>0</v>
      </c>
      <c r="V409">
        <v>0</v>
      </c>
      <c r="W409">
        <v>0</v>
      </c>
      <c r="X409">
        <v>0</v>
      </c>
      <c r="Y409">
        <v>0</v>
      </c>
      <c r="Z409">
        <v>0</v>
      </c>
      <c r="AA409">
        <v>0</v>
      </c>
      <c r="AB409">
        <v>0</v>
      </c>
      <c r="AC409">
        <v>1</v>
      </c>
      <c r="AD409">
        <v>0</v>
      </c>
      <c r="AE409" t="str">
        <v>(empty model)</v>
      </c>
      <c r="AF409">
        <v>0</v>
      </c>
      <c r="AG409">
        <v>97</v>
      </c>
      <c r="AH409">
        <v>13574.749</v>
      </c>
      <c r="AI409">
        <v>14.9</v>
      </c>
    </row>
    <row r="410" spans="10:35" x14ac:dyDescent="0.25">
      <c r="J410" t="str">
        <v>Burkina Faso</v>
      </c>
      <c r="K410" t="b">
        <v>1</v>
      </c>
      <c r="M410" t="str">
        <v>Croatia</v>
      </c>
      <c r="N410">
        <v>77.099999999999994</v>
      </c>
      <c r="P410" t="str">
        <v>Croatia</v>
      </c>
      <c r="Q410">
        <v>0</v>
      </c>
      <c r="R410">
        <v>0</v>
      </c>
      <c r="S410">
        <v>0</v>
      </c>
      <c r="T410">
        <v>0</v>
      </c>
      <c r="U410">
        <v>0</v>
      </c>
      <c r="V410">
        <v>0</v>
      </c>
      <c r="W410">
        <v>0</v>
      </c>
      <c r="X410">
        <v>0</v>
      </c>
      <c r="Y410">
        <v>0</v>
      </c>
      <c r="Z410">
        <v>0</v>
      </c>
      <c r="AA410">
        <v>0</v>
      </c>
      <c r="AB410">
        <v>1</v>
      </c>
      <c r="AC410">
        <v>0</v>
      </c>
      <c r="AD410">
        <v>0</v>
      </c>
      <c r="AE410" t="str">
        <v>(empty model)</v>
      </c>
      <c r="AF410">
        <v>0</v>
      </c>
      <c r="AG410">
        <v>14</v>
      </c>
      <c r="AH410">
        <v>13235.977569999999</v>
      </c>
      <c r="AI410">
        <v>14.6</v>
      </c>
    </row>
    <row r="411" spans="10:35" x14ac:dyDescent="0.25">
      <c r="J411" t="str">
        <v>Burkina Faso</v>
      </c>
      <c r="K411" t="b">
        <v>1</v>
      </c>
      <c r="M411" t="str">
        <v>Croatia</v>
      </c>
      <c r="N411">
        <v>77</v>
      </c>
      <c r="P411" t="str">
        <v>Croatia</v>
      </c>
      <c r="Q411">
        <v>0</v>
      </c>
      <c r="R411">
        <v>0</v>
      </c>
      <c r="S411">
        <v>0</v>
      </c>
      <c r="T411">
        <v>0</v>
      </c>
      <c r="U411">
        <v>0</v>
      </c>
      <c r="V411">
        <v>0</v>
      </c>
      <c r="W411">
        <v>0</v>
      </c>
      <c r="X411">
        <v>0</v>
      </c>
      <c r="Y411">
        <v>0</v>
      </c>
      <c r="Z411">
        <v>0</v>
      </c>
      <c r="AA411">
        <v>1</v>
      </c>
      <c r="AB411">
        <v>0</v>
      </c>
      <c r="AC411">
        <v>0</v>
      </c>
      <c r="AD411">
        <v>0</v>
      </c>
      <c r="AE411" t="str">
        <v>(empty model)</v>
      </c>
      <c r="AF411">
        <v>0</v>
      </c>
      <c r="AG411">
        <v>14</v>
      </c>
      <c r="AH411">
        <v>14539.184209999999</v>
      </c>
      <c r="AI411">
        <v>14.5</v>
      </c>
    </row>
    <row r="412" spans="10:35" x14ac:dyDescent="0.25">
      <c r="J412" t="str">
        <v>Burkina Faso</v>
      </c>
      <c r="K412" t="b">
        <v>1</v>
      </c>
      <c r="M412" t="str">
        <v>Croatia</v>
      </c>
      <c r="N412">
        <v>76.599999999999994</v>
      </c>
      <c r="P412" t="str">
        <v>Croatia</v>
      </c>
      <c r="Q412">
        <v>0</v>
      </c>
      <c r="R412">
        <v>0</v>
      </c>
      <c r="S412">
        <v>0</v>
      </c>
      <c r="T412">
        <v>0</v>
      </c>
      <c r="U412">
        <v>0</v>
      </c>
      <c r="V412">
        <v>0</v>
      </c>
      <c r="W412">
        <v>0</v>
      </c>
      <c r="X412">
        <v>0</v>
      </c>
      <c r="Y412">
        <v>0</v>
      </c>
      <c r="Z412">
        <v>1</v>
      </c>
      <c r="AA412">
        <v>0</v>
      </c>
      <c r="AB412">
        <v>0</v>
      </c>
      <c r="AC412">
        <v>0</v>
      </c>
      <c r="AD412">
        <v>0</v>
      </c>
      <c r="AE412" t="str">
        <v>(empty model)</v>
      </c>
      <c r="AF412">
        <v>0</v>
      </c>
      <c r="AG412">
        <v>16</v>
      </c>
      <c r="AH412">
        <v>1355.74586</v>
      </c>
      <c r="AI412">
        <v>14.2</v>
      </c>
    </row>
    <row r="413" spans="10:35" x14ac:dyDescent="0.25">
      <c r="J413" t="str">
        <v>Burkina Faso</v>
      </c>
      <c r="K413" t="b">
        <v>0</v>
      </c>
      <c r="M413" t="str">
        <v>Croatia</v>
      </c>
      <c r="N413">
        <v>76.3</v>
      </c>
      <c r="P413" t="str">
        <v>Croatia</v>
      </c>
      <c r="Q413">
        <v>0</v>
      </c>
      <c r="R413">
        <v>0</v>
      </c>
      <c r="S413">
        <v>0</v>
      </c>
      <c r="T413">
        <v>0</v>
      </c>
      <c r="U413">
        <v>0</v>
      </c>
      <c r="V413">
        <v>0</v>
      </c>
      <c r="W413">
        <v>0</v>
      </c>
      <c r="X413">
        <v>0</v>
      </c>
      <c r="Y413">
        <v>1</v>
      </c>
      <c r="Z413">
        <v>0</v>
      </c>
      <c r="AA413">
        <v>0</v>
      </c>
      <c r="AB413">
        <v>0</v>
      </c>
      <c r="AC413">
        <v>0</v>
      </c>
      <c r="AD413">
        <v>0</v>
      </c>
      <c r="AE413" t="str">
        <v>(empty model)</v>
      </c>
      <c r="AF413">
        <v>0</v>
      </c>
      <c r="AG413">
        <v>19</v>
      </c>
      <c r="AH413">
        <v>14157.14416</v>
      </c>
      <c r="AI413">
        <v>14.2</v>
      </c>
    </row>
    <row r="414" spans="10:35" x14ac:dyDescent="0.25">
      <c r="J414" t="str">
        <v>Burkina Faso</v>
      </c>
      <c r="K414" t="b">
        <v>0</v>
      </c>
      <c r="M414" t="str">
        <v>Croatia</v>
      </c>
      <c r="N414">
        <v>76</v>
      </c>
      <c r="P414" t="str">
        <v>Croatia</v>
      </c>
      <c r="Q414">
        <v>0</v>
      </c>
      <c r="R414">
        <v>0</v>
      </c>
      <c r="S414">
        <v>0</v>
      </c>
      <c r="T414">
        <v>0</v>
      </c>
      <c r="U414">
        <v>0</v>
      </c>
      <c r="V414">
        <v>0</v>
      </c>
      <c r="W414">
        <v>0</v>
      </c>
      <c r="X414">
        <v>1</v>
      </c>
      <c r="Y414">
        <v>0</v>
      </c>
      <c r="Z414">
        <v>0</v>
      </c>
      <c r="AA414">
        <v>0</v>
      </c>
      <c r="AB414">
        <v>0</v>
      </c>
      <c r="AC414">
        <v>0</v>
      </c>
      <c r="AD414">
        <v>0</v>
      </c>
      <c r="AE414" t="str">
        <v>(empty model)</v>
      </c>
      <c r="AF414">
        <v>0</v>
      </c>
      <c r="AG414">
        <v>116</v>
      </c>
      <c r="AH414">
        <v>15893.865599999999</v>
      </c>
      <c r="AI414">
        <v>14.3</v>
      </c>
    </row>
    <row r="415" spans="10:35" x14ac:dyDescent="0.25">
      <c r="J415" t="str">
        <v>Burkina Faso</v>
      </c>
      <c r="K415" t="b">
        <v>0</v>
      </c>
      <c r="M415" t="str">
        <v>Croatia</v>
      </c>
      <c r="N415">
        <v>75.8</v>
      </c>
      <c r="P415" t="str">
        <v>Croatia</v>
      </c>
      <c r="Q415">
        <v>0</v>
      </c>
      <c r="R415">
        <v>0</v>
      </c>
      <c r="S415">
        <v>0</v>
      </c>
      <c r="T415">
        <v>0</v>
      </c>
      <c r="U415">
        <v>0</v>
      </c>
      <c r="V415">
        <v>0</v>
      </c>
      <c r="W415">
        <v>1</v>
      </c>
      <c r="X415">
        <v>0</v>
      </c>
      <c r="Y415">
        <v>0</v>
      </c>
      <c r="Z415">
        <v>0</v>
      </c>
      <c r="AA415">
        <v>0</v>
      </c>
      <c r="AB415">
        <v>0</v>
      </c>
      <c r="AC415">
        <v>0</v>
      </c>
      <c r="AD415">
        <v>0</v>
      </c>
      <c r="AE415" t="str">
        <v>(empty model)</v>
      </c>
      <c r="AF415">
        <v>0</v>
      </c>
      <c r="AG415">
        <v>114</v>
      </c>
      <c r="AH415">
        <v>13546.69872</v>
      </c>
      <c r="AI415">
        <v>14.3</v>
      </c>
    </row>
    <row r="416" spans="10:35" x14ac:dyDescent="0.25">
      <c r="J416" t="str">
        <v>Burkina Faso</v>
      </c>
      <c r="K416" t="b">
        <v>0</v>
      </c>
      <c r="M416" t="str">
        <v>Cyprus</v>
      </c>
      <c r="N416">
        <v>83</v>
      </c>
      <c r="P416" t="str">
        <v>Cyprus</v>
      </c>
      <c r="Q416">
        <v>0</v>
      </c>
      <c r="R416">
        <v>0</v>
      </c>
      <c r="S416">
        <v>0</v>
      </c>
      <c r="T416">
        <v>0</v>
      </c>
      <c r="U416">
        <v>0</v>
      </c>
      <c r="V416">
        <v>0</v>
      </c>
      <c r="W416">
        <v>0</v>
      </c>
      <c r="X416">
        <v>0</v>
      </c>
      <c r="Y416">
        <v>0</v>
      </c>
      <c r="Z416">
        <v>0</v>
      </c>
      <c r="AA416">
        <v>0</v>
      </c>
      <c r="AB416">
        <v>0</v>
      </c>
      <c r="AC416">
        <v>0</v>
      </c>
      <c r="AD416">
        <v>1</v>
      </c>
      <c r="AE416" t="str">
        <v>(empty model)</v>
      </c>
      <c r="AF416">
        <v>0</v>
      </c>
      <c r="AG416">
        <v>53</v>
      </c>
      <c r="AH416">
        <v>2734.88382</v>
      </c>
      <c r="AI416">
        <v>14</v>
      </c>
    </row>
    <row r="417" spans="10:35" x14ac:dyDescent="0.25">
      <c r="J417" t="str">
        <v>Burkina Faso</v>
      </c>
      <c r="K417" t="b">
        <v>0</v>
      </c>
      <c r="M417" t="str">
        <v>Cyprus</v>
      </c>
      <c r="N417">
        <v>81</v>
      </c>
      <c r="P417" t="str">
        <v>Cyprus</v>
      </c>
      <c r="Q417">
        <v>0</v>
      </c>
      <c r="R417">
        <v>0</v>
      </c>
      <c r="S417">
        <v>0</v>
      </c>
      <c r="T417">
        <v>0</v>
      </c>
      <c r="U417">
        <v>0</v>
      </c>
      <c r="V417">
        <v>0</v>
      </c>
      <c r="W417">
        <v>0</v>
      </c>
      <c r="X417">
        <v>0</v>
      </c>
      <c r="Y417">
        <v>0</v>
      </c>
      <c r="Z417">
        <v>0</v>
      </c>
      <c r="AA417">
        <v>0</v>
      </c>
      <c r="AB417">
        <v>0</v>
      </c>
      <c r="AC417">
        <v>1</v>
      </c>
      <c r="AD417">
        <v>0</v>
      </c>
      <c r="AE417" t="str">
        <v>(empty model)</v>
      </c>
      <c r="AF417">
        <v>0</v>
      </c>
      <c r="AG417">
        <v>54</v>
      </c>
      <c r="AH417">
        <v>2797.9673600000001</v>
      </c>
      <c r="AI417">
        <v>13.8</v>
      </c>
    </row>
    <row r="418" spans="10:35" x14ac:dyDescent="0.25">
      <c r="J418" t="str">
        <v>Burkina Faso</v>
      </c>
      <c r="K418" t="b">
        <v>0</v>
      </c>
      <c r="M418" t="str">
        <v>Cyprus</v>
      </c>
      <c r="N418">
        <v>80</v>
      </c>
      <c r="P418" t="str">
        <v>Cyprus</v>
      </c>
      <c r="Q418">
        <v>0</v>
      </c>
      <c r="R418">
        <v>0</v>
      </c>
      <c r="S418">
        <v>0</v>
      </c>
      <c r="T418">
        <v>0</v>
      </c>
      <c r="U418">
        <v>0</v>
      </c>
      <c r="V418">
        <v>0</v>
      </c>
      <c r="W418">
        <v>0</v>
      </c>
      <c r="X418">
        <v>0</v>
      </c>
      <c r="Y418">
        <v>0</v>
      </c>
      <c r="Z418">
        <v>0</v>
      </c>
      <c r="AA418">
        <v>0</v>
      </c>
      <c r="AB418">
        <v>1</v>
      </c>
      <c r="AC418">
        <v>0</v>
      </c>
      <c r="AD418">
        <v>0</v>
      </c>
      <c r="AE418" t="str">
        <v>(empty model)</v>
      </c>
      <c r="AF418">
        <v>0</v>
      </c>
      <c r="AG418">
        <v>56</v>
      </c>
      <c r="AH418">
        <v>28951.155559999999</v>
      </c>
      <c r="AI418">
        <v>13.8</v>
      </c>
    </row>
    <row r="419" spans="10:35" x14ac:dyDescent="0.25">
      <c r="J419" t="str">
        <v>Burundi</v>
      </c>
      <c r="K419" t="b">
        <v>0</v>
      </c>
      <c r="M419" t="str">
        <v>Cyprus</v>
      </c>
      <c r="N419">
        <v>79.7</v>
      </c>
      <c r="P419" t="str">
        <v>Cyprus</v>
      </c>
      <c r="Q419">
        <v>0</v>
      </c>
      <c r="R419">
        <v>0</v>
      </c>
      <c r="S419">
        <v>0</v>
      </c>
      <c r="T419">
        <v>0</v>
      </c>
      <c r="U419">
        <v>0</v>
      </c>
      <c r="V419">
        <v>0</v>
      </c>
      <c r="W419">
        <v>0</v>
      </c>
      <c r="X419">
        <v>0</v>
      </c>
      <c r="Y419">
        <v>0</v>
      </c>
      <c r="Z419">
        <v>0</v>
      </c>
      <c r="AA419">
        <v>1</v>
      </c>
      <c r="AB419">
        <v>0</v>
      </c>
      <c r="AC419">
        <v>0</v>
      </c>
      <c r="AD419">
        <v>0</v>
      </c>
      <c r="AE419" t="str">
        <v>(empty model)</v>
      </c>
      <c r="AF419">
        <v>0</v>
      </c>
      <c r="AG419">
        <v>57</v>
      </c>
      <c r="AH419">
        <v>32233.83942</v>
      </c>
      <c r="AI419">
        <v>13.8</v>
      </c>
    </row>
    <row r="420" spans="10:35" x14ac:dyDescent="0.25">
      <c r="J420" t="str">
        <v>Burundi</v>
      </c>
      <c r="K420" t="b">
        <v>1</v>
      </c>
      <c r="M420" t="str">
        <v>Cyprus</v>
      </c>
      <c r="N420">
        <v>79.5</v>
      </c>
      <c r="P420" t="str">
        <v>Cyprus</v>
      </c>
      <c r="Q420">
        <v>0</v>
      </c>
      <c r="R420">
        <v>0</v>
      </c>
      <c r="S420">
        <v>0</v>
      </c>
      <c r="T420">
        <v>0</v>
      </c>
      <c r="U420">
        <v>0</v>
      </c>
      <c r="V420">
        <v>0</v>
      </c>
      <c r="W420">
        <v>0</v>
      </c>
      <c r="X420">
        <v>0</v>
      </c>
      <c r="Y420">
        <v>0</v>
      </c>
      <c r="Z420">
        <v>1</v>
      </c>
      <c r="AA420">
        <v>0</v>
      </c>
      <c r="AB420">
        <v>0</v>
      </c>
      <c r="AC420">
        <v>0</v>
      </c>
      <c r="AD420">
        <v>0</v>
      </c>
      <c r="AE420" t="str">
        <v>(empty model)</v>
      </c>
      <c r="AF420">
        <v>0</v>
      </c>
      <c r="AG420">
        <v>59</v>
      </c>
      <c r="AH420">
        <v>3818.46396</v>
      </c>
      <c r="AI420">
        <v>14.6</v>
      </c>
    </row>
    <row r="421" spans="10:35" x14ac:dyDescent="0.25">
      <c r="J421" t="str">
        <v>Burundi</v>
      </c>
      <c r="K421" t="b">
        <v>1</v>
      </c>
      <c r="M421" t="str">
        <v>Cyprus</v>
      </c>
      <c r="N421">
        <v>79.3</v>
      </c>
      <c r="P421" t="str">
        <v>Cyprus</v>
      </c>
      <c r="Q421">
        <v>0</v>
      </c>
      <c r="R421">
        <v>0</v>
      </c>
      <c r="S421">
        <v>0</v>
      </c>
      <c r="T421">
        <v>0</v>
      </c>
      <c r="U421">
        <v>0</v>
      </c>
      <c r="V421">
        <v>0</v>
      </c>
      <c r="W421">
        <v>0</v>
      </c>
      <c r="X421">
        <v>0</v>
      </c>
      <c r="Y421">
        <v>1</v>
      </c>
      <c r="Z421">
        <v>0</v>
      </c>
      <c r="AA421">
        <v>0</v>
      </c>
      <c r="AB421">
        <v>0</v>
      </c>
      <c r="AC421">
        <v>0</v>
      </c>
      <c r="AD421">
        <v>0</v>
      </c>
      <c r="AE421" t="str">
        <v>(empty model)</v>
      </c>
      <c r="AF421">
        <v>0</v>
      </c>
      <c r="AG421">
        <v>6</v>
      </c>
      <c r="AH421">
        <v>3215.8159000000001</v>
      </c>
      <c r="AI421">
        <v>14.1</v>
      </c>
    </row>
    <row r="422" spans="10:35" x14ac:dyDescent="0.25">
      <c r="J422" t="str">
        <v>Burundi</v>
      </c>
      <c r="K422" t="b">
        <v>1</v>
      </c>
      <c r="M422" t="str">
        <v>Cyprus</v>
      </c>
      <c r="N422">
        <v>79.099999999999994</v>
      </c>
      <c r="P422" t="str">
        <v>Cyprus</v>
      </c>
      <c r="Q422">
        <v>0</v>
      </c>
      <c r="R422">
        <v>0</v>
      </c>
      <c r="S422">
        <v>0</v>
      </c>
      <c r="T422">
        <v>0</v>
      </c>
      <c r="U422">
        <v>0</v>
      </c>
      <c r="V422">
        <v>0</v>
      </c>
      <c r="W422">
        <v>0</v>
      </c>
      <c r="X422">
        <v>1</v>
      </c>
      <c r="Y422">
        <v>0</v>
      </c>
      <c r="Z422">
        <v>0</v>
      </c>
      <c r="AA422">
        <v>0</v>
      </c>
      <c r="AB422">
        <v>0</v>
      </c>
      <c r="AC422">
        <v>0</v>
      </c>
      <c r="AD422">
        <v>0</v>
      </c>
      <c r="AE422" t="str">
        <v>(empty model)</v>
      </c>
      <c r="AF422">
        <v>0</v>
      </c>
      <c r="AG422">
        <v>62</v>
      </c>
      <c r="AH422">
        <v>3539.7487999999998</v>
      </c>
      <c r="AI422">
        <v>13.7</v>
      </c>
    </row>
    <row r="423" spans="10:35" x14ac:dyDescent="0.25">
      <c r="J423" t="str">
        <v>Burundi</v>
      </c>
      <c r="K423" t="b">
        <v>1</v>
      </c>
      <c r="M423" t="str">
        <v>Cyprus</v>
      </c>
      <c r="N423">
        <v>78.900000000000006</v>
      </c>
      <c r="P423" t="str">
        <v>Cyprus</v>
      </c>
      <c r="Q423">
        <v>0</v>
      </c>
      <c r="R423">
        <v>0</v>
      </c>
      <c r="S423">
        <v>0</v>
      </c>
      <c r="T423">
        <v>0</v>
      </c>
      <c r="U423">
        <v>0</v>
      </c>
      <c r="V423">
        <v>0</v>
      </c>
      <c r="W423">
        <v>1</v>
      </c>
      <c r="X423">
        <v>0</v>
      </c>
      <c r="Y423">
        <v>0</v>
      </c>
      <c r="Z423">
        <v>0</v>
      </c>
      <c r="AA423">
        <v>0</v>
      </c>
      <c r="AB423">
        <v>0</v>
      </c>
      <c r="AC423">
        <v>0</v>
      </c>
      <c r="AD423">
        <v>0</v>
      </c>
      <c r="AE423" t="str">
        <v>(empty model)</v>
      </c>
      <c r="AF423">
        <v>0</v>
      </c>
      <c r="AG423">
        <v>63</v>
      </c>
      <c r="AH423">
        <v>31386.63265</v>
      </c>
      <c r="AI423">
        <v>13.5</v>
      </c>
    </row>
    <row r="424" spans="10:35" x14ac:dyDescent="0.25">
      <c r="J424" t="str">
        <v>Burundi</v>
      </c>
      <c r="K424" t="b">
        <v>1</v>
      </c>
      <c r="M424" t="str">
        <v>Cyprus</v>
      </c>
      <c r="N424">
        <v>78.8</v>
      </c>
      <c r="P424" t="str">
        <v>Cyprus</v>
      </c>
      <c r="Q424">
        <v>0</v>
      </c>
      <c r="R424">
        <v>0</v>
      </c>
      <c r="S424">
        <v>0</v>
      </c>
      <c r="T424">
        <v>0</v>
      </c>
      <c r="U424">
        <v>0</v>
      </c>
      <c r="V424">
        <v>1</v>
      </c>
      <c r="W424">
        <v>0</v>
      </c>
      <c r="X424">
        <v>0</v>
      </c>
      <c r="Y424">
        <v>0</v>
      </c>
      <c r="Z424">
        <v>0</v>
      </c>
      <c r="AA424">
        <v>0</v>
      </c>
      <c r="AB424">
        <v>0</v>
      </c>
      <c r="AC424">
        <v>0</v>
      </c>
      <c r="AD424">
        <v>0</v>
      </c>
      <c r="AE424" t="str">
        <v>(empty model)</v>
      </c>
      <c r="AF424">
        <v>0</v>
      </c>
      <c r="AG424">
        <v>64</v>
      </c>
      <c r="AH424">
        <v>27169.992559999999</v>
      </c>
      <c r="AI424">
        <v>13.4</v>
      </c>
    </row>
    <row r="425" spans="10:35" x14ac:dyDescent="0.25">
      <c r="J425" t="str">
        <v>Burundi</v>
      </c>
      <c r="K425" t="b">
        <v>1</v>
      </c>
      <c r="M425" t="str">
        <v>Cyprus</v>
      </c>
      <c r="N425">
        <v>78.7</v>
      </c>
      <c r="P425" t="str">
        <v>Cyprus</v>
      </c>
      <c r="Q425">
        <v>0</v>
      </c>
      <c r="R425">
        <v>0</v>
      </c>
      <c r="S425">
        <v>0</v>
      </c>
      <c r="T425">
        <v>0</v>
      </c>
      <c r="U425">
        <v>1</v>
      </c>
      <c r="V425">
        <v>0</v>
      </c>
      <c r="W425">
        <v>0</v>
      </c>
      <c r="X425">
        <v>0</v>
      </c>
      <c r="Y425">
        <v>0</v>
      </c>
      <c r="Z425">
        <v>0</v>
      </c>
      <c r="AA425">
        <v>0</v>
      </c>
      <c r="AB425">
        <v>0</v>
      </c>
      <c r="AC425">
        <v>0</v>
      </c>
      <c r="AD425">
        <v>0</v>
      </c>
      <c r="AE425" t="str">
        <v>(empty model)</v>
      </c>
      <c r="AF425">
        <v>0</v>
      </c>
      <c r="AG425">
        <v>65</v>
      </c>
      <c r="AH425">
        <v>25324.486659999999</v>
      </c>
      <c r="AI425">
        <v>13.5</v>
      </c>
    </row>
    <row r="426" spans="10:35" x14ac:dyDescent="0.25">
      <c r="J426" t="str">
        <v>Burundi</v>
      </c>
      <c r="K426" t="b">
        <v>1</v>
      </c>
      <c r="M426" t="str">
        <v>Cyprus</v>
      </c>
      <c r="N426">
        <v>78.599999999999994</v>
      </c>
      <c r="P426" t="str">
        <v>Cyprus</v>
      </c>
      <c r="Q426">
        <v>0</v>
      </c>
      <c r="R426">
        <v>0</v>
      </c>
      <c r="S426">
        <v>0</v>
      </c>
      <c r="T426">
        <v>1</v>
      </c>
      <c r="U426">
        <v>0</v>
      </c>
      <c r="V426">
        <v>0</v>
      </c>
      <c r="W426">
        <v>0</v>
      </c>
      <c r="X426">
        <v>0</v>
      </c>
      <c r="Y426">
        <v>0</v>
      </c>
      <c r="Z426">
        <v>0</v>
      </c>
      <c r="AA426">
        <v>0</v>
      </c>
      <c r="AB426">
        <v>0</v>
      </c>
      <c r="AC426">
        <v>0</v>
      </c>
      <c r="AD426">
        <v>0</v>
      </c>
      <c r="AE426" t="str">
        <v>(empty model)</v>
      </c>
      <c r="AF426">
        <v>0</v>
      </c>
      <c r="AG426">
        <v>65</v>
      </c>
      <c r="AH426">
        <v>23932.491279999998</v>
      </c>
      <c r="AI426">
        <v>13.4</v>
      </c>
    </row>
    <row r="427" spans="10:35" x14ac:dyDescent="0.25">
      <c r="J427" t="str">
        <v>Burundi</v>
      </c>
      <c r="K427" t="b">
        <v>1</v>
      </c>
      <c r="M427" t="str">
        <v>Cyprus</v>
      </c>
      <c r="N427">
        <v>78.5</v>
      </c>
      <c r="P427" t="str">
        <v>Cyprus</v>
      </c>
      <c r="Q427">
        <v>0</v>
      </c>
      <c r="R427">
        <v>0</v>
      </c>
      <c r="S427">
        <v>1</v>
      </c>
      <c r="T427">
        <v>0</v>
      </c>
      <c r="U427">
        <v>0</v>
      </c>
      <c r="V427">
        <v>0</v>
      </c>
      <c r="W427">
        <v>0</v>
      </c>
      <c r="X427">
        <v>0</v>
      </c>
      <c r="Y427">
        <v>0</v>
      </c>
      <c r="Z427">
        <v>0</v>
      </c>
      <c r="AA427">
        <v>0</v>
      </c>
      <c r="AB427">
        <v>0</v>
      </c>
      <c r="AC427">
        <v>0</v>
      </c>
      <c r="AD427">
        <v>0</v>
      </c>
      <c r="AE427" t="str">
        <v>(empty model)</v>
      </c>
      <c r="AF427">
        <v>0</v>
      </c>
      <c r="AG427">
        <v>66</v>
      </c>
      <c r="AH427">
        <v>2293.4789000000001</v>
      </c>
      <c r="AI427">
        <v>13</v>
      </c>
    </row>
    <row r="428" spans="10:35" x14ac:dyDescent="0.25">
      <c r="J428" t="str">
        <v>Burundi</v>
      </c>
      <c r="K428" t="b">
        <v>1</v>
      </c>
      <c r="M428" t="str">
        <v>Cyprus</v>
      </c>
      <c r="N428">
        <v>78.400000000000006</v>
      </c>
      <c r="P428" t="str">
        <v>Cyprus</v>
      </c>
      <c r="Q428">
        <v>0</v>
      </c>
      <c r="R428">
        <v>1</v>
      </c>
      <c r="S428">
        <v>0</v>
      </c>
      <c r="T428">
        <v>0</v>
      </c>
      <c r="U428">
        <v>0</v>
      </c>
      <c r="V428">
        <v>0</v>
      </c>
      <c r="W428">
        <v>0</v>
      </c>
      <c r="X428">
        <v>0</v>
      </c>
      <c r="Y428">
        <v>0</v>
      </c>
      <c r="Z428">
        <v>0</v>
      </c>
      <c r="AA428">
        <v>0</v>
      </c>
      <c r="AB428">
        <v>0</v>
      </c>
      <c r="AC428">
        <v>0</v>
      </c>
      <c r="AD428">
        <v>0</v>
      </c>
      <c r="AE428" t="str">
        <v>(empty model)</v>
      </c>
      <c r="AF428">
        <v>0</v>
      </c>
      <c r="AG428">
        <v>68</v>
      </c>
      <c r="AH428">
        <v>16372.291520000001</v>
      </c>
      <c r="AI428">
        <v>12.5</v>
      </c>
    </row>
    <row r="429" spans="10:35" x14ac:dyDescent="0.25">
      <c r="J429" t="str">
        <v>Burundi</v>
      </c>
      <c r="K429" t="b">
        <v>1</v>
      </c>
      <c r="M429" t="str">
        <v>Cyprus</v>
      </c>
      <c r="N429">
        <v>78.2</v>
      </c>
      <c r="P429" t="str">
        <v>Cyprus</v>
      </c>
      <c r="Q429">
        <v>1</v>
      </c>
      <c r="R429">
        <v>0</v>
      </c>
      <c r="S429">
        <v>0</v>
      </c>
      <c r="T429">
        <v>0</v>
      </c>
      <c r="U429">
        <v>0</v>
      </c>
      <c r="V429">
        <v>0</v>
      </c>
      <c r="W429">
        <v>0</v>
      </c>
      <c r="X429">
        <v>0</v>
      </c>
      <c r="Y429">
        <v>0</v>
      </c>
      <c r="Z429">
        <v>0</v>
      </c>
      <c r="AA429">
        <v>0</v>
      </c>
      <c r="AB429">
        <v>0</v>
      </c>
      <c r="AC429">
        <v>0</v>
      </c>
      <c r="AD429">
        <v>0</v>
      </c>
      <c r="AE429" t="str">
        <v>(empty model)</v>
      </c>
      <c r="AF429">
        <v>0</v>
      </c>
      <c r="AG429">
        <v>69</v>
      </c>
      <c r="AH429">
        <v>1562.9243300000001</v>
      </c>
      <c r="AI429">
        <v>12.4</v>
      </c>
    </row>
    <row r="430" spans="10:35" x14ac:dyDescent="0.25">
      <c r="J430" t="str">
        <v>Burundi</v>
      </c>
      <c r="K430" t="b">
        <v>1</v>
      </c>
      <c r="M430" t="str">
        <v>Cyprus</v>
      </c>
      <c r="N430">
        <v>78.099999999999994</v>
      </c>
      <c r="P430" t="str">
        <v>Cyprus</v>
      </c>
      <c r="Q430">
        <v>0</v>
      </c>
      <c r="R430">
        <v>0</v>
      </c>
      <c r="S430">
        <v>0</v>
      </c>
      <c r="T430">
        <v>0</v>
      </c>
      <c r="U430">
        <v>0</v>
      </c>
      <c r="V430">
        <v>0</v>
      </c>
      <c r="W430">
        <v>0</v>
      </c>
      <c r="X430">
        <v>0</v>
      </c>
      <c r="Y430">
        <v>0</v>
      </c>
      <c r="Z430">
        <v>0</v>
      </c>
      <c r="AA430">
        <v>0</v>
      </c>
      <c r="AB430">
        <v>0</v>
      </c>
      <c r="AC430">
        <v>0</v>
      </c>
      <c r="AD430">
        <v>0</v>
      </c>
      <c r="AE430" t="str">
        <v>(empty model)</v>
      </c>
      <c r="AF430">
        <v>0</v>
      </c>
      <c r="AG430">
        <v>7</v>
      </c>
      <c r="AH430">
        <v>14672.882600000001</v>
      </c>
      <c r="AI430">
        <v>12.5</v>
      </c>
    </row>
    <row r="431" spans="10:35" x14ac:dyDescent="0.25">
      <c r="J431" t="str">
        <v>Burundi</v>
      </c>
      <c r="K431" t="b">
        <v>0</v>
      </c>
      <c r="M431" t="str">
        <v>Djibouti</v>
      </c>
      <c r="N431">
        <v>63</v>
      </c>
      <c r="P431" t="str">
        <v>Djibouti</v>
      </c>
      <c r="Q431">
        <v>0</v>
      </c>
      <c r="R431">
        <v>0</v>
      </c>
      <c r="S431">
        <v>0</v>
      </c>
      <c r="T431">
        <v>0</v>
      </c>
      <c r="U431">
        <v>0</v>
      </c>
      <c r="V431">
        <v>0</v>
      </c>
      <c r="W431">
        <v>0</v>
      </c>
      <c r="X431">
        <v>0</v>
      </c>
      <c r="Y431">
        <v>0</v>
      </c>
      <c r="Z431">
        <v>0</v>
      </c>
      <c r="AA431">
        <v>0</v>
      </c>
      <c r="AB431">
        <v>0</v>
      </c>
      <c r="AC431">
        <v>0</v>
      </c>
      <c r="AD431">
        <v>1</v>
      </c>
      <c r="AE431" t="str">
        <v>(empty model)</v>
      </c>
      <c r="AF431">
        <v>1</v>
      </c>
      <c r="AG431">
        <v>252</v>
      </c>
      <c r="AH431">
        <v>174.91511</v>
      </c>
      <c r="AI431">
        <v>6.3</v>
      </c>
    </row>
    <row r="432" spans="10:35" x14ac:dyDescent="0.25">
      <c r="J432" t="str">
        <v>Burundi</v>
      </c>
      <c r="K432" t="b">
        <v>0</v>
      </c>
      <c r="M432" t="str">
        <v>Djibouti</v>
      </c>
      <c r="N432">
        <v>62.7</v>
      </c>
      <c r="P432" t="str">
        <v>Djibouti</v>
      </c>
      <c r="Q432">
        <v>0</v>
      </c>
      <c r="R432">
        <v>0</v>
      </c>
      <c r="S432">
        <v>0</v>
      </c>
      <c r="T432">
        <v>0</v>
      </c>
      <c r="U432">
        <v>0</v>
      </c>
      <c r="V432">
        <v>0</v>
      </c>
      <c r="W432">
        <v>0</v>
      </c>
      <c r="X432">
        <v>0</v>
      </c>
      <c r="Y432">
        <v>0</v>
      </c>
      <c r="Z432">
        <v>0</v>
      </c>
      <c r="AA432">
        <v>0</v>
      </c>
      <c r="AB432">
        <v>0</v>
      </c>
      <c r="AC432">
        <v>1</v>
      </c>
      <c r="AD432">
        <v>0</v>
      </c>
      <c r="AE432" t="str">
        <v>(empty model)</v>
      </c>
      <c r="AF432">
        <v>1</v>
      </c>
      <c r="AG432">
        <v>256</v>
      </c>
      <c r="AH432">
        <v>1622.637974</v>
      </c>
      <c r="AI432">
        <v>6.3</v>
      </c>
    </row>
    <row r="433" spans="10:35" x14ac:dyDescent="0.25">
      <c r="J433" t="str">
        <v>Burundi</v>
      </c>
      <c r="K433" t="b">
        <v>0</v>
      </c>
      <c r="M433" t="str">
        <v>Djibouti</v>
      </c>
      <c r="N433">
        <v>62.2</v>
      </c>
      <c r="P433" t="str">
        <v>Djibouti</v>
      </c>
      <c r="Q433">
        <v>0</v>
      </c>
      <c r="R433">
        <v>0</v>
      </c>
      <c r="S433">
        <v>0</v>
      </c>
      <c r="T433">
        <v>0</v>
      </c>
      <c r="U433">
        <v>0</v>
      </c>
      <c r="V433">
        <v>0</v>
      </c>
      <c r="W433">
        <v>0</v>
      </c>
      <c r="X433">
        <v>0</v>
      </c>
      <c r="Y433">
        <v>0</v>
      </c>
      <c r="Z433">
        <v>0</v>
      </c>
      <c r="AA433">
        <v>0</v>
      </c>
      <c r="AB433">
        <v>1</v>
      </c>
      <c r="AC433">
        <v>0</v>
      </c>
      <c r="AD433">
        <v>0</v>
      </c>
      <c r="AE433" t="str">
        <v>(empty model)</v>
      </c>
      <c r="AF433">
        <v>1</v>
      </c>
      <c r="AG433">
        <v>263</v>
      </c>
      <c r="AH433">
        <v>1536.1568500000001</v>
      </c>
      <c r="AI433">
        <v>6.3</v>
      </c>
    </row>
    <row r="434" spans="10:35" x14ac:dyDescent="0.25">
      <c r="J434" t="str">
        <v>Burundi</v>
      </c>
      <c r="K434" t="b">
        <v>0</v>
      </c>
      <c r="M434" t="str">
        <v>Djibouti</v>
      </c>
      <c r="N434">
        <v>61.8</v>
      </c>
      <c r="P434" t="str">
        <v>Djibouti</v>
      </c>
      <c r="Q434">
        <v>0</v>
      </c>
      <c r="R434">
        <v>0</v>
      </c>
      <c r="S434">
        <v>0</v>
      </c>
      <c r="T434">
        <v>0</v>
      </c>
      <c r="U434">
        <v>0</v>
      </c>
      <c r="V434">
        <v>0</v>
      </c>
      <c r="W434">
        <v>0</v>
      </c>
      <c r="X434">
        <v>0</v>
      </c>
      <c r="Y434">
        <v>0</v>
      </c>
      <c r="Z434">
        <v>0</v>
      </c>
      <c r="AA434">
        <v>1</v>
      </c>
      <c r="AB434">
        <v>0</v>
      </c>
      <c r="AC434">
        <v>0</v>
      </c>
      <c r="AD434">
        <v>0</v>
      </c>
      <c r="AE434" t="str">
        <v>(empty model)</v>
      </c>
      <c r="AF434">
        <v>1</v>
      </c>
      <c r="AG434">
        <v>268</v>
      </c>
      <c r="AH434">
        <v>143.986898</v>
      </c>
      <c r="AI434">
        <v>5.9</v>
      </c>
    </row>
    <row r="435" spans="10:35" x14ac:dyDescent="0.25">
      <c r="J435" t="str">
        <v>Côte d'Ivoire</v>
      </c>
      <c r="K435" t="b">
        <v>0</v>
      </c>
      <c r="M435" t="str">
        <v>Djibouti</v>
      </c>
      <c r="N435">
        <v>61.3</v>
      </c>
      <c r="P435" t="str">
        <v>Djibouti</v>
      </c>
      <c r="Q435">
        <v>0</v>
      </c>
      <c r="R435">
        <v>0</v>
      </c>
      <c r="S435">
        <v>0</v>
      </c>
      <c r="T435">
        <v>0</v>
      </c>
      <c r="U435">
        <v>0</v>
      </c>
      <c r="V435">
        <v>0</v>
      </c>
      <c r="W435">
        <v>0</v>
      </c>
      <c r="X435">
        <v>0</v>
      </c>
      <c r="Y435">
        <v>0</v>
      </c>
      <c r="Z435">
        <v>1</v>
      </c>
      <c r="AA435">
        <v>0</v>
      </c>
      <c r="AB435">
        <v>0</v>
      </c>
      <c r="AC435">
        <v>0</v>
      </c>
      <c r="AD435">
        <v>0</v>
      </c>
      <c r="AE435" t="str">
        <v>(empty model)</v>
      </c>
      <c r="AF435">
        <v>1</v>
      </c>
      <c r="AG435">
        <v>273</v>
      </c>
      <c r="AH435">
        <v>1325.9972399999999</v>
      </c>
      <c r="AI435">
        <v>5.5</v>
      </c>
    </row>
    <row r="436" spans="10:35" x14ac:dyDescent="0.25">
      <c r="J436" t="str">
        <v>Côte d'Ivoire</v>
      </c>
      <c r="K436" t="b">
        <v>0</v>
      </c>
      <c r="M436" t="str">
        <v>Djibouti</v>
      </c>
      <c r="N436">
        <v>69</v>
      </c>
      <c r="P436" t="str">
        <v>Djibouti</v>
      </c>
      <c r="Q436">
        <v>0</v>
      </c>
      <c r="R436">
        <v>0</v>
      </c>
      <c r="S436">
        <v>0</v>
      </c>
      <c r="T436">
        <v>0</v>
      </c>
      <c r="U436">
        <v>0</v>
      </c>
      <c r="V436">
        <v>0</v>
      </c>
      <c r="W436">
        <v>0</v>
      </c>
      <c r="X436">
        <v>0</v>
      </c>
      <c r="Y436">
        <v>1</v>
      </c>
      <c r="Z436">
        <v>0</v>
      </c>
      <c r="AA436">
        <v>0</v>
      </c>
      <c r="AB436">
        <v>0</v>
      </c>
      <c r="AC436">
        <v>0</v>
      </c>
      <c r="AD436">
        <v>0</v>
      </c>
      <c r="AE436" t="str">
        <v>(empty model)</v>
      </c>
      <c r="AF436">
        <v>1</v>
      </c>
      <c r="AG436">
        <v>279</v>
      </c>
      <c r="AH436">
        <v>1253.6574310000001</v>
      </c>
      <c r="AI436">
        <v>5.3</v>
      </c>
    </row>
    <row r="437" spans="10:35" x14ac:dyDescent="0.25">
      <c r="J437" t="str">
        <v>Côte d'Ivoire</v>
      </c>
      <c r="K437" t="b">
        <v>0</v>
      </c>
      <c r="M437" t="str">
        <v>Djibouti</v>
      </c>
      <c r="N437">
        <v>62</v>
      </c>
      <c r="P437" t="str">
        <v>Djibouti</v>
      </c>
      <c r="Q437">
        <v>0</v>
      </c>
      <c r="R437">
        <v>0</v>
      </c>
      <c r="S437">
        <v>0</v>
      </c>
      <c r="T437">
        <v>0</v>
      </c>
      <c r="U437">
        <v>0</v>
      </c>
      <c r="V437">
        <v>0</v>
      </c>
      <c r="W437">
        <v>0</v>
      </c>
      <c r="X437">
        <v>1</v>
      </c>
      <c r="Y437">
        <v>0</v>
      </c>
      <c r="Z437">
        <v>0</v>
      </c>
      <c r="AA437">
        <v>0</v>
      </c>
      <c r="AB437">
        <v>0</v>
      </c>
      <c r="AC437">
        <v>0</v>
      </c>
      <c r="AD437">
        <v>0</v>
      </c>
      <c r="AE437" t="str">
        <v>(empty model)</v>
      </c>
      <c r="AF437">
        <v>1</v>
      </c>
      <c r="AG437">
        <v>289</v>
      </c>
      <c r="AH437">
        <v>1214.77118</v>
      </c>
      <c r="AI437">
        <v>5</v>
      </c>
    </row>
    <row r="438" spans="10:35" x14ac:dyDescent="0.25">
      <c r="J438" t="str">
        <v>Côte d'Ivoire</v>
      </c>
      <c r="K438" t="b">
        <v>0</v>
      </c>
      <c r="M438" t="str">
        <v>Djibouti</v>
      </c>
      <c r="N438">
        <v>59.8</v>
      </c>
      <c r="P438" t="str">
        <v>Djibouti</v>
      </c>
      <c r="Q438">
        <v>0</v>
      </c>
      <c r="R438">
        <v>0</v>
      </c>
      <c r="S438">
        <v>0</v>
      </c>
      <c r="T438">
        <v>0</v>
      </c>
      <c r="U438">
        <v>0</v>
      </c>
      <c r="V438">
        <v>0</v>
      </c>
      <c r="W438">
        <v>1</v>
      </c>
      <c r="X438">
        <v>0</v>
      </c>
      <c r="Y438">
        <v>0</v>
      </c>
      <c r="Z438">
        <v>0</v>
      </c>
      <c r="AA438">
        <v>0</v>
      </c>
      <c r="AB438">
        <v>0</v>
      </c>
      <c r="AC438">
        <v>0</v>
      </c>
      <c r="AD438">
        <v>0</v>
      </c>
      <c r="AE438" t="str">
        <v>(empty model)</v>
      </c>
      <c r="AF438">
        <v>1</v>
      </c>
      <c r="AG438">
        <v>296</v>
      </c>
      <c r="AH438">
        <v>147.586896</v>
      </c>
      <c r="AI438">
        <v>4.5</v>
      </c>
    </row>
    <row r="439" spans="10:35" x14ac:dyDescent="0.25">
      <c r="J439" t="str">
        <v>Côte d'Ivoire</v>
      </c>
      <c r="K439" t="b">
        <v>0</v>
      </c>
      <c r="M439" t="str">
        <v>Dominican Republic</v>
      </c>
      <c r="N439">
        <v>73.599999999999994</v>
      </c>
      <c r="P439" t="str">
        <v>Dominican Republic</v>
      </c>
      <c r="Q439">
        <v>0</v>
      </c>
      <c r="R439">
        <v>0</v>
      </c>
      <c r="S439">
        <v>0</v>
      </c>
      <c r="T439">
        <v>0</v>
      </c>
      <c r="U439">
        <v>0</v>
      </c>
      <c r="V439">
        <v>0</v>
      </c>
      <c r="W439">
        <v>0</v>
      </c>
      <c r="X439">
        <v>0</v>
      </c>
      <c r="Y439">
        <v>0</v>
      </c>
      <c r="Z439">
        <v>0</v>
      </c>
      <c r="AA439">
        <v>0</v>
      </c>
      <c r="AB439">
        <v>0</v>
      </c>
      <c r="AC439">
        <v>0</v>
      </c>
      <c r="AD439">
        <v>1</v>
      </c>
      <c r="AE439" t="str">
        <v>(empty model)</v>
      </c>
      <c r="AF439">
        <v>1</v>
      </c>
      <c r="AG439">
        <v>154</v>
      </c>
      <c r="AH439">
        <v>6268.6921220000004</v>
      </c>
      <c r="AI439">
        <v>13.2</v>
      </c>
    </row>
    <row r="440" spans="10:35" x14ac:dyDescent="0.25">
      <c r="J440" t="str">
        <v>Côte d'Ivoire</v>
      </c>
      <c r="K440" t="b">
        <v>0</v>
      </c>
      <c r="M440" t="str">
        <v>Dominican Republic</v>
      </c>
      <c r="N440">
        <v>73.400000000000006</v>
      </c>
      <c r="P440" t="str">
        <v>Dominican Republic</v>
      </c>
      <c r="Q440">
        <v>0</v>
      </c>
      <c r="R440">
        <v>0</v>
      </c>
      <c r="S440">
        <v>0</v>
      </c>
      <c r="T440">
        <v>0</v>
      </c>
      <c r="U440">
        <v>0</v>
      </c>
      <c r="V440">
        <v>0</v>
      </c>
      <c r="W440">
        <v>0</v>
      </c>
      <c r="X440">
        <v>0</v>
      </c>
      <c r="Y440">
        <v>0</v>
      </c>
      <c r="Z440">
        <v>0</v>
      </c>
      <c r="AA440">
        <v>0</v>
      </c>
      <c r="AB440">
        <v>0</v>
      </c>
      <c r="AC440">
        <v>1</v>
      </c>
      <c r="AD440">
        <v>0</v>
      </c>
      <c r="AE440" t="str">
        <v>(empty model)</v>
      </c>
      <c r="AF440">
        <v>1</v>
      </c>
      <c r="AG440">
        <v>157</v>
      </c>
      <c r="AH440">
        <v>627.55543999999998</v>
      </c>
      <c r="AI440">
        <v>13.2</v>
      </c>
    </row>
    <row r="441" spans="10:35" x14ac:dyDescent="0.25">
      <c r="J441" t="str">
        <v>Côte d'Ivoire</v>
      </c>
      <c r="K441" t="b">
        <v>0</v>
      </c>
      <c r="M441" t="str">
        <v>Dominican Republic</v>
      </c>
      <c r="N441">
        <v>72.099999999999994</v>
      </c>
      <c r="P441" t="str">
        <v>Dominican Republic</v>
      </c>
      <c r="Q441">
        <v>0</v>
      </c>
      <c r="R441">
        <v>0</v>
      </c>
      <c r="S441">
        <v>0</v>
      </c>
      <c r="T441">
        <v>0</v>
      </c>
      <c r="U441">
        <v>0</v>
      </c>
      <c r="V441">
        <v>0</v>
      </c>
      <c r="W441">
        <v>0</v>
      </c>
      <c r="X441">
        <v>0</v>
      </c>
      <c r="Y441">
        <v>0</v>
      </c>
      <c r="Z441">
        <v>0</v>
      </c>
      <c r="AA441">
        <v>0</v>
      </c>
      <c r="AB441">
        <v>1</v>
      </c>
      <c r="AC441">
        <v>0</v>
      </c>
      <c r="AD441">
        <v>0</v>
      </c>
      <c r="AE441" t="str">
        <v>(empty model)</v>
      </c>
      <c r="AF441">
        <v>1</v>
      </c>
      <c r="AG441">
        <v>174</v>
      </c>
      <c r="AH441">
        <v>5968.8767669999997</v>
      </c>
      <c r="AI441">
        <v>13.1</v>
      </c>
    </row>
    <row r="442" spans="10:35" x14ac:dyDescent="0.25">
      <c r="J442" t="str">
        <v>Côte d'Ivoire</v>
      </c>
      <c r="K442" t="b">
        <v>0</v>
      </c>
      <c r="M442" t="str">
        <v>Dominican Republic</v>
      </c>
      <c r="N442">
        <v>73.099999999999994</v>
      </c>
      <c r="P442" t="str">
        <v>Dominican Republic</v>
      </c>
      <c r="Q442">
        <v>0</v>
      </c>
      <c r="R442">
        <v>0</v>
      </c>
      <c r="S442">
        <v>0</v>
      </c>
      <c r="T442">
        <v>0</v>
      </c>
      <c r="U442">
        <v>0</v>
      </c>
      <c r="V442">
        <v>0</v>
      </c>
      <c r="W442">
        <v>0</v>
      </c>
      <c r="X442">
        <v>0</v>
      </c>
      <c r="Y442">
        <v>0</v>
      </c>
      <c r="Z442">
        <v>0</v>
      </c>
      <c r="AA442">
        <v>1</v>
      </c>
      <c r="AB442">
        <v>0</v>
      </c>
      <c r="AC442">
        <v>0</v>
      </c>
      <c r="AD442">
        <v>0</v>
      </c>
      <c r="AE442" t="str">
        <v>(empty model)</v>
      </c>
      <c r="AF442">
        <v>1</v>
      </c>
      <c r="AG442">
        <v>16</v>
      </c>
      <c r="AH442">
        <v>5759.643</v>
      </c>
      <c r="AI442">
        <v>13</v>
      </c>
    </row>
    <row r="443" spans="10:35" x14ac:dyDescent="0.25">
      <c r="J443" t="str">
        <v>Côte d'Ivoire</v>
      </c>
      <c r="K443" t="b">
        <v>0</v>
      </c>
      <c r="M443" t="str">
        <v>Dominican Republic</v>
      </c>
      <c r="N443">
        <v>72.7</v>
      </c>
      <c r="P443" t="str">
        <v>Dominican Republic</v>
      </c>
      <c r="Q443">
        <v>0</v>
      </c>
      <c r="R443">
        <v>0</v>
      </c>
      <c r="S443">
        <v>0</v>
      </c>
      <c r="T443">
        <v>0</v>
      </c>
      <c r="U443">
        <v>0</v>
      </c>
      <c r="V443">
        <v>0</v>
      </c>
      <c r="W443">
        <v>0</v>
      </c>
      <c r="X443">
        <v>0</v>
      </c>
      <c r="Y443">
        <v>0</v>
      </c>
      <c r="Z443">
        <v>1</v>
      </c>
      <c r="AA443">
        <v>0</v>
      </c>
      <c r="AB443">
        <v>0</v>
      </c>
      <c r="AC443">
        <v>0</v>
      </c>
      <c r="AD443">
        <v>0</v>
      </c>
      <c r="AE443" t="str">
        <v>(empty model)</v>
      </c>
      <c r="AF443">
        <v>1</v>
      </c>
      <c r="AG443">
        <v>166</v>
      </c>
      <c r="AH443">
        <v>5451.6696000000002</v>
      </c>
      <c r="AI443">
        <v>12.9</v>
      </c>
    </row>
    <row r="444" spans="10:35" x14ac:dyDescent="0.25">
      <c r="J444" t="str">
        <v>Côte d'Ivoire</v>
      </c>
      <c r="K444" t="b">
        <v>0</v>
      </c>
      <c r="M444" t="str">
        <v>Dominican Republic</v>
      </c>
      <c r="N444">
        <v>73.599999999999994</v>
      </c>
      <c r="P444" t="str">
        <v>Dominican Republic</v>
      </c>
      <c r="Q444">
        <v>0</v>
      </c>
      <c r="R444">
        <v>0</v>
      </c>
      <c r="S444">
        <v>0</v>
      </c>
      <c r="T444">
        <v>0</v>
      </c>
      <c r="U444">
        <v>0</v>
      </c>
      <c r="V444">
        <v>0</v>
      </c>
      <c r="W444">
        <v>0</v>
      </c>
      <c r="X444">
        <v>0</v>
      </c>
      <c r="Y444">
        <v>1</v>
      </c>
      <c r="Z444">
        <v>0</v>
      </c>
      <c r="AA444">
        <v>0</v>
      </c>
      <c r="AB444">
        <v>0</v>
      </c>
      <c r="AC444">
        <v>0</v>
      </c>
      <c r="AD444">
        <v>0</v>
      </c>
      <c r="AE444" t="str">
        <v>(empty model)</v>
      </c>
      <c r="AF444">
        <v>1</v>
      </c>
      <c r="AG444">
        <v>157</v>
      </c>
      <c r="AH444">
        <v>4952.6775299999999</v>
      </c>
      <c r="AI444">
        <v>12.9</v>
      </c>
    </row>
    <row r="445" spans="10:35" x14ac:dyDescent="0.25">
      <c r="J445" t="str">
        <v>Côte d'Ivoire</v>
      </c>
      <c r="K445" t="b">
        <v>0</v>
      </c>
      <c r="M445" t="str">
        <v>Dominican Republic</v>
      </c>
      <c r="N445">
        <v>73.3</v>
      </c>
      <c r="P445" t="str">
        <v>Dominican Republic</v>
      </c>
      <c r="Q445">
        <v>0</v>
      </c>
      <c r="R445">
        <v>0</v>
      </c>
      <c r="S445">
        <v>0</v>
      </c>
      <c r="T445">
        <v>0</v>
      </c>
      <c r="U445">
        <v>0</v>
      </c>
      <c r="V445">
        <v>0</v>
      </c>
      <c r="W445">
        <v>0</v>
      </c>
      <c r="X445">
        <v>1</v>
      </c>
      <c r="Y445">
        <v>0</v>
      </c>
      <c r="Z445">
        <v>0</v>
      </c>
      <c r="AA445">
        <v>0</v>
      </c>
      <c r="AB445">
        <v>0</v>
      </c>
      <c r="AC445">
        <v>0</v>
      </c>
      <c r="AD445">
        <v>0</v>
      </c>
      <c r="AE445" t="str">
        <v>(empty model)</v>
      </c>
      <c r="AF445">
        <v>1</v>
      </c>
      <c r="AG445">
        <v>161</v>
      </c>
      <c r="AH445">
        <v>511.37936999999999</v>
      </c>
      <c r="AI445">
        <v>12.8</v>
      </c>
    </row>
    <row r="446" spans="10:35" x14ac:dyDescent="0.25">
      <c r="J446" t="str">
        <v>Côte d'Ivoire</v>
      </c>
      <c r="K446" t="b">
        <v>0</v>
      </c>
      <c r="M446" t="str">
        <v>Dominican Republic</v>
      </c>
      <c r="N446">
        <v>72.900000000000006</v>
      </c>
      <c r="P446" t="str">
        <v>Dominican Republic</v>
      </c>
      <c r="Q446">
        <v>0</v>
      </c>
      <c r="R446">
        <v>0</v>
      </c>
      <c r="S446">
        <v>0</v>
      </c>
      <c r="T446">
        <v>0</v>
      </c>
      <c r="U446">
        <v>0</v>
      </c>
      <c r="V446">
        <v>0</v>
      </c>
      <c r="W446">
        <v>1</v>
      </c>
      <c r="X446">
        <v>0</v>
      </c>
      <c r="Y446">
        <v>0</v>
      </c>
      <c r="Z446">
        <v>0</v>
      </c>
      <c r="AA446">
        <v>0</v>
      </c>
      <c r="AB446">
        <v>0</v>
      </c>
      <c r="AC446">
        <v>0</v>
      </c>
      <c r="AD446">
        <v>0</v>
      </c>
      <c r="AE446" t="str">
        <v>(empty model)</v>
      </c>
      <c r="AF446">
        <v>1</v>
      </c>
      <c r="AG446">
        <v>164</v>
      </c>
      <c r="AH446">
        <v>4647.3135899999997</v>
      </c>
      <c r="AI446">
        <v>12.7</v>
      </c>
    </row>
    <row r="447" spans="10:35" x14ac:dyDescent="0.25">
      <c r="J447" t="str">
        <v>Côte d'Ivoire</v>
      </c>
      <c r="K447" t="b">
        <v>0</v>
      </c>
      <c r="M447" t="str">
        <v>Dominican Republic</v>
      </c>
      <c r="N447">
        <v>72.3</v>
      </c>
      <c r="P447" t="str">
        <v>Dominican Republic</v>
      </c>
      <c r="Q447">
        <v>0</v>
      </c>
      <c r="R447">
        <v>0</v>
      </c>
      <c r="S447">
        <v>0</v>
      </c>
      <c r="T447">
        <v>0</v>
      </c>
      <c r="U447">
        <v>0</v>
      </c>
      <c r="V447">
        <v>1</v>
      </c>
      <c r="W447">
        <v>0</v>
      </c>
      <c r="X447">
        <v>0</v>
      </c>
      <c r="Y447">
        <v>0</v>
      </c>
      <c r="Z447">
        <v>0</v>
      </c>
      <c r="AA447">
        <v>0</v>
      </c>
      <c r="AB447">
        <v>0</v>
      </c>
      <c r="AC447">
        <v>0</v>
      </c>
      <c r="AD447">
        <v>0</v>
      </c>
      <c r="AE447" t="str">
        <v>(empty model)</v>
      </c>
      <c r="AF447">
        <v>1</v>
      </c>
      <c r="AG447">
        <v>178</v>
      </c>
      <c r="AH447">
        <v>3836.4687709999998</v>
      </c>
      <c r="AI447">
        <v>12.6</v>
      </c>
    </row>
    <row r="448" spans="10:35" x14ac:dyDescent="0.25">
      <c r="J448" t="str">
        <v>Côte d'Ivoire</v>
      </c>
      <c r="K448" t="b">
        <v>0</v>
      </c>
      <c r="M448" t="str">
        <v>Dominican Republic</v>
      </c>
      <c r="N448">
        <v>69.7</v>
      </c>
      <c r="P448" t="str">
        <v>Dominican Republic</v>
      </c>
      <c r="Q448">
        <v>0</v>
      </c>
      <c r="R448">
        <v>0</v>
      </c>
      <c r="S448">
        <v>0</v>
      </c>
      <c r="T448">
        <v>0</v>
      </c>
      <c r="U448">
        <v>1</v>
      </c>
      <c r="V448">
        <v>0</v>
      </c>
      <c r="W448">
        <v>0</v>
      </c>
      <c r="X448">
        <v>0</v>
      </c>
      <c r="Y448">
        <v>0</v>
      </c>
      <c r="Z448">
        <v>0</v>
      </c>
      <c r="AA448">
        <v>0</v>
      </c>
      <c r="AB448">
        <v>0</v>
      </c>
      <c r="AC448">
        <v>0</v>
      </c>
      <c r="AD448">
        <v>0</v>
      </c>
      <c r="AE448" t="str">
        <v>(empty model)</v>
      </c>
      <c r="AF448">
        <v>1</v>
      </c>
      <c r="AG448">
        <v>28</v>
      </c>
      <c r="AH448">
        <v>3681.5992999999999</v>
      </c>
      <c r="AI448">
        <v>12.6</v>
      </c>
    </row>
    <row r="449" spans="10:35" x14ac:dyDescent="0.25">
      <c r="J449" t="str">
        <v>Côte d'Ivoire</v>
      </c>
      <c r="K449" t="b">
        <v>0</v>
      </c>
      <c r="M449" t="str">
        <v>Dominican Republic</v>
      </c>
      <c r="N449">
        <v>69.3</v>
      </c>
      <c r="P449" t="str">
        <v>Dominican Republic</v>
      </c>
      <c r="Q449">
        <v>0</v>
      </c>
      <c r="R449">
        <v>0</v>
      </c>
      <c r="S449">
        <v>0</v>
      </c>
      <c r="T449">
        <v>1</v>
      </c>
      <c r="U449">
        <v>0</v>
      </c>
      <c r="V449">
        <v>0</v>
      </c>
      <c r="W449">
        <v>0</v>
      </c>
      <c r="X449">
        <v>0</v>
      </c>
      <c r="Y449">
        <v>0</v>
      </c>
      <c r="Z449">
        <v>0</v>
      </c>
      <c r="AA449">
        <v>0</v>
      </c>
      <c r="AB449">
        <v>0</v>
      </c>
      <c r="AC449">
        <v>0</v>
      </c>
      <c r="AD449">
        <v>0</v>
      </c>
      <c r="AE449" t="str">
        <v>(empty model)</v>
      </c>
      <c r="AF449">
        <v>1</v>
      </c>
      <c r="AG449">
        <v>214</v>
      </c>
      <c r="AH449">
        <v>2421.9661999999998</v>
      </c>
      <c r="AI449">
        <v>12.5</v>
      </c>
    </row>
    <row r="450" spans="10:35" x14ac:dyDescent="0.25">
      <c r="J450" t="str">
        <v>Côte d'Ivoire</v>
      </c>
      <c r="K450" t="b">
        <v>0</v>
      </c>
      <c r="M450" t="str">
        <v>Dominican Republic</v>
      </c>
      <c r="N450">
        <v>73</v>
      </c>
      <c r="P450" t="str">
        <v>Dominican Republic</v>
      </c>
      <c r="Q450">
        <v>0</v>
      </c>
      <c r="R450">
        <v>0</v>
      </c>
      <c r="S450">
        <v>1</v>
      </c>
      <c r="T450">
        <v>0</v>
      </c>
      <c r="U450">
        <v>0</v>
      </c>
      <c r="V450">
        <v>0</v>
      </c>
      <c r="W450">
        <v>0</v>
      </c>
      <c r="X450">
        <v>0</v>
      </c>
      <c r="Y450">
        <v>0</v>
      </c>
      <c r="Z450">
        <v>0</v>
      </c>
      <c r="AA450">
        <v>0</v>
      </c>
      <c r="AB450">
        <v>0</v>
      </c>
      <c r="AC450">
        <v>0</v>
      </c>
      <c r="AD450">
        <v>0</v>
      </c>
      <c r="AE450" t="str">
        <v>(empty model)</v>
      </c>
      <c r="AF450">
        <v>1</v>
      </c>
      <c r="AG450">
        <v>22</v>
      </c>
      <c r="AH450">
        <v>2372.628827</v>
      </c>
      <c r="AI450">
        <v>12.4</v>
      </c>
    </row>
    <row r="451" spans="10:35" x14ac:dyDescent="0.25">
      <c r="J451" t="str">
        <v>Cabo Verde</v>
      </c>
      <c r="K451" t="b">
        <v>0</v>
      </c>
      <c r="M451" t="str">
        <v>Dominican Republic</v>
      </c>
      <c r="N451">
        <v>71.400000000000006</v>
      </c>
      <c r="P451" t="str">
        <v>Dominican Republic</v>
      </c>
      <c r="Q451">
        <v>0</v>
      </c>
      <c r="R451">
        <v>1</v>
      </c>
      <c r="S451">
        <v>0</v>
      </c>
      <c r="T451">
        <v>0</v>
      </c>
      <c r="U451">
        <v>0</v>
      </c>
      <c r="V451">
        <v>0</v>
      </c>
      <c r="W451">
        <v>0</v>
      </c>
      <c r="X451">
        <v>0</v>
      </c>
      <c r="Y451">
        <v>0</v>
      </c>
      <c r="Z451">
        <v>0</v>
      </c>
      <c r="AA451">
        <v>0</v>
      </c>
      <c r="AB451">
        <v>0</v>
      </c>
      <c r="AC451">
        <v>0</v>
      </c>
      <c r="AD451">
        <v>0</v>
      </c>
      <c r="AE451" t="str">
        <v>(empty model)</v>
      </c>
      <c r="AF451">
        <v>1</v>
      </c>
      <c r="AG451">
        <v>189</v>
      </c>
      <c r="AH451">
        <v>38.465780000000002</v>
      </c>
      <c r="AI451">
        <v>12.3</v>
      </c>
    </row>
    <row r="452" spans="10:35" x14ac:dyDescent="0.25">
      <c r="J452" t="str">
        <v>Cabo Verde</v>
      </c>
      <c r="K452" t="b">
        <v>1</v>
      </c>
      <c r="M452" t="str">
        <v>Dominican Republic</v>
      </c>
      <c r="N452">
        <v>71.2</v>
      </c>
      <c r="P452" t="str">
        <v>Dominican Republic</v>
      </c>
      <c r="Q452">
        <v>1</v>
      </c>
      <c r="R452">
        <v>0</v>
      </c>
      <c r="S452">
        <v>0</v>
      </c>
      <c r="T452">
        <v>0</v>
      </c>
      <c r="U452">
        <v>0</v>
      </c>
      <c r="V452">
        <v>0</v>
      </c>
      <c r="W452">
        <v>0</v>
      </c>
      <c r="X452">
        <v>0</v>
      </c>
      <c r="Y452">
        <v>0</v>
      </c>
      <c r="Z452">
        <v>0</v>
      </c>
      <c r="AA452">
        <v>0</v>
      </c>
      <c r="AB452">
        <v>0</v>
      </c>
      <c r="AC452">
        <v>0</v>
      </c>
      <c r="AD452">
        <v>0</v>
      </c>
      <c r="AE452" t="str">
        <v>(empty model)</v>
      </c>
      <c r="AF452">
        <v>1</v>
      </c>
      <c r="AG452">
        <v>188</v>
      </c>
      <c r="AH452">
        <v>2862.1548360000002</v>
      </c>
      <c r="AI452">
        <v>12.3</v>
      </c>
    </row>
    <row r="453" spans="10:35" x14ac:dyDescent="0.25">
      <c r="J453" t="str">
        <v>Cabo Verde</v>
      </c>
      <c r="K453" t="b">
        <v>1</v>
      </c>
      <c r="M453" t="str">
        <v>Dominican Republic</v>
      </c>
      <c r="N453">
        <v>72</v>
      </c>
      <c r="P453" t="str">
        <v>Dominican Republic</v>
      </c>
      <c r="Q453">
        <v>0</v>
      </c>
      <c r="R453">
        <v>0</v>
      </c>
      <c r="S453">
        <v>0</v>
      </c>
      <c r="T453">
        <v>0</v>
      </c>
      <c r="U453">
        <v>0</v>
      </c>
      <c r="V453">
        <v>0</v>
      </c>
      <c r="W453">
        <v>0</v>
      </c>
      <c r="X453">
        <v>0</v>
      </c>
      <c r="Y453">
        <v>0</v>
      </c>
      <c r="Z453">
        <v>0</v>
      </c>
      <c r="AA453">
        <v>0</v>
      </c>
      <c r="AB453">
        <v>0</v>
      </c>
      <c r="AC453">
        <v>0</v>
      </c>
      <c r="AD453">
        <v>0</v>
      </c>
      <c r="AE453" t="str">
        <v>(empty model)</v>
      </c>
      <c r="AF453">
        <v>1</v>
      </c>
      <c r="AG453">
        <v>176</v>
      </c>
      <c r="AH453">
        <v>282.42419999999998</v>
      </c>
      <c r="AI453">
        <v>12.2</v>
      </c>
    </row>
    <row r="454" spans="10:35" x14ac:dyDescent="0.25">
      <c r="J454" t="str">
        <v>Cabo Verde</v>
      </c>
      <c r="K454" t="b">
        <v>1</v>
      </c>
      <c r="M454" t="str">
        <v>Ecuador</v>
      </c>
      <c r="N454">
        <v>76</v>
      </c>
      <c r="P454" t="str">
        <v>Ecuador</v>
      </c>
      <c r="Q454">
        <v>0</v>
      </c>
      <c r="R454">
        <v>0</v>
      </c>
      <c r="S454">
        <v>0</v>
      </c>
      <c r="T454">
        <v>0</v>
      </c>
      <c r="U454">
        <v>0</v>
      </c>
      <c r="V454">
        <v>0</v>
      </c>
      <c r="W454">
        <v>0</v>
      </c>
      <c r="X454">
        <v>0</v>
      </c>
      <c r="Y454">
        <v>0</v>
      </c>
      <c r="Z454">
        <v>0</v>
      </c>
      <c r="AA454">
        <v>0</v>
      </c>
      <c r="AB454">
        <v>0</v>
      </c>
      <c r="AC454">
        <v>0</v>
      </c>
      <c r="AD454">
        <v>1</v>
      </c>
      <c r="AE454" t="str">
        <v>(empty model)</v>
      </c>
      <c r="AF454">
        <v>1</v>
      </c>
      <c r="AG454">
        <v>121</v>
      </c>
      <c r="AH454">
        <v>6432.2165370000002</v>
      </c>
      <c r="AI454">
        <v>14</v>
      </c>
    </row>
    <row r="455" spans="10:35" x14ac:dyDescent="0.25">
      <c r="J455" t="str">
        <v>Cabo Verde</v>
      </c>
      <c r="K455" t="b">
        <v>1</v>
      </c>
      <c r="M455" t="str">
        <v>Ecuador</v>
      </c>
      <c r="N455">
        <v>76</v>
      </c>
      <c r="P455" t="str">
        <v>Ecuador</v>
      </c>
      <c r="Q455">
        <v>0</v>
      </c>
      <c r="R455">
        <v>0</v>
      </c>
      <c r="S455">
        <v>0</v>
      </c>
      <c r="T455">
        <v>0</v>
      </c>
      <c r="U455">
        <v>0</v>
      </c>
      <c r="V455">
        <v>0</v>
      </c>
      <c r="W455">
        <v>0</v>
      </c>
      <c r="X455">
        <v>0</v>
      </c>
      <c r="Y455">
        <v>0</v>
      </c>
      <c r="Z455">
        <v>0</v>
      </c>
      <c r="AA455">
        <v>0</v>
      </c>
      <c r="AB455">
        <v>0</v>
      </c>
      <c r="AC455">
        <v>1</v>
      </c>
      <c r="AD455">
        <v>0</v>
      </c>
      <c r="AE455" t="str">
        <v>(empty model)</v>
      </c>
      <c r="AF455">
        <v>1</v>
      </c>
      <c r="AG455">
        <v>121</v>
      </c>
      <c r="AH455">
        <v>674.98289999999997</v>
      </c>
      <c r="AI455">
        <v>13.4</v>
      </c>
    </row>
    <row r="456" spans="10:35" x14ac:dyDescent="0.25">
      <c r="J456" t="str">
        <v>Cabo Verde</v>
      </c>
      <c r="K456" t="b">
        <v>1</v>
      </c>
      <c r="M456" t="str">
        <v>Ecuador</v>
      </c>
      <c r="N456">
        <v>75.5</v>
      </c>
      <c r="P456" t="str">
        <v>Ecuador</v>
      </c>
      <c r="Q456">
        <v>0</v>
      </c>
      <c r="R456">
        <v>0</v>
      </c>
      <c r="S456">
        <v>0</v>
      </c>
      <c r="T456">
        <v>0</v>
      </c>
      <c r="U456">
        <v>0</v>
      </c>
      <c r="V456">
        <v>0</v>
      </c>
      <c r="W456">
        <v>0</v>
      </c>
      <c r="X456">
        <v>0</v>
      </c>
      <c r="Y456">
        <v>0</v>
      </c>
      <c r="Z456">
        <v>0</v>
      </c>
      <c r="AA456">
        <v>0</v>
      </c>
      <c r="AB456">
        <v>1</v>
      </c>
      <c r="AC456">
        <v>0</v>
      </c>
      <c r="AD456">
        <v>0</v>
      </c>
      <c r="AE456" t="str">
        <v>(empty model)</v>
      </c>
      <c r="AF456">
        <v>1</v>
      </c>
      <c r="AG456">
        <v>127</v>
      </c>
      <c r="AH456">
        <v>572.14313000000004</v>
      </c>
      <c r="AI456">
        <v>13.3</v>
      </c>
    </row>
    <row r="457" spans="10:35" x14ac:dyDescent="0.25">
      <c r="J457" t="str">
        <v>Cabo Verde</v>
      </c>
      <c r="K457" t="b">
        <v>1</v>
      </c>
      <c r="M457" t="str">
        <v>Ecuador</v>
      </c>
      <c r="N457">
        <v>75.3</v>
      </c>
      <c r="P457" t="str">
        <v>Ecuador</v>
      </c>
      <c r="Q457">
        <v>0</v>
      </c>
      <c r="R457">
        <v>0</v>
      </c>
      <c r="S457">
        <v>0</v>
      </c>
      <c r="T457">
        <v>0</v>
      </c>
      <c r="U457">
        <v>0</v>
      </c>
      <c r="V457">
        <v>0</v>
      </c>
      <c r="W457">
        <v>0</v>
      </c>
      <c r="X457">
        <v>0</v>
      </c>
      <c r="Y457">
        <v>0</v>
      </c>
      <c r="Z457">
        <v>0</v>
      </c>
      <c r="AA457">
        <v>1</v>
      </c>
      <c r="AB457">
        <v>0</v>
      </c>
      <c r="AC457">
        <v>0</v>
      </c>
      <c r="AD457">
        <v>0</v>
      </c>
      <c r="AE457" t="str">
        <v>(empty model)</v>
      </c>
      <c r="AF457">
        <v>1</v>
      </c>
      <c r="AG457">
        <v>131</v>
      </c>
      <c r="AH457">
        <v>5223.3517629999997</v>
      </c>
      <c r="AI457">
        <v>13.2</v>
      </c>
    </row>
    <row r="458" spans="10:35" x14ac:dyDescent="0.25">
      <c r="J458" t="str">
        <v>Cabo Verde</v>
      </c>
      <c r="K458" t="b">
        <v>1</v>
      </c>
      <c r="M458" t="str">
        <v>Ecuador</v>
      </c>
      <c r="N458">
        <v>75</v>
      </c>
      <c r="P458" t="str">
        <v>Ecuador</v>
      </c>
      <c r="Q458">
        <v>0</v>
      </c>
      <c r="R458">
        <v>0</v>
      </c>
      <c r="S458">
        <v>0</v>
      </c>
      <c r="T458">
        <v>0</v>
      </c>
      <c r="U458">
        <v>0</v>
      </c>
      <c r="V458">
        <v>0</v>
      </c>
      <c r="W458">
        <v>0</v>
      </c>
      <c r="X458">
        <v>0</v>
      </c>
      <c r="Y458">
        <v>0</v>
      </c>
      <c r="Z458">
        <v>1</v>
      </c>
      <c r="AA458">
        <v>0</v>
      </c>
      <c r="AB458">
        <v>0</v>
      </c>
      <c r="AC458">
        <v>0</v>
      </c>
      <c r="AD458">
        <v>0</v>
      </c>
      <c r="AE458" t="str">
        <v>(empty model)</v>
      </c>
      <c r="AF458">
        <v>1</v>
      </c>
      <c r="AG458">
        <v>134</v>
      </c>
      <c r="AH458">
        <v>4657.3236100000004</v>
      </c>
      <c r="AI458">
        <v>13.1</v>
      </c>
    </row>
    <row r="459" spans="10:35" x14ac:dyDescent="0.25">
      <c r="J459" t="str">
        <v>Cabo Verde</v>
      </c>
      <c r="K459" t="b">
        <v>1</v>
      </c>
      <c r="M459" t="str">
        <v>Ecuador</v>
      </c>
      <c r="N459">
        <v>75.099999999999994</v>
      </c>
      <c r="P459" t="str">
        <v>Ecuador</v>
      </c>
      <c r="Q459">
        <v>0</v>
      </c>
      <c r="R459">
        <v>0</v>
      </c>
      <c r="S459">
        <v>0</v>
      </c>
      <c r="T459">
        <v>0</v>
      </c>
      <c r="U459">
        <v>0</v>
      </c>
      <c r="V459">
        <v>0</v>
      </c>
      <c r="W459">
        <v>0</v>
      </c>
      <c r="X459">
        <v>0</v>
      </c>
      <c r="Y459">
        <v>1</v>
      </c>
      <c r="Z459">
        <v>0</v>
      </c>
      <c r="AA459">
        <v>0</v>
      </c>
      <c r="AB459">
        <v>0</v>
      </c>
      <c r="AC459">
        <v>0</v>
      </c>
      <c r="AD459">
        <v>0</v>
      </c>
      <c r="AE459" t="str">
        <v>(empty model)</v>
      </c>
      <c r="AF459">
        <v>1</v>
      </c>
      <c r="AG459">
        <v>137</v>
      </c>
      <c r="AH459">
        <v>4255.5657099999999</v>
      </c>
      <c r="AI459">
        <v>13.1</v>
      </c>
    </row>
    <row r="460" spans="10:35" x14ac:dyDescent="0.25">
      <c r="J460" t="str">
        <v>Cabo Verde</v>
      </c>
      <c r="K460" t="b">
        <v>1</v>
      </c>
      <c r="M460" t="str">
        <v>Ecuador</v>
      </c>
      <c r="N460">
        <v>74.599999999999994</v>
      </c>
      <c r="P460" t="str">
        <v>Ecuador</v>
      </c>
      <c r="Q460">
        <v>0</v>
      </c>
      <c r="R460">
        <v>0</v>
      </c>
      <c r="S460">
        <v>0</v>
      </c>
      <c r="T460">
        <v>0</v>
      </c>
      <c r="U460">
        <v>0</v>
      </c>
      <c r="V460">
        <v>0</v>
      </c>
      <c r="W460">
        <v>0</v>
      </c>
      <c r="X460">
        <v>1</v>
      </c>
      <c r="Y460">
        <v>0</v>
      </c>
      <c r="Z460">
        <v>0</v>
      </c>
      <c r="AA460">
        <v>0</v>
      </c>
      <c r="AB460">
        <v>0</v>
      </c>
      <c r="AC460">
        <v>0</v>
      </c>
      <c r="AD460">
        <v>0</v>
      </c>
      <c r="AE460" t="str">
        <v>(empty model)</v>
      </c>
      <c r="AF460">
        <v>1</v>
      </c>
      <c r="AG460">
        <v>139</v>
      </c>
      <c r="AH460">
        <v>4274.9526500000002</v>
      </c>
      <c r="AI460">
        <v>13</v>
      </c>
    </row>
    <row r="461" spans="10:35" x14ac:dyDescent="0.25">
      <c r="J461" t="str">
        <v>Cabo Verde</v>
      </c>
      <c r="K461" t="b">
        <v>1</v>
      </c>
      <c r="M461" t="str">
        <v>Ecuador</v>
      </c>
      <c r="N461">
        <v>74.7</v>
      </c>
      <c r="P461" t="str">
        <v>Ecuador</v>
      </c>
      <c r="Q461">
        <v>0</v>
      </c>
      <c r="R461">
        <v>0</v>
      </c>
      <c r="S461">
        <v>0</v>
      </c>
      <c r="T461">
        <v>0</v>
      </c>
      <c r="U461">
        <v>0</v>
      </c>
      <c r="V461">
        <v>0</v>
      </c>
      <c r="W461">
        <v>1</v>
      </c>
      <c r="X461">
        <v>0</v>
      </c>
      <c r="Y461">
        <v>0</v>
      </c>
      <c r="Z461">
        <v>0</v>
      </c>
      <c r="AA461">
        <v>0</v>
      </c>
      <c r="AB461">
        <v>0</v>
      </c>
      <c r="AC461">
        <v>0</v>
      </c>
      <c r="AD461">
        <v>0</v>
      </c>
      <c r="AE461" t="str">
        <v>(empty model)</v>
      </c>
      <c r="AF461">
        <v>1</v>
      </c>
      <c r="AG461">
        <v>14</v>
      </c>
      <c r="AH461">
        <v>359.71886000000001</v>
      </c>
      <c r="AI461">
        <v>12.9</v>
      </c>
    </row>
    <row r="462" spans="10:35" x14ac:dyDescent="0.25">
      <c r="J462" t="str">
        <v>Cabo Verde</v>
      </c>
      <c r="K462" t="b">
        <v>1</v>
      </c>
      <c r="M462" t="str">
        <v>Ecuador</v>
      </c>
      <c r="N462">
        <v>74.400000000000006</v>
      </c>
      <c r="P462" t="str">
        <v>Ecuador</v>
      </c>
      <c r="Q462">
        <v>0</v>
      </c>
      <c r="R462">
        <v>0</v>
      </c>
      <c r="S462">
        <v>0</v>
      </c>
      <c r="T462">
        <v>0</v>
      </c>
      <c r="U462">
        <v>0</v>
      </c>
      <c r="V462">
        <v>1</v>
      </c>
      <c r="W462">
        <v>0</v>
      </c>
      <c r="X462">
        <v>0</v>
      </c>
      <c r="Y462">
        <v>0</v>
      </c>
      <c r="Z462">
        <v>0</v>
      </c>
      <c r="AA462">
        <v>0</v>
      </c>
      <c r="AB462">
        <v>0</v>
      </c>
      <c r="AC462">
        <v>0</v>
      </c>
      <c r="AD462">
        <v>0</v>
      </c>
      <c r="AE462" t="str">
        <v>(empty model)</v>
      </c>
      <c r="AF462">
        <v>1</v>
      </c>
      <c r="AG462">
        <v>144</v>
      </c>
      <c r="AH462">
        <v>335.786541</v>
      </c>
      <c r="AI462">
        <v>12.8</v>
      </c>
    </row>
    <row r="463" spans="10:35" x14ac:dyDescent="0.25">
      <c r="J463" t="str">
        <v>Cabo Verde</v>
      </c>
      <c r="K463" t="b">
        <v>1</v>
      </c>
      <c r="M463" t="str">
        <v>Ecuador</v>
      </c>
      <c r="N463">
        <v>74.2</v>
      </c>
      <c r="P463" t="str">
        <v>Ecuador</v>
      </c>
      <c r="Q463">
        <v>0</v>
      </c>
      <c r="R463">
        <v>0</v>
      </c>
      <c r="S463">
        <v>0</v>
      </c>
      <c r="T463">
        <v>0</v>
      </c>
      <c r="U463">
        <v>1</v>
      </c>
      <c r="V463">
        <v>0</v>
      </c>
      <c r="W463">
        <v>0</v>
      </c>
      <c r="X463">
        <v>0</v>
      </c>
      <c r="Y463">
        <v>0</v>
      </c>
      <c r="Z463">
        <v>0</v>
      </c>
      <c r="AA463">
        <v>0</v>
      </c>
      <c r="AB463">
        <v>0</v>
      </c>
      <c r="AC463">
        <v>0</v>
      </c>
      <c r="AD463">
        <v>0</v>
      </c>
      <c r="AE463" t="str">
        <v>(empty model)</v>
      </c>
      <c r="AF463">
        <v>1</v>
      </c>
      <c r="AG463">
        <v>151</v>
      </c>
      <c r="AH463">
        <v>321.94254699999999</v>
      </c>
      <c r="AI463">
        <v>12.8</v>
      </c>
    </row>
    <row r="464" spans="10:35" x14ac:dyDescent="0.25">
      <c r="J464" t="str">
        <v>Cabo Verde</v>
      </c>
      <c r="K464" t="b">
        <v>1</v>
      </c>
      <c r="M464" t="str">
        <v>Ecuador</v>
      </c>
      <c r="N464">
        <v>74.400000000000006</v>
      </c>
      <c r="P464" t="str">
        <v>Ecuador</v>
      </c>
      <c r="Q464">
        <v>0</v>
      </c>
      <c r="R464">
        <v>0</v>
      </c>
      <c r="S464">
        <v>0</v>
      </c>
      <c r="T464">
        <v>1</v>
      </c>
      <c r="U464">
        <v>0</v>
      </c>
      <c r="V464">
        <v>0</v>
      </c>
      <c r="W464">
        <v>0</v>
      </c>
      <c r="X464">
        <v>0</v>
      </c>
      <c r="Y464">
        <v>0</v>
      </c>
      <c r="Z464">
        <v>0</v>
      </c>
      <c r="AA464">
        <v>0</v>
      </c>
      <c r="AB464">
        <v>0</v>
      </c>
      <c r="AC464">
        <v>0</v>
      </c>
      <c r="AD464">
        <v>0</v>
      </c>
      <c r="AE464" t="str">
        <v>(empty model)</v>
      </c>
      <c r="AF464">
        <v>1</v>
      </c>
      <c r="AG464">
        <v>148</v>
      </c>
      <c r="AH464">
        <v>278.55789199999998</v>
      </c>
      <c r="AI464">
        <v>12.7</v>
      </c>
    </row>
    <row r="465" spans="10:35" x14ac:dyDescent="0.25">
      <c r="J465" t="str">
        <v>Cabo Verde</v>
      </c>
      <c r="K465" t="b">
        <v>0</v>
      </c>
      <c r="M465" t="str">
        <v>Ecuador</v>
      </c>
      <c r="N465">
        <v>74.400000000000006</v>
      </c>
      <c r="P465" t="str">
        <v>Ecuador</v>
      </c>
      <c r="Q465">
        <v>0</v>
      </c>
      <c r="R465">
        <v>0</v>
      </c>
      <c r="S465">
        <v>1</v>
      </c>
      <c r="T465">
        <v>0</v>
      </c>
      <c r="U465">
        <v>0</v>
      </c>
      <c r="V465">
        <v>0</v>
      </c>
      <c r="W465">
        <v>0</v>
      </c>
      <c r="X465">
        <v>0</v>
      </c>
      <c r="Y465">
        <v>0</v>
      </c>
      <c r="Z465">
        <v>0</v>
      </c>
      <c r="AA465">
        <v>0</v>
      </c>
      <c r="AB465">
        <v>0</v>
      </c>
      <c r="AC465">
        <v>0</v>
      </c>
      <c r="AD465">
        <v>0</v>
      </c>
      <c r="AE465" t="str">
        <v>(empty model)</v>
      </c>
      <c r="AF465">
        <v>1</v>
      </c>
      <c r="AG465">
        <v>151</v>
      </c>
      <c r="AH465">
        <v>244.46897999999999</v>
      </c>
      <c r="AI465">
        <v>12.6</v>
      </c>
    </row>
    <row r="466" spans="10:35" x14ac:dyDescent="0.25">
      <c r="J466" t="str">
        <v>Cabo Verde</v>
      </c>
      <c r="K466" t="b">
        <v>0</v>
      </c>
      <c r="M466" t="str">
        <v>Ecuador</v>
      </c>
      <c r="N466">
        <v>73.599999999999994</v>
      </c>
      <c r="P466" t="str">
        <v>Ecuador</v>
      </c>
      <c r="Q466">
        <v>0</v>
      </c>
      <c r="R466">
        <v>1</v>
      </c>
      <c r="S466">
        <v>0</v>
      </c>
      <c r="T466">
        <v>0</v>
      </c>
      <c r="U466">
        <v>0</v>
      </c>
      <c r="V466">
        <v>0</v>
      </c>
      <c r="W466">
        <v>0</v>
      </c>
      <c r="X466">
        <v>0</v>
      </c>
      <c r="Y466">
        <v>0</v>
      </c>
      <c r="Z466">
        <v>0</v>
      </c>
      <c r="AA466">
        <v>0</v>
      </c>
      <c r="AB466">
        <v>0</v>
      </c>
      <c r="AC466">
        <v>0</v>
      </c>
      <c r="AD466">
        <v>0</v>
      </c>
      <c r="AE466" t="str">
        <v>(empty model)</v>
      </c>
      <c r="AF466">
        <v>1</v>
      </c>
      <c r="AG466">
        <v>157</v>
      </c>
      <c r="AH466">
        <v>2183.9667960000002</v>
      </c>
      <c r="AI466">
        <v>12.5</v>
      </c>
    </row>
    <row r="467" spans="10:35" x14ac:dyDescent="0.25">
      <c r="J467" t="str">
        <v>Cambodia</v>
      </c>
      <c r="K467" t="b">
        <v>0</v>
      </c>
      <c r="M467" t="str">
        <v>Ecuador</v>
      </c>
      <c r="N467">
        <v>73.400000000000006</v>
      </c>
      <c r="P467" t="str">
        <v>Ecuador</v>
      </c>
      <c r="Q467">
        <v>1</v>
      </c>
      <c r="R467">
        <v>0</v>
      </c>
      <c r="S467">
        <v>0</v>
      </c>
      <c r="T467">
        <v>0</v>
      </c>
      <c r="U467">
        <v>0</v>
      </c>
      <c r="V467">
        <v>0</v>
      </c>
      <c r="W467">
        <v>0</v>
      </c>
      <c r="X467">
        <v>0</v>
      </c>
      <c r="Y467">
        <v>0</v>
      </c>
      <c r="Z467">
        <v>0</v>
      </c>
      <c r="AA467">
        <v>0</v>
      </c>
      <c r="AB467">
        <v>0</v>
      </c>
      <c r="AC467">
        <v>0</v>
      </c>
      <c r="AD467">
        <v>0</v>
      </c>
      <c r="AE467" t="str">
        <v>(empty model)</v>
      </c>
      <c r="AF467">
        <v>1</v>
      </c>
      <c r="AG467">
        <v>158</v>
      </c>
      <c r="AH467">
        <v>193.74157099999999</v>
      </c>
      <c r="AI467">
        <v>12.4</v>
      </c>
    </row>
    <row r="468" spans="10:35" x14ac:dyDescent="0.25">
      <c r="J468" t="str">
        <v>Cambodia</v>
      </c>
      <c r="K468" t="b">
        <v>1</v>
      </c>
      <c r="M468" t="str">
        <v>Ecuador</v>
      </c>
      <c r="N468">
        <v>72.8</v>
      </c>
      <c r="P468" t="str">
        <v>Ecuador</v>
      </c>
      <c r="Q468">
        <v>0</v>
      </c>
      <c r="R468">
        <v>0</v>
      </c>
      <c r="S468">
        <v>0</v>
      </c>
      <c r="T468">
        <v>0</v>
      </c>
      <c r="U468">
        <v>0</v>
      </c>
      <c r="V468">
        <v>0</v>
      </c>
      <c r="W468">
        <v>0</v>
      </c>
      <c r="X468">
        <v>0</v>
      </c>
      <c r="Y468">
        <v>0</v>
      </c>
      <c r="Z468">
        <v>0</v>
      </c>
      <c r="AA468">
        <v>0</v>
      </c>
      <c r="AB468">
        <v>0</v>
      </c>
      <c r="AC468">
        <v>0</v>
      </c>
      <c r="AD468">
        <v>0</v>
      </c>
      <c r="AE468" t="str">
        <v>(empty model)</v>
      </c>
      <c r="AF468">
        <v>1</v>
      </c>
      <c r="AG468">
        <v>163</v>
      </c>
      <c r="AH468">
        <v>1451.2977599999999</v>
      </c>
      <c r="AI468">
        <v>12.4</v>
      </c>
    </row>
    <row r="469" spans="10:35" x14ac:dyDescent="0.25">
      <c r="J469" t="str">
        <v>Cambodia</v>
      </c>
      <c r="K469" t="b">
        <v>1</v>
      </c>
      <c r="M469" t="str">
        <v>El Salvador</v>
      </c>
      <c r="N469">
        <v>73.3</v>
      </c>
      <c r="P469" t="str">
        <v>El Salvador</v>
      </c>
      <c r="Q469">
        <v>0</v>
      </c>
      <c r="R469">
        <v>0</v>
      </c>
      <c r="S469">
        <v>0</v>
      </c>
      <c r="T469">
        <v>0</v>
      </c>
      <c r="U469">
        <v>0</v>
      </c>
      <c r="V469">
        <v>0</v>
      </c>
      <c r="W469">
        <v>0</v>
      </c>
      <c r="X469">
        <v>0</v>
      </c>
      <c r="Y469">
        <v>0</v>
      </c>
      <c r="Z469">
        <v>0</v>
      </c>
      <c r="AA469">
        <v>0</v>
      </c>
      <c r="AB469">
        <v>0</v>
      </c>
      <c r="AC469">
        <v>0</v>
      </c>
      <c r="AD469">
        <v>1</v>
      </c>
      <c r="AE469" t="str">
        <v>(empty model)</v>
      </c>
      <c r="AF469">
        <v>1</v>
      </c>
      <c r="AG469">
        <v>181</v>
      </c>
      <c r="AH469">
        <v>3988.7718709999999</v>
      </c>
      <c r="AI469">
        <v>13.2</v>
      </c>
    </row>
    <row r="470" spans="10:35" x14ac:dyDescent="0.25">
      <c r="J470" t="str">
        <v>Cambodia</v>
      </c>
      <c r="K470" t="b">
        <v>1</v>
      </c>
      <c r="M470" t="str">
        <v>El Salvador</v>
      </c>
      <c r="N470">
        <v>73</v>
      </c>
      <c r="P470" t="str">
        <v>El Salvador</v>
      </c>
      <c r="Q470">
        <v>0</v>
      </c>
      <c r="R470">
        <v>0</v>
      </c>
      <c r="S470">
        <v>0</v>
      </c>
      <c r="T470">
        <v>0</v>
      </c>
      <c r="U470">
        <v>0</v>
      </c>
      <c r="V470">
        <v>0</v>
      </c>
      <c r="W470">
        <v>0</v>
      </c>
      <c r="X470">
        <v>0</v>
      </c>
      <c r="Y470">
        <v>0</v>
      </c>
      <c r="Z470">
        <v>0</v>
      </c>
      <c r="AA470">
        <v>0</v>
      </c>
      <c r="AB470">
        <v>0</v>
      </c>
      <c r="AC470">
        <v>1</v>
      </c>
      <c r="AD470">
        <v>0</v>
      </c>
      <c r="AE470" t="str">
        <v>(empty model)</v>
      </c>
      <c r="AF470">
        <v>1</v>
      </c>
      <c r="AG470">
        <v>184</v>
      </c>
      <c r="AH470">
        <v>3895.664491</v>
      </c>
      <c r="AI470">
        <v>13.2</v>
      </c>
    </row>
    <row r="471" spans="10:35" x14ac:dyDescent="0.25">
      <c r="J471" t="str">
        <v>Cambodia</v>
      </c>
      <c r="K471" t="b">
        <v>1</v>
      </c>
      <c r="M471" t="str">
        <v>El Salvador</v>
      </c>
      <c r="N471">
        <v>73</v>
      </c>
      <c r="P471" t="str">
        <v>El Salvador</v>
      </c>
      <c r="Q471">
        <v>0</v>
      </c>
      <c r="R471">
        <v>0</v>
      </c>
      <c r="S471">
        <v>0</v>
      </c>
      <c r="T471">
        <v>0</v>
      </c>
      <c r="U471">
        <v>0</v>
      </c>
      <c r="V471">
        <v>0</v>
      </c>
      <c r="W471">
        <v>0</v>
      </c>
      <c r="X471">
        <v>0</v>
      </c>
      <c r="Y471">
        <v>0</v>
      </c>
      <c r="Z471">
        <v>0</v>
      </c>
      <c r="AA471">
        <v>0</v>
      </c>
      <c r="AB471">
        <v>1</v>
      </c>
      <c r="AC471">
        <v>0</v>
      </c>
      <c r="AD471">
        <v>0</v>
      </c>
      <c r="AE471" t="str">
        <v>(empty model)</v>
      </c>
      <c r="AF471">
        <v>1</v>
      </c>
      <c r="AG471">
        <v>181</v>
      </c>
      <c r="AH471">
        <v>3827.786267</v>
      </c>
      <c r="AI471">
        <v>13.2</v>
      </c>
    </row>
    <row r="472" spans="10:35" x14ac:dyDescent="0.25">
      <c r="J472" t="str">
        <v>Cambodia</v>
      </c>
      <c r="K472" t="b">
        <v>1</v>
      </c>
      <c r="M472" t="str">
        <v>El Salvador</v>
      </c>
      <c r="N472">
        <v>72</v>
      </c>
      <c r="P472" t="str">
        <v>El Salvador</v>
      </c>
      <c r="Q472">
        <v>0</v>
      </c>
      <c r="R472">
        <v>0</v>
      </c>
      <c r="S472">
        <v>0</v>
      </c>
      <c r="T472">
        <v>0</v>
      </c>
      <c r="U472">
        <v>0</v>
      </c>
      <c r="V472">
        <v>0</v>
      </c>
      <c r="W472">
        <v>0</v>
      </c>
      <c r="X472">
        <v>0</v>
      </c>
      <c r="Y472">
        <v>0</v>
      </c>
      <c r="Z472">
        <v>0</v>
      </c>
      <c r="AA472">
        <v>1</v>
      </c>
      <c r="AB472">
        <v>0</v>
      </c>
      <c r="AC472">
        <v>0</v>
      </c>
      <c r="AD472">
        <v>0</v>
      </c>
      <c r="AE472" t="str">
        <v>(empty model)</v>
      </c>
      <c r="AF472">
        <v>1</v>
      </c>
      <c r="AG472">
        <v>197</v>
      </c>
      <c r="AH472">
        <v>3736.5871299999999</v>
      </c>
      <c r="AI472">
        <v>13</v>
      </c>
    </row>
    <row r="473" spans="10:35" x14ac:dyDescent="0.25">
      <c r="J473" t="str">
        <v>Cambodia</v>
      </c>
      <c r="K473" t="b">
        <v>1</v>
      </c>
      <c r="M473" t="str">
        <v>El Salvador</v>
      </c>
      <c r="N473">
        <v>72</v>
      </c>
      <c r="P473" t="str">
        <v>El Salvador</v>
      </c>
      <c r="Q473">
        <v>0</v>
      </c>
      <c r="R473">
        <v>0</v>
      </c>
      <c r="S473">
        <v>0</v>
      </c>
      <c r="T473">
        <v>0</v>
      </c>
      <c r="U473">
        <v>0</v>
      </c>
      <c r="V473">
        <v>0</v>
      </c>
      <c r="W473">
        <v>0</v>
      </c>
      <c r="X473">
        <v>0</v>
      </c>
      <c r="Y473">
        <v>0</v>
      </c>
      <c r="Z473">
        <v>1</v>
      </c>
      <c r="AA473">
        <v>0</v>
      </c>
      <c r="AB473">
        <v>0</v>
      </c>
      <c r="AC473">
        <v>0</v>
      </c>
      <c r="AD473">
        <v>0</v>
      </c>
      <c r="AE473" t="str">
        <v>(empty model)</v>
      </c>
      <c r="AF473">
        <v>1</v>
      </c>
      <c r="AG473">
        <v>191</v>
      </c>
      <c r="AH473">
        <v>3474.392445</v>
      </c>
      <c r="AI473">
        <v>12.9</v>
      </c>
    </row>
    <row r="474" spans="10:35" x14ac:dyDescent="0.25">
      <c r="J474" t="str">
        <v>Cambodia</v>
      </c>
      <c r="K474" t="b">
        <v>1</v>
      </c>
      <c r="M474" t="str">
        <v>El Salvador</v>
      </c>
      <c r="N474">
        <v>71.400000000000006</v>
      </c>
      <c r="P474" t="str">
        <v>El Salvador</v>
      </c>
      <c r="Q474">
        <v>0</v>
      </c>
      <c r="R474">
        <v>0</v>
      </c>
      <c r="S474">
        <v>0</v>
      </c>
      <c r="T474">
        <v>0</v>
      </c>
      <c r="U474">
        <v>0</v>
      </c>
      <c r="V474">
        <v>0</v>
      </c>
      <c r="W474">
        <v>0</v>
      </c>
      <c r="X474">
        <v>0</v>
      </c>
      <c r="Y474">
        <v>1</v>
      </c>
      <c r="Z474">
        <v>0</v>
      </c>
      <c r="AA474">
        <v>0</v>
      </c>
      <c r="AB474">
        <v>0</v>
      </c>
      <c r="AC474">
        <v>0</v>
      </c>
      <c r="AD474">
        <v>0</v>
      </c>
      <c r="AE474" t="str">
        <v>(empty model)</v>
      </c>
      <c r="AF474">
        <v>1</v>
      </c>
      <c r="AG474">
        <v>23</v>
      </c>
      <c r="AH474">
        <v>3366.482133</v>
      </c>
      <c r="AI474">
        <v>12.8</v>
      </c>
    </row>
    <row r="475" spans="10:35" x14ac:dyDescent="0.25">
      <c r="J475" t="str">
        <v>Cambodia</v>
      </c>
      <c r="K475" t="b">
        <v>1</v>
      </c>
      <c r="M475" t="str">
        <v>El Salvador</v>
      </c>
      <c r="N475">
        <v>71.7</v>
      </c>
      <c r="P475" t="str">
        <v>El Salvador</v>
      </c>
      <c r="Q475">
        <v>0</v>
      </c>
      <c r="R475">
        <v>0</v>
      </c>
      <c r="S475">
        <v>0</v>
      </c>
      <c r="T475">
        <v>0</v>
      </c>
      <c r="U475">
        <v>0</v>
      </c>
      <c r="V475">
        <v>0</v>
      </c>
      <c r="W475">
        <v>0</v>
      </c>
      <c r="X475">
        <v>1</v>
      </c>
      <c r="Y475">
        <v>0</v>
      </c>
      <c r="Z475">
        <v>0</v>
      </c>
      <c r="AA475">
        <v>0</v>
      </c>
      <c r="AB475">
        <v>0</v>
      </c>
      <c r="AC475">
        <v>0</v>
      </c>
      <c r="AD475">
        <v>0</v>
      </c>
      <c r="AE475" t="str">
        <v>(empty model)</v>
      </c>
      <c r="AF475">
        <v>1</v>
      </c>
      <c r="AG475">
        <v>194</v>
      </c>
      <c r="AH475">
        <v>357.34767399999998</v>
      </c>
      <c r="AI475">
        <v>13.4</v>
      </c>
    </row>
    <row r="476" spans="10:35" x14ac:dyDescent="0.25">
      <c r="J476" t="str">
        <v>Cambodia</v>
      </c>
      <c r="K476" t="b">
        <v>1</v>
      </c>
      <c r="M476" t="str">
        <v>El Salvador</v>
      </c>
      <c r="N476">
        <v>71.2</v>
      </c>
      <c r="P476" t="str">
        <v>El Salvador</v>
      </c>
      <c r="Q476">
        <v>0</v>
      </c>
      <c r="R476">
        <v>0</v>
      </c>
      <c r="S476">
        <v>0</v>
      </c>
      <c r="T476">
        <v>0</v>
      </c>
      <c r="U476">
        <v>0</v>
      </c>
      <c r="V476">
        <v>0</v>
      </c>
      <c r="W476">
        <v>1</v>
      </c>
      <c r="X476">
        <v>0</v>
      </c>
      <c r="Y476">
        <v>0</v>
      </c>
      <c r="Z476">
        <v>0</v>
      </c>
      <c r="AA476">
        <v>0</v>
      </c>
      <c r="AB476">
        <v>0</v>
      </c>
      <c r="AC476">
        <v>0</v>
      </c>
      <c r="AD476">
        <v>0</v>
      </c>
      <c r="AE476" t="str">
        <v>(empty model)</v>
      </c>
      <c r="AF476">
        <v>1</v>
      </c>
      <c r="AG476">
        <v>23</v>
      </c>
      <c r="AH476">
        <v>334.83816999999999</v>
      </c>
      <c r="AI476">
        <v>12.9</v>
      </c>
    </row>
    <row r="477" spans="10:35" x14ac:dyDescent="0.25">
      <c r="J477" t="str">
        <v>Cambodia</v>
      </c>
      <c r="K477" t="b">
        <v>0</v>
      </c>
      <c r="M477" t="str">
        <v>El Salvador</v>
      </c>
      <c r="N477">
        <v>75</v>
      </c>
      <c r="P477" t="str">
        <v>El Salvador</v>
      </c>
      <c r="Q477">
        <v>0</v>
      </c>
      <c r="R477">
        <v>0</v>
      </c>
      <c r="S477">
        <v>0</v>
      </c>
      <c r="T477">
        <v>0</v>
      </c>
      <c r="U477">
        <v>0</v>
      </c>
      <c r="V477">
        <v>1</v>
      </c>
      <c r="W477">
        <v>0</v>
      </c>
      <c r="X477">
        <v>0</v>
      </c>
      <c r="Y477">
        <v>0</v>
      </c>
      <c r="Z477">
        <v>0</v>
      </c>
      <c r="AA477">
        <v>0</v>
      </c>
      <c r="AB477">
        <v>0</v>
      </c>
      <c r="AC477">
        <v>0</v>
      </c>
      <c r="AD477">
        <v>0</v>
      </c>
      <c r="AE477" t="str">
        <v>(empty model)</v>
      </c>
      <c r="AF477">
        <v>1</v>
      </c>
      <c r="AG477">
        <v>211</v>
      </c>
      <c r="AH477">
        <v>362.95176800000002</v>
      </c>
      <c r="AI477">
        <v>12.9</v>
      </c>
    </row>
    <row r="478" spans="10:35" x14ac:dyDescent="0.25">
      <c r="J478" t="str">
        <v>Cambodia</v>
      </c>
      <c r="K478" t="b">
        <v>0</v>
      </c>
      <c r="M478" t="str">
        <v>El Salvador</v>
      </c>
      <c r="N478">
        <v>71</v>
      </c>
      <c r="P478" t="str">
        <v>El Salvador</v>
      </c>
      <c r="Q478">
        <v>0</v>
      </c>
      <c r="R478">
        <v>0</v>
      </c>
      <c r="S478">
        <v>0</v>
      </c>
      <c r="T478">
        <v>0</v>
      </c>
      <c r="U478">
        <v>1</v>
      </c>
      <c r="V478">
        <v>0</v>
      </c>
      <c r="W478">
        <v>0</v>
      </c>
      <c r="X478">
        <v>0</v>
      </c>
      <c r="Y478">
        <v>0</v>
      </c>
      <c r="Z478">
        <v>0</v>
      </c>
      <c r="AA478">
        <v>0</v>
      </c>
      <c r="AB478">
        <v>0</v>
      </c>
      <c r="AC478">
        <v>0</v>
      </c>
      <c r="AD478">
        <v>0</v>
      </c>
      <c r="AE478" t="str">
        <v>(empty model)</v>
      </c>
      <c r="AF478">
        <v>1</v>
      </c>
      <c r="AG478">
        <v>213</v>
      </c>
      <c r="AH478">
        <v>2835.2812370000001</v>
      </c>
      <c r="AI478">
        <v>12.7</v>
      </c>
    </row>
    <row r="479" spans="10:35" x14ac:dyDescent="0.25">
      <c r="J479" t="str">
        <v>Cambodia</v>
      </c>
      <c r="K479" t="b">
        <v>0</v>
      </c>
      <c r="M479" t="str">
        <v>El Salvador</v>
      </c>
      <c r="N479">
        <v>70</v>
      </c>
      <c r="P479" t="str">
        <v>El Salvador</v>
      </c>
      <c r="Q479">
        <v>0</v>
      </c>
      <c r="R479">
        <v>0</v>
      </c>
      <c r="S479">
        <v>0</v>
      </c>
      <c r="T479">
        <v>1</v>
      </c>
      <c r="U479">
        <v>0</v>
      </c>
      <c r="V479">
        <v>0</v>
      </c>
      <c r="W479">
        <v>0</v>
      </c>
      <c r="X479">
        <v>0</v>
      </c>
      <c r="Y479">
        <v>0</v>
      </c>
      <c r="Z479">
        <v>0</v>
      </c>
      <c r="AA479">
        <v>0</v>
      </c>
      <c r="AB479">
        <v>0</v>
      </c>
      <c r="AC479">
        <v>0</v>
      </c>
      <c r="AD479">
        <v>0</v>
      </c>
      <c r="AE479" t="str">
        <v>(empty model)</v>
      </c>
      <c r="AF479">
        <v>1</v>
      </c>
      <c r="AG479">
        <v>215</v>
      </c>
      <c r="AH479">
        <v>2632.7994199999998</v>
      </c>
      <c r="AI479">
        <v>12.4</v>
      </c>
    </row>
    <row r="480" spans="10:35" x14ac:dyDescent="0.25">
      <c r="J480" t="str">
        <v>Cambodia</v>
      </c>
      <c r="K480" t="b">
        <v>0</v>
      </c>
      <c r="M480" t="str">
        <v>El Salvador</v>
      </c>
      <c r="N480">
        <v>69.900000000000006</v>
      </c>
      <c r="P480" t="str">
        <v>El Salvador</v>
      </c>
      <c r="Q480">
        <v>0</v>
      </c>
      <c r="R480">
        <v>0</v>
      </c>
      <c r="S480">
        <v>1</v>
      </c>
      <c r="T480">
        <v>0</v>
      </c>
      <c r="U480">
        <v>0</v>
      </c>
      <c r="V480">
        <v>0</v>
      </c>
      <c r="W480">
        <v>0</v>
      </c>
      <c r="X480">
        <v>0</v>
      </c>
      <c r="Y480">
        <v>0</v>
      </c>
      <c r="Z480">
        <v>0</v>
      </c>
      <c r="AA480">
        <v>0</v>
      </c>
      <c r="AB480">
        <v>0</v>
      </c>
      <c r="AC480">
        <v>0</v>
      </c>
      <c r="AD480">
        <v>0</v>
      </c>
      <c r="AE480" t="str">
        <v>(empty model)</v>
      </c>
      <c r="AF480">
        <v>1</v>
      </c>
      <c r="AG480">
        <v>29</v>
      </c>
      <c r="AH480">
        <v>2519.7373870000001</v>
      </c>
      <c r="AI480">
        <v>12</v>
      </c>
    </row>
    <row r="481" spans="10:35" x14ac:dyDescent="0.25">
      <c r="J481" t="str">
        <v>Cambodia</v>
      </c>
      <c r="K481" t="b">
        <v>0</v>
      </c>
      <c r="M481" t="str">
        <v>El Salvador</v>
      </c>
      <c r="N481">
        <v>73</v>
      </c>
      <c r="P481" t="str">
        <v>El Salvador</v>
      </c>
      <c r="Q481">
        <v>0</v>
      </c>
      <c r="R481">
        <v>1</v>
      </c>
      <c r="S481">
        <v>0</v>
      </c>
      <c r="T481">
        <v>0</v>
      </c>
      <c r="U481">
        <v>0</v>
      </c>
      <c r="V481">
        <v>0</v>
      </c>
      <c r="W481">
        <v>0</v>
      </c>
      <c r="X481">
        <v>0</v>
      </c>
      <c r="Y481">
        <v>0</v>
      </c>
      <c r="Z481">
        <v>0</v>
      </c>
      <c r="AA481">
        <v>0</v>
      </c>
      <c r="AB481">
        <v>0</v>
      </c>
      <c r="AC481">
        <v>0</v>
      </c>
      <c r="AD481">
        <v>0</v>
      </c>
      <c r="AE481" t="str">
        <v>(empty model)</v>
      </c>
      <c r="AF481">
        <v>1</v>
      </c>
      <c r="AG481">
        <v>24</v>
      </c>
      <c r="AH481">
        <v>248.41249999999999</v>
      </c>
      <c r="AI481">
        <v>11.8</v>
      </c>
    </row>
    <row r="482" spans="10:35" x14ac:dyDescent="0.25">
      <c r="J482" t="str">
        <v>Cambodia</v>
      </c>
      <c r="K482" t="b">
        <v>0</v>
      </c>
      <c r="M482" t="str">
        <v>El Salvador</v>
      </c>
      <c r="N482">
        <v>68.900000000000006</v>
      </c>
      <c r="P482" t="str">
        <v>El Salvador</v>
      </c>
      <c r="Q482">
        <v>1</v>
      </c>
      <c r="R482">
        <v>0</v>
      </c>
      <c r="S482">
        <v>0</v>
      </c>
      <c r="T482">
        <v>0</v>
      </c>
      <c r="U482">
        <v>0</v>
      </c>
      <c r="V482">
        <v>0</v>
      </c>
      <c r="W482">
        <v>0</v>
      </c>
      <c r="X482">
        <v>0</v>
      </c>
      <c r="Y482">
        <v>0</v>
      </c>
      <c r="Z482">
        <v>0</v>
      </c>
      <c r="AA482">
        <v>0</v>
      </c>
      <c r="AB482">
        <v>0</v>
      </c>
      <c r="AC482">
        <v>0</v>
      </c>
      <c r="AD482">
        <v>0</v>
      </c>
      <c r="AE482" t="str">
        <v>(empty model)</v>
      </c>
      <c r="AF482">
        <v>1</v>
      </c>
      <c r="AG482">
        <v>219</v>
      </c>
      <c r="AH482">
        <v>2338.7722439999998</v>
      </c>
      <c r="AI482">
        <v>11.6</v>
      </c>
    </row>
    <row r="483" spans="10:35" x14ac:dyDescent="0.25">
      <c r="J483" t="str">
        <v>Cameroon</v>
      </c>
      <c r="K483" t="b">
        <v>0</v>
      </c>
      <c r="M483" t="str">
        <v>El Salvador</v>
      </c>
      <c r="N483">
        <v>69</v>
      </c>
      <c r="P483" t="str">
        <v>El Salvador</v>
      </c>
      <c r="Q483">
        <v>0</v>
      </c>
      <c r="R483">
        <v>0</v>
      </c>
      <c r="S483">
        <v>0</v>
      </c>
      <c r="T483">
        <v>0</v>
      </c>
      <c r="U483">
        <v>0</v>
      </c>
      <c r="V483">
        <v>0</v>
      </c>
      <c r="W483">
        <v>0</v>
      </c>
      <c r="X483">
        <v>0</v>
      </c>
      <c r="Y483">
        <v>0</v>
      </c>
      <c r="Z483">
        <v>0</v>
      </c>
      <c r="AA483">
        <v>0</v>
      </c>
      <c r="AB483">
        <v>0</v>
      </c>
      <c r="AC483">
        <v>0</v>
      </c>
      <c r="AD483">
        <v>0</v>
      </c>
      <c r="AE483" t="str">
        <v>(empty model)</v>
      </c>
      <c r="AF483">
        <v>1</v>
      </c>
      <c r="AG483">
        <v>218</v>
      </c>
      <c r="AH483">
        <v>2238.4115999999999</v>
      </c>
      <c r="AI483">
        <v>11.3</v>
      </c>
    </row>
    <row r="484" spans="10:35" x14ac:dyDescent="0.25">
      <c r="J484" t="str">
        <v>Cameroon</v>
      </c>
      <c r="K484" t="b">
        <v>1</v>
      </c>
      <c r="M484" t="str">
        <v>Equatorial Guinea</v>
      </c>
      <c r="N484">
        <v>57.9</v>
      </c>
      <c r="P484" t="str">
        <v>Equatorial Guinea</v>
      </c>
      <c r="Q484">
        <v>0</v>
      </c>
      <c r="R484">
        <v>0</v>
      </c>
      <c r="S484">
        <v>0</v>
      </c>
      <c r="T484">
        <v>0</v>
      </c>
      <c r="U484">
        <v>0</v>
      </c>
      <c r="V484">
        <v>0</v>
      </c>
      <c r="W484">
        <v>0</v>
      </c>
      <c r="X484">
        <v>0</v>
      </c>
      <c r="Y484">
        <v>0</v>
      </c>
      <c r="Z484">
        <v>0</v>
      </c>
      <c r="AA484">
        <v>0</v>
      </c>
      <c r="AB484">
        <v>0</v>
      </c>
      <c r="AC484">
        <v>0</v>
      </c>
      <c r="AD484">
        <v>1</v>
      </c>
      <c r="AE484" t="str">
        <v>(empty model)</v>
      </c>
      <c r="AF484">
        <v>1</v>
      </c>
      <c r="AG484">
        <v>32</v>
      </c>
      <c r="AH484">
        <v>192.59733</v>
      </c>
      <c r="AI484">
        <v>9.1999999999999993</v>
      </c>
    </row>
    <row r="485" spans="10:35" x14ac:dyDescent="0.25">
      <c r="J485" t="str">
        <v>Cameroon</v>
      </c>
      <c r="K485" t="b">
        <v>1</v>
      </c>
      <c r="M485" t="str">
        <v>Eritrea</v>
      </c>
      <c r="N485">
        <v>62.9</v>
      </c>
      <c r="P485" t="str">
        <v>Eritrea</v>
      </c>
      <c r="Q485">
        <v>0</v>
      </c>
      <c r="R485">
        <v>0</v>
      </c>
      <c r="S485">
        <v>0</v>
      </c>
      <c r="T485">
        <v>0</v>
      </c>
      <c r="U485">
        <v>0</v>
      </c>
      <c r="V485">
        <v>0</v>
      </c>
      <c r="W485">
        <v>0</v>
      </c>
      <c r="X485">
        <v>0</v>
      </c>
      <c r="Y485">
        <v>0</v>
      </c>
      <c r="Z485">
        <v>0</v>
      </c>
      <c r="AA485">
        <v>1</v>
      </c>
      <c r="AB485">
        <v>0</v>
      </c>
      <c r="AC485">
        <v>0</v>
      </c>
      <c r="AD485">
        <v>0</v>
      </c>
      <c r="AE485" t="str">
        <v>(empty model)</v>
      </c>
      <c r="AF485">
        <v>1</v>
      </c>
      <c r="AG485">
        <v>286</v>
      </c>
      <c r="AH485">
        <v>582.775532</v>
      </c>
      <c r="AI485">
        <v>5</v>
      </c>
    </row>
    <row r="486" spans="10:35" x14ac:dyDescent="0.25">
      <c r="J486" t="str">
        <v>Cameroon</v>
      </c>
      <c r="K486" t="b">
        <v>1</v>
      </c>
      <c r="M486" t="str">
        <v>Eritrea</v>
      </c>
      <c r="N486">
        <v>62.1</v>
      </c>
      <c r="P486" t="str">
        <v>Eritrea</v>
      </c>
      <c r="Q486">
        <v>0</v>
      </c>
      <c r="R486">
        <v>0</v>
      </c>
      <c r="S486">
        <v>0</v>
      </c>
      <c r="T486">
        <v>0</v>
      </c>
      <c r="U486">
        <v>0</v>
      </c>
      <c r="V486">
        <v>0</v>
      </c>
      <c r="W486">
        <v>0</v>
      </c>
      <c r="X486">
        <v>0</v>
      </c>
      <c r="Y486">
        <v>0</v>
      </c>
      <c r="Z486">
        <v>1</v>
      </c>
      <c r="AA486">
        <v>0</v>
      </c>
      <c r="AB486">
        <v>0</v>
      </c>
      <c r="AC486">
        <v>0</v>
      </c>
      <c r="AD486">
        <v>0</v>
      </c>
      <c r="AE486" t="str">
        <v>(empty model)</v>
      </c>
      <c r="AF486">
        <v>1</v>
      </c>
      <c r="AG486">
        <v>298</v>
      </c>
      <c r="AH486">
        <v>482.14994000000002</v>
      </c>
      <c r="AI486">
        <v>5.0999999999999996</v>
      </c>
    </row>
    <row r="487" spans="10:35" x14ac:dyDescent="0.25">
      <c r="J487" t="str">
        <v>Cameroon</v>
      </c>
      <c r="K487" t="b">
        <v>1</v>
      </c>
      <c r="M487" t="str">
        <v>Eritrea</v>
      </c>
      <c r="N487">
        <v>61.4</v>
      </c>
      <c r="P487" t="str">
        <v>Eritrea</v>
      </c>
      <c r="Q487">
        <v>0</v>
      </c>
      <c r="R487">
        <v>0</v>
      </c>
      <c r="S487">
        <v>0</v>
      </c>
      <c r="T487">
        <v>0</v>
      </c>
      <c r="U487">
        <v>0</v>
      </c>
      <c r="V487">
        <v>0</v>
      </c>
      <c r="W487">
        <v>0</v>
      </c>
      <c r="X487">
        <v>0</v>
      </c>
      <c r="Y487">
        <v>1</v>
      </c>
      <c r="Z487">
        <v>0</v>
      </c>
      <c r="AA487">
        <v>0</v>
      </c>
      <c r="AB487">
        <v>0</v>
      </c>
      <c r="AC487">
        <v>0</v>
      </c>
      <c r="AD487">
        <v>0</v>
      </c>
      <c r="AE487" t="str">
        <v>(empty model)</v>
      </c>
      <c r="AF487">
        <v>1</v>
      </c>
      <c r="AG487">
        <v>311</v>
      </c>
      <c r="AH487">
        <v>43.754449899999997</v>
      </c>
      <c r="AI487">
        <v>5.2</v>
      </c>
    </row>
    <row r="488" spans="10:35" x14ac:dyDescent="0.25">
      <c r="J488" t="str">
        <v>Cameroon</v>
      </c>
      <c r="K488" t="b">
        <v>1</v>
      </c>
      <c r="M488" t="str">
        <v>Eritrea</v>
      </c>
      <c r="N488">
        <v>67</v>
      </c>
      <c r="P488" t="str">
        <v>Eritrea</v>
      </c>
      <c r="Q488">
        <v>0</v>
      </c>
      <c r="R488">
        <v>0</v>
      </c>
      <c r="S488">
        <v>0</v>
      </c>
      <c r="T488">
        <v>0</v>
      </c>
      <c r="U488">
        <v>0</v>
      </c>
      <c r="V488">
        <v>0</v>
      </c>
      <c r="W488">
        <v>0</v>
      </c>
      <c r="X488">
        <v>1</v>
      </c>
      <c r="Y488">
        <v>0</v>
      </c>
      <c r="Z488">
        <v>0</v>
      </c>
      <c r="AA488">
        <v>0</v>
      </c>
      <c r="AB488">
        <v>0</v>
      </c>
      <c r="AC488">
        <v>0</v>
      </c>
      <c r="AD488">
        <v>0</v>
      </c>
      <c r="AE488" t="str">
        <v>(empty model)</v>
      </c>
      <c r="AF488">
        <v>1</v>
      </c>
      <c r="AG488">
        <v>322</v>
      </c>
      <c r="AH488">
        <v>326.82564200000002</v>
      </c>
      <c r="AI488">
        <v>5.2</v>
      </c>
    </row>
    <row r="489" spans="10:35" x14ac:dyDescent="0.25">
      <c r="J489" t="str">
        <v>Cameroon</v>
      </c>
      <c r="K489" t="b">
        <v>1</v>
      </c>
      <c r="M489" t="str">
        <v>Eritrea</v>
      </c>
      <c r="N489">
        <v>62</v>
      </c>
      <c r="P489" t="str">
        <v>Eritrea</v>
      </c>
      <c r="Q489">
        <v>0</v>
      </c>
      <c r="R489">
        <v>0</v>
      </c>
      <c r="S489">
        <v>0</v>
      </c>
      <c r="T489">
        <v>0</v>
      </c>
      <c r="U489">
        <v>0</v>
      </c>
      <c r="V489">
        <v>0</v>
      </c>
      <c r="W489">
        <v>1</v>
      </c>
      <c r="X489">
        <v>0</v>
      </c>
      <c r="Y489">
        <v>0</v>
      </c>
      <c r="Z489">
        <v>0</v>
      </c>
      <c r="AA489">
        <v>0</v>
      </c>
      <c r="AB489">
        <v>0</v>
      </c>
      <c r="AC489">
        <v>0</v>
      </c>
      <c r="AD489">
        <v>0</v>
      </c>
      <c r="AE489" t="str">
        <v>(empty model)</v>
      </c>
      <c r="AF489">
        <v>1</v>
      </c>
      <c r="AG489">
        <v>329</v>
      </c>
      <c r="AH489">
        <v>317.32943360000002</v>
      </c>
      <c r="AI489">
        <v>5.3</v>
      </c>
    </row>
    <row r="490" spans="10:35" x14ac:dyDescent="0.25">
      <c r="J490" t="str">
        <v>Cameroon</v>
      </c>
      <c r="K490" t="b">
        <v>1</v>
      </c>
      <c r="M490" t="str">
        <v>Eritrea</v>
      </c>
      <c r="N490">
        <v>59.7</v>
      </c>
      <c r="P490" t="str">
        <v>Eritrea</v>
      </c>
      <c r="Q490">
        <v>0</v>
      </c>
      <c r="R490">
        <v>0</v>
      </c>
      <c r="S490">
        <v>0</v>
      </c>
      <c r="T490">
        <v>0</v>
      </c>
      <c r="U490">
        <v>0</v>
      </c>
      <c r="V490">
        <v>1</v>
      </c>
      <c r="W490">
        <v>0</v>
      </c>
      <c r="X490">
        <v>0</v>
      </c>
      <c r="Y490">
        <v>0</v>
      </c>
      <c r="Z490">
        <v>0</v>
      </c>
      <c r="AA490">
        <v>0</v>
      </c>
      <c r="AB490">
        <v>0</v>
      </c>
      <c r="AC490">
        <v>0</v>
      </c>
      <c r="AD490">
        <v>0</v>
      </c>
      <c r="AE490" t="str">
        <v>(empty model)</v>
      </c>
      <c r="AF490">
        <v>1</v>
      </c>
      <c r="AG490">
        <v>336</v>
      </c>
      <c r="AH490">
        <v>297.82858800000002</v>
      </c>
      <c r="AI490">
        <v>5.3</v>
      </c>
    </row>
    <row r="491" spans="10:35" x14ac:dyDescent="0.25">
      <c r="J491" t="str">
        <v>Cameroon</v>
      </c>
      <c r="K491" t="b">
        <v>1</v>
      </c>
      <c r="M491" t="str">
        <v>Eritrea</v>
      </c>
      <c r="N491">
        <v>59.4</v>
      </c>
      <c r="P491" t="str">
        <v>Eritrea</v>
      </c>
      <c r="Q491">
        <v>0</v>
      </c>
      <c r="R491">
        <v>0</v>
      </c>
      <c r="S491">
        <v>0</v>
      </c>
      <c r="T491">
        <v>0</v>
      </c>
      <c r="U491">
        <v>1</v>
      </c>
      <c r="V491">
        <v>0</v>
      </c>
      <c r="W491">
        <v>0</v>
      </c>
      <c r="X491">
        <v>0</v>
      </c>
      <c r="Y491">
        <v>0</v>
      </c>
      <c r="Z491">
        <v>0</v>
      </c>
      <c r="AA491">
        <v>0</v>
      </c>
      <c r="AB491">
        <v>0</v>
      </c>
      <c r="AC491">
        <v>0</v>
      </c>
      <c r="AD491">
        <v>0</v>
      </c>
      <c r="AE491" t="str">
        <v>(empty model)</v>
      </c>
      <c r="AF491">
        <v>1</v>
      </c>
      <c r="AG491">
        <v>34</v>
      </c>
      <c r="AH491">
        <v>276.75896</v>
      </c>
      <c r="AI491">
        <v>5.4</v>
      </c>
    </row>
    <row r="492" spans="10:35" x14ac:dyDescent="0.25">
      <c r="J492" t="str">
        <v>Cameroon</v>
      </c>
      <c r="K492" t="b">
        <v>1</v>
      </c>
      <c r="M492" t="str">
        <v>Eritrea</v>
      </c>
      <c r="N492">
        <v>59.1</v>
      </c>
      <c r="P492" t="str">
        <v>Eritrea</v>
      </c>
      <c r="Q492">
        <v>0</v>
      </c>
      <c r="R492">
        <v>0</v>
      </c>
      <c r="S492">
        <v>0</v>
      </c>
      <c r="T492">
        <v>1</v>
      </c>
      <c r="U492">
        <v>0</v>
      </c>
      <c r="V492">
        <v>0</v>
      </c>
      <c r="W492">
        <v>0</v>
      </c>
      <c r="X492">
        <v>0</v>
      </c>
      <c r="Y492">
        <v>0</v>
      </c>
      <c r="Z492">
        <v>0</v>
      </c>
      <c r="AA492">
        <v>0</v>
      </c>
      <c r="AB492">
        <v>0</v>
      </c>
      <c r="AC492">
        <v>0</v>
      </c>
      <c r="AD492">
        <v>0</v>
      </c>
      <c r="AE492" t="str">
        <v>(empty model)</v>
      </c>
      <c r="AF492">
        <v>1</v>
      </c>
      <c r="AG492">
        <v>342</v>
      </c>
      <c r="AH492">
        <v>287.42222429999998</v>
      </c>
      <c r="AI492">
        <v>5</v>
      </c>
    </row>
    <row r="493" spans="10:35" x14ac:dyDescent="0.25">
      <c r="J493" t="str">
        <v>Cameroon</v>
      </c>
      <c r="K493" t="b">
        <v>1</v>
      </c>
      <c r="M493" t="str">
        <v>Eritrea</v>
      </c>
      <c r="N493">
        <v>58.8</v>
      </c>
      <c r="P493" t="str">
        <v>Eritrea</v>
      </c>
      <c r="Q493">
        <v>0</v>
      </c>
      <c r="R493">
        <v>0</v>
      </c>
      <c r="S493">
        <v>1</v>
      </c>
      <c r="T493">
        <v>0</v>
      </c>
      <c r="U493">
        <v>0</v>
      </c>
      <c r="V493">
        <v>0</v>
      </c>
      <c r="W493">
        <v>0</v>
      </c>
      <c r="X493">
        <v>0</v>
      </c>
      <c r="Y493">
        <v>0</v>
      </c>
      <c r="Z493">
        <v>0</v>
      </c>
      <c r="AA493">
        <v>0</v>
      </c>
      <c r="AB493">
        <v>0</v>
      </c>
      <c r="AC493">
        <v>0</v>
      </c>
      <c r="AD493">
        <v>0</v>
      </c>
      <c r="AE493" t="str">
        <v>(empty model)</v>
      </c>
      <c r="AF493">
        <v>1</v>
      </c>
      <c r="AG493">
        <v>343</v>
      </c>
      <c r="AH493">
        <v>232.7945459</v>
      </c>
      <c r="AI493">
        <v>4.7</v>
      </c>
    </row>
    <row r="494" spans="10:35" x14ac:dyDescent="0.25">
      <c r="J494" t="str">
        <v>Cameroon</v>
      </c>
      <c r="K494" t="b">
        <v>0</v>
      </c>
      <c r="M494" t="str">
        <v>Eritrea</v>
      </c>
      <c r="N494">
        <v>58.5</v>
      </c>
      <c r="P494" t="str">
        <v>Eritrea</v>
      </c>
      <c r="Q494">
        <v>0</v>
      </c>
      <c r="R494">
        <v>1</v>
      </c>
      <c r="S494">
        <v>0</v>
      </c>
      <c r="T494">
        <v>0</v>
      </c>
      <c r="U494">
        <v>0</v>
      </c>
      <c r="V494">
        <v>0</v>
      </c>
      <c r="W494">
        <v>0</v>
      </c>
      <c r="X494">
        <v>0</v>
      </c>
      <c r="Y494">
        <v>0</v>
      </c>
      <c r="Z494">
        <v>0</v>
      </c>
      <c r="AA494">
        <v>0</v>
      </c>
      <c r="AB494">
        <v>0</v>
      </c>
      <c r="AC494">
        <v>0</v>
      </c>
      <c r="AD494">
        <v>0</v>
      </c>
      <c r="AE494" t="str">
        <v>(empty model)</v>
      </c>
      <c r="AF494">
        <v>1</v>
      </c>
      <c r="AG494">
        <v>343</v>
      </c>
      <c r="AH494">
        <v>21.768798100000001</v>
      </c>
      <c r="AI494">
        <v>4.4000000000000004</v>
      </c>
    </row>
    <row r="495" spans="10:35" x14ac:dyDescent="0.25">
      <c r="J495" t="str">
        <v>Cameroon</v>
      </c>
      <c r="K495" t="b">
        <v>0</v>
      </c>
      <c r="M495" t="str">
        <v>Estonia</v>
      </c>
      <c r="N495">
        <v>77.3</v>
      </c>
      <c r="P495" t="str">
        <v>Estonia</v>
      </c>
      <c r="Q495">
        <v>0</v>
      </c>
      <c r="R495">
        <v>0</v>
      </c>
      <c r="S495">
        <v>0</v>
      </c>
      <c r="T495">
        <v>0</v>
      </c>
      <c r="U495">
        <v>0</v>
      </c>
      <c r="V495">
        <v>0</v>
      </c>
      <c r="W495">
        <v>0</v>
      </c>
      <c r="X495">
        <v>0</v>
      </c>
      <c r="Y495">
        <v>0</v>
      </c>
      <c r="Z495">
        <v>0</v>
      </c>
      <c r="AA495">
        <v>0</v>
      </c>
      <c r="AB495">
        <v>0</v>
      </c>
      <c r="AC495">
        <v>0</v>
      </c>
      <c r="AD495">
        <v>1</v>
      </c>
      <c r="AE495" t="str">
        <v>(empty model)</v>
      </c>
      <c r="AF495">
        <v>1</v>
      </c>
      <c r="AG495">
        <v>122</v>
      </c>
      <c r="AH495">
        <v>19941.455320000001</v>
      </c>
      <c r="AI495">
        <v>16.5</v>
      </c>
    </row>
    <row r="496" spans="10:35" x14ac:dyDescent="0.25">
      <c r="J496" t="str">
        <v>Cameroon</v>
      </c>
      <c r="K496" t="b">
        <v>0</v>
      </c>
      <c r="M496" t="str">
        <v>Estonia</v>
      </c>
      <c r="N496">
        <v>76.900000000000006</v>
      </c>
      <c r="P496" t="str">
        <v>Estonia</v>
      </c>
      <c r="Q496">
        <v>0</v>
      </c>
      <c r="R496">
        <v>0</v>
      </c>
      <c r="S496">
        <v>0</v>
      </c>
      <c r="T496">
        <v>0</v>
      </c>
      <c r="U496">
        <v>0</v>
      </c>
      <c r="V496">
        <v>0</v>
      </c>
      <c r="W496">
        <v>0</v>
      </c>
      <c r="X496">
        <v>0</v>
      </c>
      <c r="Y496">
        <v>0</v>
      </c>
      <c r="Z496">
        <v>0</v>
      </c>
      <c r="AA496">
        <v>0</v>
      </c>
      <c r="AB496">
        <v>0</v>
      </c>
      <c r="AC496">
        <v>1</v>
      </c>
      <c r="AD496">
        <v>0</v>
      </c>
      <c r="AE496" t="str">
        <v>(empty model)</v>
      </c>
      <c r="AF496">
        <v>1</v>
      </c>
      <c r="AG496">
        <v>127</v>
      </c>
      <c r="AH496">
        <v>1929.7746</v>
      </c>
      <c r="AI496">
        <v>16.5</v>
      </c>
    </row>
    <row r="497" spans="10:35" x14ac:dyDescent="0.25">
      <c r="J497" t="str">
        <v>Cameroon</v>
      </c>
      <c r="K497" t="b">
        <v>0</v>
      </c>
      <c r="M497" t="str">
        <v>Estonia</v>
      </c>
      <c r="N497">
        <v>76.3</v>
      </c>
      <c r="P497" t="str">
        <v>Estonia</v>
      </c>
      <c r="Q497">
        <v>0</v>
      </c>
      <c r="R497">
        <v>0</v>
      </c>
      <c r="S497">
        <v>0</v>
      </c>
      <c r="T497">
        <v>0</v>
      </c>
      <c r="U497">
        <v>0</v>
      </c>
      <c r="V497">
        <v>0</v>
      </c>
      <c r="W497">
        <v>0</v>
      </c>
      <c r="X497">
        <v>0</v>
      </c>
      <c r="Y497">
        <v>0</v>
      </c>
      <c r="Z497">
        <v>0</v>
      </c>
      <c r="AA497">
        <v>0</v>
      </c>
      <c r="AB497">
        <v>1</v>
      </c>
      <c r="AC497">
        <v>0</v>
      </c>
      <c r="AD497">
        <v>0</v>
      </c>
      <c r="AE497" t="str">
        <v>(empty model)</v>
      </c>
      <c r="AF497">
        <v>1</v>
      </c>
      <c r="AG497">
        <v>135</v>
      </c>
      <c r="AH497">
        <v>17421.892199999998</v>
      </c>
      <c r="AI497">
        <v>16.5</v>
      </c>
    </row>
    <row r="498" spans="10:35" x14ac:dyDescent="0.25">
      <c r="J498" t="str">
        <v>Cameroon</v>
      </c>
      <c r="K498" t="b">
        <v>0</v>
      </c>
      <c r="M498" t="str">
        <v>Estonia</v>
      </c>
      <c r="N498">
        <v>76.099999999999994</v>
      </c>
      <c r="P498" t="str">
        <v>Estonia</v>
      </c>
      <c r="Q498">
        <v>0</v>
      </c>
      <c r="R498">
        <v>0</v>
      </c>
      <c r="S498">
        <v>0</v>
      </c>
      <c r="T498">
        <v>0</v>
      </c>
      <c r="U498">
        <v>0</v>
      </c>
      <c r="V498">
        <v>0</v>
      </c>
      <c r="W498">
        <v>0</v>
      </c>
      <c r="X498">
        <v>0</v>
      </c>
      <c r="Y498">
        <v>0</v>
      </c>
      <c r="Z498">
        <v>0</v>
      </c>
      <c r="AA498">
        <v>1</v>
      </c>
      <c r="AB498">
        <v>0</v>
      </c>
      <c r="AC498">
        <v>0</v>
      </c>
      <c r="AD498">
        <v>0</v>
      </c>
      <c r="AE498" t="str">
        <v>(empty model)</v>
      </c>
      <c r="AF498">
        <v>1</v>
      </c>
      <c r="AG498">
        <v>138</v>
      </c>
      <c r="AH498">
        <v>17454.843420000001</v>
      </c>
      <c r="AI498">
        <v>16.399999999999999</v>
      </c>
    </row>
    <row r="499" spans="10:35" x14ac:dyDescent="0.25">
      <c r="J499" t="str">
        <v>Canada</v>
      </c>
      <c r="K499" t="b">
        <v>0</v>
      </c>
      <c r="M499" t="str">
        <v>Estonia</v>
      </c>
      <c r="N499">
        <v>75.599999999999994</v>
      </c>
      <c r="P499" t="str">
        <v>Estonia</v>
      </c>
      <c r="Q499">
        <v>0</v>
      </c>
      <c r="R499">
        <v>0</v>
      </c>
      <c r="S499">
        <v>0</v>
      </c>
      <c r="T499">
        <v>0</v>
      </c>
      <c r="U499">
        <v>0</v>
      </c>
      <c r="V499">
        <v>0</v>
      </c>
      <c r="W499">
        <v>0</v>
      </c>
      <c r="X499">
        <v>0</v>
      </c>
      <c r="Y499">
        <v>0</v>
      </c>
      <c r="Z499">
        <v>1</v>
      </c>
      <c r="AA499">
        <v>0</v>
      </c>
      <c r="AB499">
        <v>0</v>
      </c>
      <c r="AC499">
        <v>0</v>
      </c>
      <c r="AD499">
        <v>0</v>
      </c>
      <c r="AE499" t="str">
        <v>(empty model)</v>
      </c>
      <c r="AF499">
        <v>1</v>
      </c>
      <c r="AG499">
        <v>137</v>
      </c>
      <c r="AH499">
        <v>14638.6482</v>
      </c>
      <c r="AI499">
        <v>16.2</v>
      </c>
    </row>
    <row r="500" spans="10:35" x14ac:dyDescent="0.25">
      <c r="J500" t="str">
        <v>Canada</v>
      </c>
      <c r="K500" t="b">
        <v>1</v>
      </c>
      <c r="M500" t="str">
        <v>Estonia</v>
      </c>
      <c r="N500">
        <v>74.900000000000006</v>
      </c>
      <c r="P500" t="str">
        <v>Estonia</v>
      </c>
      <c r="Q500">
        <v>0</v>
      </c>
      <c r="R500">
        <v>0</v>
      </c>
      <c r="S500">
        <v>0</v>
      </c>
      <c r="T500">
        <v>0</v>
      </c>
      <c r="U500">
        <v>0</v>
      </c>
      <c r="V500">
        <v>0</v>
      </c>
      <c r="W500">
        <v>0</v>
      </c>
      <c r="X500">
        <v>0</v>
      </c>
      <c r="Y500">
        <v>1</v>
      </c>
      <c r="Z500">
        <v>0</v>
      </c>
      <c r="AA500">
        <v>0</v>
      </c>
      <c r="AB500">
        <v>0</v>
      </c>
      <c r="AC500">
        <v>0</v>
      </c>
      <c r="AD500">
        <v>0</v>
      </c>
      <c r="AE500" t="str">
        <v>(empty model)</v>
      </c>
      <c r="AF500">
        <v>1</v>
      </c>
      <c r="AG500">
        <v>156</v>
      </c>
      <c r="AH500">
        <v>14726.31828</v>
      </c>
      <c r="AI500">
        <v>16.100000000000001</v>
      </c>
    </row>
    <row r="501" spans="10:35" x14ac:dyDescent="0.25">
      <c r="J501" t="str">
        <v>Canada</v>
      </c>
      <c r="K501" t="b">
        <v>1</v>
      </c>
      <c r="M501" t="str">
        <v>Estonia</v>
      </c>
      <c r="N501">
        <v>74.2</v>
      </c>
      <c r="P501" t="str">
        <v>Estonia</v>
      </c>
      <c r="Q501">
        <v>0</v>
      </c>
      <c r="R501">
        <v>0</v>
      </c>
      <c r="S501">
        <v>0</v>
      </c>
      <c r="T501">
        <v>0</v>
      </c>
      <c r="U501">
        <v>0</v>
      </c>
      <c r="V501">
        <v>0</v>
      </c>
      <c r="W501">
        <v>0</v>
      </c>
      <c r="X501">
        <v>1</v>
      </c>
      <c r="Y501">
        <v>0</v>
      </c>
      <c r="Z501">
        <v>0</v>
      </c>
      <c r="AA501">
        <v>0</v>
      </c>
      <c r="AB501">
        <v>0</v>
      </c>
      <c r="AC501">
        <v>0</v>
      </c>
      <c r="AD501">
        <v>0</v>
      </c>
      <c r="AE501" t="str">
        <v>(empty model)</v>
      </c>
      <c r="AF501">
        <v>1</v>
      </c>
      <c r="AG501">
        <v>167</v>
      </c>
      <c r="AH501">
        <v>1894.5485000000001</v>
      </c>
      <c r="AI501">
        <v>16.100000000000001</v>
      </c>
    </row>
    <row r="502" spans="10:35" x14ac:dyDescent="0.25">
      <c r="J502" t="str">
        <v>Canada</v>
      </c>
      <c r="K502" t="b">
        <v>1</v>
      </c>
      <c r="M502" t="str">
        <v>Estonia</v>
      </c>
      <c r="N502">
        <v>73</v>
      </c>
      <c r="P502" t="str">
        <v>Estonia</v>
      </c>
      <c r="Q502">
        <v>0</v>
      </c>
      <c r="R502">
        <v>0</v>
      </c>
      <c r="S502">
        <v>0</v>
      </c>
      <c r="T502">
        <v>0</v>
      </c>
      <c r="U502">
        <v>0</v>
      </c>
      <c r="V502">
        <v>0</v>
      </c>
      <c r="W502">
        <v>1</v>
      </c>
      <c r="X502">
        <v>0</v>
      </c>
      <c r="Y502">
        <v>0</v>
      </c>
      <c r="Z502">
        <v>0</v>
      </c>
      <c r="AA502">
        <v>0</v>
      </c>
      <c r="AB502">
        <v>0</v>
      </c>
      <c r="AC502">
        <v>0</v>
      </c>
      <c r="AD502">
        <v>0</v>
      </c>
      <c r="AE502" t="str">
        <v>(empty model)</v>
      </c>
      <c r="AF502">
        <v>1</v>
      </c>
      <c r="AG502">
        <v>189</v>
      </c>
      <c r="AH502">
        <v>16586.452000000001</v>
      </c>
      <c r="AI502">
        <v>16.100000000000001</v>
      </c>
    </row>
    <row r="503" spans="10:35" x14ac:dyDescent="0.25">
      <c r="J503" t="str">
        <v>Canada</v>
      </c>
      <c r="K503" t="b">
        <v>1</v>
      </c>
      <c r="M503" t="str">
        <v>Estonia</v>
      </c>
      <c r="N503">
        <v>73</v>
      </c>
      <c r="P503" t="str">
        <v>Estonia</v>
      </c>
      <c r="Q503">
        <v>0</v>
      </c>
      <c r="R503">
        <v>0</v>
      </c>
      <c r="S503">
        <v>0</v>
      </c>
      <c r="T503">
        <v>0</v>
      </c>
      <c r="U503">
        <v>0</v>
      </c>
      <c r="V503">
        <v>1</v>
      </c>
      <c r="W503">
        <v>0</v>
      </c>
      <c r="X503">
        <v>0</v>
      </c>
      <c r="Y503">
        <v>0</v>
      </c>
      <c r="Z503">
        <v>0</v>
      </c>
      <c r="AA503">
        <v>0</v>
      </c>
      <c r="AB503">
        <v>0</v>
      </c>
      <c r="AC503">
        <v>0</v>
      </c>
      <c r="AD503">
        <v>0</v>
      </c>
      <c r="AE503" t="str">
        <v>(empty model)</v>
      </c>
      <c r="AF503">
        <v>1</v>
      </c>
      <c r="AG503">
        <v>188</v>
      </c>
      <c r="AH503">
        <v>12595.416499999999</v>
      </c>
      <c r="AI503">
        <v>16.100000000000001</v>
      </c>
    </row>
    <row r="504" spans="10:35" x14ac:dyDescent="0.25">
      <c r="J504" t="str">
        <v>Canada</v>
      </c>
      <c r="K504" t="b">
        <v>1</v>
      </c>
      <c r="M504" t="str">
        <v>Estonia</v>
      </c>
      <c r="N504">
        <v>72.8</v>
      </c>
      <c r="P504" t="str">
        <v>Estonia</v>
      </c>
      <c r="Q504">
        <v>0</v>
      </c>
      <c r="R504">
        <v>0</v>
      </c>
      <c r="S504">
        <v>0</v>
      </c>
      <c r="T504">
        <v>0</v>
      </c>
      <c r="U504">
        <v>1</v>
      </c>
      <c r="V504">
        <v>0</v>
      </c>
      <c r="W504">
        <v>0</v>
      </c>
      <c r="X504">
        <v>0</v>
      </c>
      <c r="Y504">
        <v>0</v>
      </c>
      <c r="Z504">
        <v>0</v>
      </c>
      <c r="AA504">
        <v>0</v>
      </c>
      <c r="AB504">
        <v>0</v>
      </c>
      <c r="AC504">
        <v>0</v>
      </c>
      <c r="AD504">
        <v>0</v>
      </c>
      <c r="AE504" t="str">
        <v>(empty model)</v>
      </c>
      <c r="AF504">
        <v>1</v>
      </c>
      <c r="AG504">
        <v>189</v>
      </c>
      <c r="AH504">
        <v>1338.31322</v>
      </c>
      <c r="AI504">
        <v>15.9</v>
      </c>
    </row>
    <row r="505" spans="10:35" x14ac:dyDescent="0.25">
      <c r="J505" t="str">
        <v>Canada</v>
      </c>
      <c r="K505" t="b">
        <v>1</v>
      </c>
      <c r="M505" t="str">
        <v>Estonia</v>
      </c>
      <c r="N505">
        <v>72.3</v>
      </c>
      <c r="P505" t="str">
        <v>Estonia</v>
      </c>
      <c r="Q505">
        <v>0</v>
      </c>
      <c r="R505">
        <v>0</v>
      </c>
      <c r="S505">
        <v>0</v>
      </c>
      <c r="T505">
        <v>1</v>
      </c>
      <c r="U505">
        <v>0</v>
      </c>
      <c r="V505">
        <v>0</v>
      </c>
      <c r="W505">
        <v>0</v>
      </c>
      <c r="X505">
        <v>0</v>
      </c>
      <c r="Y505">
        <v>0</v>
      </c>
      <c r="Z505">
        <v>0</v>
      </c>
      <c r="AA505">
        <v>0</v>
      </c>
      <c r="AB505">
        <v>0</v>
      </c>
      <c r="AC505">
        <v>0</v>
      </c>
      <c r="AD505">
        <v>0</v>
      </c>
      <c r="AE505" t="str">
        <v>(empty model)</v>
      </c>
      <c r="AF505">
        <v>1</v>
      </c>
      <c r="AG505">
        <v>195</v>
      </c>
      <c r="AH505">
        <v>885.46511499999997</v>
      </c>
      <c r="AI505">
        <v>15.7</v>
      </c>
    </row>
    <row r="506" spans="10:35" x14ac:dyDescent="0.25">
      <c r="J506" t="str">
        <v>Canada</v>
      </c>
      <c r="K506" t="b">
        <v>1</v>
      </c>
      <c r="M506" t="str">
        <v>Ethiopia</v>
      </c>
      <c r="N506">
        <v>64.2</v>
      </c>
      <c r="P506" t="str">
        <v>Ethiopia</v>
      </c>
      <c r="Q506">
        <v>0</v>
      </c>
      <c r="R506">
        <v>0</v>
      </c>
      <c r="S506">
        <v>0</v>
      </c>
      <c r="T506">
        <v>0</v>
      </c>
      <c r="U506">
        <v>0</v>
      </c>
      <c r="V506">
        <v>0</v>
      </c>
      <c r="W506">
        <v>0</v>
      </c>
      <c r="X506">
        <v>0</v>
      </c>
      <c r="Y506">
        <v>0</v>
      </c>
      <c r="Z506">
        <v>0</v>
      </c>
      <c r="AA506">
        <v>0</v>
      </c>
      <c r="AB506">
        <v>0</v>
      </c>
      <c r="AC506">
        <v>0</v>
      </c>
      <c r="AD506">
        <v>1</v>
      </c>
      <c r="AE506" t="str">
        <v>(empty model)</v>
      </c>
      <c r="AF506">
        <v>1</v>
      </c>
      <c r="AG506">
        <v>234</v>
      </c>
      <c r="AH506">
        <v>571.16227590000005</v>
      </c>
      <c r="AI506">
        <v>8.4</v>
      </c>
    </row>
    <row r="507" spans="10:35" x14ac:dyDescent="0.25">
      <c r="J507" t="str">
        <v>Canada</v>
      </c>
      <c r="K507" t="b">
        <v>1</v>
      </c>
      <c r="M507" t="str">
        <v>Ethiopia</v>
      </c>
      <c r="N507">
        <v>63.7</v>
      </c>
      <c r="P507" t="str">
        <v>Ethiopia</v>
      </c>
      <c r="Q507">
        <v>0</v>
      </c>
      <c r="R507">
        <v>0</v>
      </c>
      <c r="S507">
        <v>0</v>
      </c>
      <c r="T507">
        <v>0</v>
      </c>
      <c r="U507">
        <v>0</v>
      </c>
      <c r="V507">
        <v>0</v>
      </c>
      <c r="W507">
        <v>0</v>
      </c>
      <c r="X507">
        <v>0</v>
      </c>
      <c r="Y507">
        <v>0</v>
      </c>
      <c r="Z507">
        <v>0</v>
      </c>
      <c r="AA507">
        <v>0</v>
      </c>
      <c r="AB507">
        <v>0</v>
      </c>
      <c r="AC507">
        <v>1</v>
      </c>
      <c r="AD507">
        <v>0</v>
      </c>
      <c r="AE507" t="str">
        <v>(empty model)</v>
      </c>
      <c r="AF507">
        <v>1</v>
      </c>
      <c r="AG507">
        <v>237</v>
      </c>
      <c r="AH507">
        <v>52.1535887</v>
      </c>
      <c r="AI507">
        <v>8.4</v>
      </c>
    </row>
    <row r="508" spans="10:35" x14ac:dyDescent="0.25">
      <c r="J508" t="str">
        <v>Canada</v>
      </c>
      <c r="K508" t="b">
        <v>1</v>
      </c>
      <c r="M508" t="str">
        <v>Ethiopia</v>
      </c>
      <c r="N508">
        <v>63.3</v>
      </c>
      <c r="P508" t="str">
        <v>Ethiopia</v>
      </c>
      <c r="Q508">
        <v>0</v>
      </c>
      <c r="R508">
        <v>0</v>
      </c>
      <c r="S508">
        <v>0</v>
      </c>
      <c r="T508">
        <v>0</v>
      </c>
      <c r="U508">
        <v>0</v>
      </c>
      <c r="V508">
        <v>0</v>
      </c>
      <c r="W508">
        <v>0</v>
      </c>
      <c r="X508">
        <v>0</v>
      </c>
      <c r="Y508">
        <v>0</v>
      </c>
      <c r="Z508">
        <v>0</v>
      </c>
      <c r="AA508">
        <v>0</v>
      </c>
      <c r="AB508">
        <v>1</v>
      </c>
      <c r="AC508">
        <v>0</v>
      </c>
      <c r="AD508">
        <v>0</v>
      </c>
      <c r="AE508" t="str">
        <v>(empty model)</v>
      </c>
      <c r="AF508">
        <v>1</v>
      </c>
      <c r="AG508">
        <v>241</v>
      </c>
      <c r="AH508">
        <v>468.567249</v>
      </c>
      <c r="AI508">
        <v>8.4</v>
      </c>
    </row>
    <row r="509" spans="10:35" x14ac:dyDescent="0.25">
      <c r="J509" t="str">
        <v>Canada</v>
      </c>
      <c r="K509" t="b">
        <v>1</v>
      </c>
      <c r="M509" t="str">
        <v>Ethiopia</v>
      </c>
      <c r="N509">
        <v>62.6</v>
      </c>
      <c r="P509" t="str">
        <v>Ethiopia</v>
      </c>
      <c r="Q509">
        <v>0</v>
      </c>
      <c r="R509">
        <v>0</v>
      </c>
      <c r="S509">
        <v>0</v>
      </c>
      <c r="T509">
        <v>0</v>
      </c>
      <c r="U509">
        <v>0</v>
      </c>
      <c r="V509">
        <v>0</v>
      </c>
      <c r="W509">
        <v>0</v>
      </c>
      <c r="X509">
        <v>0</v>
      </c>
      <c r="Y509">
        <v>0</v>
      </c>
      <c r="Z509">
        <v>0</v>
      </c>
      <c r="AA509">
        <v>1</v>
      </c>
      <c r="AB509">
        <v>0</v>
      </c>
      <c r="AC509">
        <v>0</v>
      </c>
      <c r="AD509">
        <v>0</v>
      </c>
      <c r="AE509" t="str">
        <v>(empty model)</v>
      </c>
      <c r="AF509">
        <v>1</v>
      </c>
      <c r="AG509">
        <v>249</v>
      </c>
      <c r="AH509">
        <v>354.8463544</v>
      </c>
      <c r="AI509">
        <v>8.1999999999999993</v>
      </c>
    </row>
    <row r="510" spans="10:35" x14ac:dyDescent="0.25">
      <c r="J510" t="str">
        <v>Canada</v>
      </c>
      <c r="K510" t="b">
        <v>1</v>
      </c>
      <c r="M510" t="str">
        <v>Ethiopia</v>
      </c>
      <c r="N510">
        <v>61.8</v>
      </c>
      <c r="P510" t="str">
        <v>Ethiopia</v>
      </c>
      <c r="Q510">
        <v>0</v>
      </c>
      <c r="R510">
        <v>0</v>
      </c>
      <c r="S510">
        <v>0</v>
      </c>
      <c r="T510">
        <v>0</v>
      </c>
      <c r="U510">
        <v>0</v>
      </c>
      <c r="V510">
        <v>0</v>
      </c>
      <c r="W510">
        <v>0</v>
      </c>
      <c r="X510">
        <v>0</v>
      </c>
      <c r="Y510">
        <v>0</v>
      </c>
      <c r="Z510">
        <v>1</v>
      </c>
      <c r="AA510">
        <v>0</v>
      </c>
      <c r="AB510">
        <v>0</v>
      </c>
      <c r="AC510">
        <v>0</v>
      </c>
      <c r="AD510">
        <v>0</v>
      </c>
      <c r="AE510" t="str">
        <v>(empty model)</v>
      </c>
      <c r="AF510">
        <v>1</v>
      </c>
      <c r="AG510">
        <v>261</v>
      </c>
      <c r="AH510">
        <v>341.39992000000001</v>
      </c>
      <c r="AI510">
        <v>8.1</v>
      </c>
    </row>
    <row r="511" spans="10:35" x14ac:dyDescent="0.25">
      <c r="J511" t="str">
        <v>Canada</v>
      </c>
      <c r="K511" t="b">
        <v>1</v>
      </c>
      <c r="M511" t="str">
        <v>Ethiopia</v>
      </c>
      <c r="N511">
        <v>68</v>
      </c>
      <c r="P511" t="str">
        <v>Ethiopia</v>
      </c>
      <c r="Q511">
        <v>0</v>
      </c>
      <c r="R511">
        <v>0</v>
      </c>
      <c r="S511">
        <v>0</v>
      </c>
      <c r="T511">
        <v>0</v>
      </c>
      <c r="U511">
        <v>0</v>
      </c>
      <c r="V511">
        <v>0</v>
      </c>
      <c r="W511">
        <v>0</v>
      </c>
      <c r="X511">
        <v>0</v>
      </c>
      <c r="Y511">
        <v>1</v>
      </c>
      <c r="Z511">
        <v>0</v>
      </c>
      <c r="AA511">
        <v>0</v>
      </c>
      <c r="AB511">
        <v>0</v>
      </c>
      <c r="AC511">
        <v>0</v>
      </c>
      <c r="AD511">
        <v>0</v>
      </c>
      <c r="AE511" t="str">
        <v>(empty model)</v>
      </c>
      <c r="AF511">
        <v>1</v>
      </c>
      <c r="AG511">
        <v>274</v>
      </c>
      <c r="AH511">
        <v>379.75663850000001</v>
      </c>
      <c r="AI511">
        <v>8.1</v>
      </c>
    </row>
    <row r="512" spans="10:35" x14ac:dyDescent="0.25">
      <c r="J512" t="str">
        <v>Canada</v>
      </c>
      <c r="K512" t="b">
        <v>0</v>
      </c>
      <c r="M512" t="str">
        <v>Ethiopia</v>
      </c>
      <c r="N512">
        <v>59.8</v>
      </c>
      <c r="P512" t="str">
        <v>Ethiopia</v>
      </c>
      <c r="Q512">
        <v>0</v>
      </c>
      <c r="R512">
        <v>0</v>
      </c>
      <c r="S512">
        <v>0</v>
      </c>
      <c r="T512">
        <v>0</v>
      </c>
      <c r="U512">
        <v>0</v>
      </c>
      <c r="V512">
        <v>0</v>
      </c>
      <c r="W512">
        <v>0</v>
      </c>
      <c r="X512">
        <v>1</v>
      </c>
      <c r="Y512">
        <v>0</v>
      </c>
      <c r="Z512">
        <v>0</v>
      </c>
      <c r="AA512">
        <v>0</v>
      </c>
      <c r="AB512">
        <v>0</v>
      </c>
      <c r="AC512">
        <v>0</v>
      </c>
      <c r="AD512">
        <v>0</v>
      </c>
      <c r="AE512" t="str">
        <v>(empty model)</v>
      </c>
      <c r="AF512">
        <v>1</v>
      </c>
      <c r="AG512">
        <v>289</v>
      </c>
      <c r="AH512">
        <v>325.38255429999998</v>
      </c>
      <c r="AI512">
        <v>7.6</v>
      </c>
    </row>
    <row r="513" spans="10:35" x14ac:dyDescent="0.25">
      <c r="J513" t="str">
        <v>Canada</v>
      </c>
      <c r="K513" t="b">
        <v>0</v>
      </c>
      <c r="M513" t="str">
        <v>Ethiopia</v>
      </c>
      <c r="N513">
        <v>58.5</v>
      </c>
      <c r="P513" t="str">
        <v>Ethiopia</v>
      </c>
      <c r="Q513">
        <v>0</v>
      </c>
      <c r="R513">
        <v>0</v>
      </c>
      <c r="S513">
        <v>0</v>
      </c>
      <c r="T513">
        <v>0</v>
      </c>
      <c r="U513">
        <v>0</v>
      </c>
      <c r="V513">
        <v>0</v>
      </c>
      <c r="W513">
        <v>1</v>
      </c>
      <c r="X513">
        <v>0</v>
      </c>
      <c r="Y513">
        <v>0</v>
      </c>
      <c r="Z513">
        <v>0</v>
      </c>
      <c r="AA513">
        <v>0</v>
      </c>
      <c r="AB513">
        <v>0</v>
      </c>
      <c r="AC513">
        <v>0</v>
      </c>
      <c r="AD513">
        <v>0</v>
      </c>
      <c r="AE513" t="str">
        <v>(empty model)</v>
      </c>
      <c r="AF513">
        <v>1</v>
      </c>
      <c r="AG513">
        <v>39</v>
      </c>
      <c r="AH513">
        <v>243.32682199999999</v>
      </c>
      <c r="AI513">
        <v>7.1</v>
      </c>
    </row>
    <row r="514" spans="10:35" x14ac:dyDescent="0.25">
      <c r="J514" t="str">
        <v>Canada</v>
      </c>
      <c r="K514" t="b">
        <v>0</v>
      </c>
      <c r="M514" t="str">
        <v>Fiji</v>
      </c>
      <c r="N514">
        <v>69.7</v>
      </c>
      <c r="P514" t="str">
        <v>Fiji</v>
      </c>
      <c r="Q514">
        <v>0</v>
      </c>
      <c r="R514">
        <v>0</v>
      </c>
      <c r="S514">
        <v>0</v>
      </c>
      <c r="T514">
        <v>0</v>
      </c>
      <c r="U514">
        <v>0</v>
      </c>
      <c r="V514">
        <v>0</v>
      </c>
      <c r="W514">
        <v>0</v>
      </c>
      <c r="X514">
        <v>0</v>
      </c>
      <c r="Y514">
        <v>0</v>
      </c>
      <c r="Z514">
        <v>0</v>
      </c>
      <c r="AA514">
        <v>0</v>
      </c>
      <c r="AB514">
        <v>0</v>
      </c>
      <c r="AC514">
        <v>0</v>
      </c>
      <c r="AD514">
        <v>1</v>
      </c>
      <c r="AE514" t="str">
        <v>(empty model)</v>
      </c>
      <c r="AF514">
        <v>1</v>
      </c>
      <c r="AG514">
        <v>19</v>
      </c>
      <c r="AH514">
        <v>546.37279999999998</v>
      </c>
      <c r="AI514">
        <v>15.2</v>
      </c>
    </row>
    <row r="515" spans="10:35" x14ac:dyDescent="0.25">
      <c r="J515" t="str">
        <v>Central African Republic</v>
      </c>
      <c r="K515" t="b">
        <v>0</v>
      </c>
      <c r="M515" t="str">
        <v>Fiji</v>
      </c>
      <c r="N515">
        <v>69.599999999999994</v>
      </c>
      <c r="P515" t="str">
        <v>Fiji</v>
      </c>
      <c r="Q515">
        <v>0</v>
      </c>
      <c r="R515">
        <v>0</v>
      </c>
      <c r="S515">
        <v>0</v>
      </c>
      <c r="T515">
        <v>0</v>
      </c>
      <c r="U515">
        <v>0</v>
      </c>
      <c r="V515">
        <v>0</v>
      </c>
      <c r="W515">
        <v>0</v>
      </c>
      <c r="X515">
        <v>0</v>
      </c>
      <c r="Y515">
        <v>0</v>
      </c>
      <c r="Z515">
        <v>0</v>
      </c>
      <c r="AA515">
        <v>0</v>
      </c>
      <c r="AB515">
        <v>0</v>
      </c>
      <c r="AC515">
        <v>1</v>
      </c>
      <c r="AD515">
        <v>0</v>
      </c>
      <c r="AE515" t="str">
        <v>(empty model)</v>
      </c>
      <c r="AF515">
        <v>1</v>
      </c>
      <c r="AG515">
        <v>192</v>
      </c>
      <c r="AH515">
        <v>4763.6895599999998</v>
      </c>
      <c r="AI515">
        <v>15</v>
      </c>
    </row>
    <row r="516" spans="10:35" x14ac:dyDescent="0.25">
      <c r="J516" t="str">
        <v>Central African Republic</v>
      </c>
      <c r="K516" t="b">
        <v>1</v>
      </c>
      <c r="M516" t="str">
        <v>Fiji</v>
      </c>
      <c r="N516">
        <v>69.400000000000006</v>
      </c>
      <c r="P516" t="str">
        <v>Fiji</v>
      </c>
      <c r="Q516">
        <v>0</v>
      </c>
      <c r="R516">
        <v>0</v>
      </c>
      <c r="S516">
        <v>0</v>
      </c>
      <c r="T516">
        <v>0</v>
      </c>
      <c r="U516">
        <v>0</v>
      </c>
      <c r="V516">
        <v>0</v>
      </c>
      <c r="W516">
        <v>0</v>
      </c>
      <c r="X516">
        <v>0</v>
      </c>
      <c r="Y516">
        <v>0</v>
      </c>
      <c r="Z516">
        <v>0</v>
      </c>
      <c r="AA516">
        <v>0</v>
      </c>
      <c r="AB516">
        <v>1</v>
      </c>
      <c r="AC516">
        <v>0</v>
      </c>
      <c r="AD516">
        <v>0</v>
      </c>
      <c r="AE516" t="str">
        <v>(empty model)</v>
      </c>
      <c r="AF516">
        <v>1</v>
      </c>
      <c r="AG516">
        <v>195</v>
      </c>
      <c r="AH516">
        <v>4546.7385400000003</v>
      </c>
      <c r="AI516">
        <v>14.9</v>
      </c>
    </row>
    <row r="517" spans="10:35" x14ac:dyDescent="0.25">
      <c r="J517" t="str">
        <v>Central African Republic</v>
      </c>
      <c r="K517" t="b">
        <v>1</v>
      </c>
      <c r="M517" t="str">
        <v>Fiji</v>
      </c>
      <c r="N517">
        <v>69.2</v>
      </c>
      <c r="P517" t="str">
        <v>Fiji</v>
      </c>
      <c r="Q517">
        <v>0</v>
      </c>
      <c r="R517">
        <v>0</v>
      </c>
      <c r="S517">
        <v>0</v>
      </c>
      <c r="T517">
        <v>0</v>
      </c>
      <c r="U517">
        <v>0</v>
      </c>
      <c r="V517">
        <v>0</v>
      </c>
      <c r="W517">
        <v>0</v>
      </c>
      <c r="X517">
        <v>0</v>
      </c>
      <c r="Y517">
        <v>0</v>
      </c>
      <c r="Z517">
        <v>0</v>
      </c>
      <c r="AA517">
        <v>1</v>
      </c>
      <c r="AB517">
        <v>0</v>
      </c>
      <c r="AC517">
        <v>0</v>
      </c>
      <c r="AD517">
        <v>0</v>
      </c>
      <c r="AE517" t="str">
        <v>(empty model)</v>
      </c>
      <c r="AF517">
        <v>1</v>
      </c>
      <c r="AG517">
        <v>197</v>
      </c>
      <c r="AH517">
        <v>4353.121392</v>
      </c>
      <c r="AI517">
        <v>14.7</v>
      </c>
    </row>
    <row r="518" spans="10:35" x14ac:dyDescent="0.25">
      <c r="J518" t="str">
        <v>Central African Republic</v>
      </c>
      <c r="K518" t="b">
        <v>1</v>
      </c>
      <c r="M518" t="str">
        <v>Fiji</v>
      </c>
      <c r="N518">
        <v>69.099999999999994</v>
      </c>
      <c r="P518" t="str">
        <v>Fiji</v>
      </c>
      <c r="Q518">
        <v>0</v>
      </c>
      <c r="R518">
        <v>0</v>
      </c>
      <c r="S518">
        <v>0</v>
      </c>
      <c r="T518">
        <v>0</v>
      </c>
      <c r="U518">
        <v>0</v>
      </c>
      <c r="V518">
        <v>0</v>
      </c>
      <c r="W518">
        <v>0</v>
      </c>
      <c r="X518">
        <v>0</v>
      </c>
      <c r="Y518">
        <v>0</v>
      </c>
      <c r="Z518">
        <v>1</v>
      </c>
      <c r="AA518">
        <v>0</v>
      </c>
      <c r="AB518">
        <v>0</v>
      </c>
      <c r="AC518">
        <v>0</v>
      </c>
      <c r="AD518">
        <v>0</v>
      </c>
      <c r="AE518" t="str">
        <v>(empty model)</v>
      </c>
      <c r="AF518">
        <v>1</v>
      </c>
      <c r="AG518">
        <v>2</v>
      </c>
      <c r="AH518">
        <v>3651.9667840000002</v>
      </c>
      <c r="AI518">
        <v>14.6</v>
      </c>
    </row>
    <row r="519" spans="10:35" x14ac:dyDescent="0.25">
      <c r="J519" t="str">
        <v>Central African Republic</v>
      </c>
      <c r="K519" t="b">
        <v>1</v>
      </c>
      <c r="M519" t="str">
        <v>Fiji</v>
      </c>
      <c r="N519">
        <v>68.900000000000006</v>
      </c>
      <c r="P519" t="str">
        <v>Fiji</v>
      </c>
      <c r="Q519">
        <v>0</v>
      </c>
      <c r="R519">
        <v>0</v>
      </c>
      <c r="S519">
        <v>0</v>
      </c>
      <c r="T519">
        <v>0</v>
      </c>
      <c r="U519">
        <v>0</v>
      </c>
      <c r="V519">
        <v>0</v>
      </c>
      <c r="W519">
        <v>0</v>
      </c>
      <c r="X519">
        <v>0</v>
      </c>
      <c r="Y519">
        <v>1</v>
      </c>
      <c r="Z519">
        <v>0</v>
      </c>
      <c r="AA519">
        <v>0</v>
      </c>
      <c r="AB519">
        <v>0</v>
      </c>
      <c r="AC519">
        <v>0</v>
      </c>
      <c r="AD519">
        <v>0</v>
      </c>
      <c r="AE519" t="str">
        <v>(empty model)</v>
      </c>
      <c r="AF519">
        <v>1</v>
      </c>
      <c r="AG519">
        <v>23</v>
      </c>
      <c r="AH519">
        <v>3369.4824699999999</v>
      </c>
      <c r="AI519">
        <v>14.5</v>
      </c>
    </row>
    <row r="520" spans="10:35" x14ac:dyDescent="0.25">
      <c r="J520" t="str">
        <v>Central African Republic</v>
      </c>
      <c r="K520" t="b">
        <v>1</v>
      </c>
      <c r="M520" t="str">
        <v>Fiji</v>
      </c>
      <c r="N520">
        <v>68.7</v>
      </c>
      <c r="P520" t="str">
        <v>Fiji</v>
      </c>
      <c r="Q520">
        <v>0</v>
      </c>
      <c r="R520">
        <v>0</v>
      </c>
      <c r="S520">
        <v>0</v>
      </c>
      <c r="T520">
        <v>0</v>
      </c>
      <c r="U520">
        <v>0</v>
      </c>
      <c r="V520">
        <v>0</v>
      </c>
      <c r="W520">
        <v>0</v>
      </c>
      <c r="X520">
        <v>1</v>
      </c>
      <c r="Y520">
        <v>0</v>
      </c>
      <c r="Z520">
        <v>0</v>
      </c>
      <c r="AA520">
        <v>0</v>
      </c>
      <c r="AB520">
        <v>0</v>
      </c>
      <c r="AC520">
        <v>0</v>
      </c>
      <c r="AD520">
        <v>0</v>
      </c>
      <c r="AE520" t="str">
        <v>(empty model)</v>
      </c>
      <c r="AF520">
        <v>1</v>
      </c>
      <c r="AG520">
        <v>26</v>
      </c>
      <c r="AH520">
        <v>4177.6577889999999</v>
      </c>
      <c r="AI520">
        <v>14.3</v>
      </c>
    </row>
    <row r="521" spans="10:35" x14ac:dyDescent="0.25">
      <c r="J521" t="str">
        <v>Central African Republic</v>
      </c>
      <c r="K521" t="b">
        <v>1</v>
      </c>
      <c r="M521" t="str">
        <v>Fiji</v>
      </c>
      <c r="N521">
        <v>68.599999999999994</v>
      </c>
      <c r="P521" t="str">
        <v>Fiji</v>
      </c>
      <c r="Q521">
        <v>0</v>
      </c>
      <c r="R521">
        <v>0</v>
      </c>
      <c r="S521">
        <v>0</v>
      </c>
      <c r="T521">
        <v>0</v>
      </c>
      <c r="U521">
        <v>0</v>
      </c>
      <c r="V521">
        <v>0</v>
      </c>
      <c r="W521">
        <v>1</v>
      </c>
      <c r="X521">
        <v>0</v>
      </c>
      <c r="Y521">
        <v>0</v>
      </c>
      <c r="Z521">
        <v>0</v>
      </c>
      <c r="AA521">
        <v>0</v>
      </c>
      <c r="AB521">
        <v>0</v>
      </c>
      <c r="AC521">
        <v>0</v>
      </c>
      <c r="AD521">
        <v>0</v>
      </c>
      <c r="AE521" t="str">
        <v>(empty model)</v>
      </c>
      <c r="AF521">
        <v>1</v>
      </c>
      <c r="AG521">
        <v>29</v>
      </c>
      <c r="AH521">
        <v>478.82326999999998</v>
      </c>
      <c r="AI521">
        <v>14.2</v>
      </c>
    </row>
    <row r="522" spans="10:35" x14ac:dyDescent="0.25">
      <c r="J522" t="str">
        <v>Central African Republic</v>
      </c>
      <c r="K522" t="b">
        <v>0</v>
      </c>
      <c r="M522" t="str">
        <v>Fiji</v>
      </c>
      <c r="N522">
        <v>68.5</v>
      </c>
      <c r="P522" t="str">
        <v>Fiji</v>
      </c>
      <c r="Q522">
        <v>0</v>
      </c>
      <c r="R522">
        <v>0</v>
      </c>
      <c r="S522">
        <v>0</v>
      </c>
      <c r="T522">
        <v>0</v>
      </c>
      <c r="U522">
        <v>0</v>
      </c>
      <c r="V522">
        <v>1</v>
      </c>
      <c r="W522">
        <v>0</v>
      </c>
      <c r="X522">
        <v>0</v>
      </c>
      <c r="Y522">
        <v>0</v>
      </c>
      <c r="Z522">
        <v>0</v>
      </c>
      <c r="AA522">
        <v>0</v>
      </c>
      <c r="AB522">
        <v>0</v>
      </c>
      <c r="AC522">
        <v>0</v>
      </c>
      <c r="AD522">
        <v>0</v>
      </c>
      <c r="AE522" t="str">
        <v>(empty model)</v>
      </c>
      <c r="AF522">
        <v>1</v>
      </c>
      <c r="AG522">
        <v>211</v>
      </c>
      <c r="AH522">
        <v>3749.939813</v>
      </c>
      <c r="AI522">
        <v>14</v>
      </c>
    </row>
    <row r="523" spans="10:35" x14ac:dyDescent="0.25">
      <c r="J523" t="str">
        <v>Central African Republic</v>
      </c>
      <c r="K523" t="b">
        <v>0</v>
      </c>
      <c r="M523" t="str">
        <v>Fiji</v>
      </c>
      <c r="N523">
        <v>68.3</v>
      </c>
      <c r="P523" t="str">
        <v>Fiji</v>
      </c>
      <c r="Q523">
        <v>0</v>
      </c>
      <c r="R523">
        <v>0</v>
      </c>
      <c r="S523">
        <v>0</v>
      </c>
      <c r="T523">
        <v>0</v>
      </c>
      <c r="U523">
        <v>1</v>
      </c>
      <c r="V523">
        <v>0</v>
      </c>
      <c r="W523">
        <v>0</v>
      </c>
      <c r="X523">
        <v>0</v>
      </c>
      <c r="Y523">
        <v>0</v>
      </c>
      <c r="Z523">
        <v>0</v>
      </c>
      <c r="AA523">
        <v>0</v>
      </c>
      <c r="AB523">
        <v>0</v>
      </c>
      <c r="AC523">
        <v>0</v>
      </c>
      <c r="AD523">
        <v>0</v>
      </c>
      <c r="AE523" t="str">
        <v>(empty model)</v>
      </c>
      <c r="AF523">
        <v>1</v>
      </c>
      <c r="AG523">
        <v>214</v>
      </c>
      <c r="AH523">
        <v>3658.63832</v>
      </c>
      <c r="AI523">
        <v>13.9</v>
      </c>
    </row>
    <row r="524" spans="10:35" x14ac:dyDescent="0.25">
      <c r="J524" t="str">
        <v>Central African Republic</v>
      </c>
      <c r="K524" t="b">
        <v>0</v>
      </c>
      <c r="M524" t="str">
        <v>Fiji</v>
      </c>
      <c r="N524">
        <v>68.099999999999994</v>
      </c>
      <c r="P524" t="str">
        <v>Fiji</v>
      </c>
      <c r="Q524">
        <v>0</v>
      </c>
      <c r="R524">
        <v>0</v>
      </c>
      <c r="S524">
        <v>0</v>
      </c>
      <c r="T524">
        <v>1</v>
      </c>
      <c r="U524">
        <v>0</v>
      </c>
      <c r="V524">
        <v>0</v>
      </c>
      <c r="W524">
        <v>0</v>
      </c>
      <c r="X524">
        <v>0</v>
      </c>
      <c r="Y524">
        <v>0</v>
      </c>
      <c r="Z524">
        <v>0</v>
      </c>
      <c r="AA524">
        <v>0</v>
      </c>
      <c r="AB524">
        <v>0</v>
      </c>
      <c r="AC524">
        <v>0</v>
      </c>
      <c r="AD524">
        <v>0</v>
      </c>
      <c r="AE524" t="str">
        <v>(empty model)</v>
      </c>
      <c r="AF524">
        <v>1</v>
      </c>
      <c r="AG524">
        <v>218</v>
      </c>
      <c r="AH524">
        <v>3332.918533</v>
      </c>
      <c r="AI524">
        <v>13.4</v>
      </c>
    </row>
    <row r="525" spans="10:35" x14ac:dyDescent="0.25">
      <c r="J525" t="str">
        <v>Central African Republic</v>
      </c>
      <c r="K525" t="b">
        <v>0</v>
      </c>
      <c r="M525" t="str">
        <v>Fiji</v>
      </c>
      <c r="N525">
        <v>68</v>
      </c>
      <c r="P525" t="str">
        <v>Fiji</v>
      </c>
      <c r="Q525">
        <v>0</v>
      </c>
      <c r="R525">
        <v>0</v>
      </c>
      <c r="S525">
        <v>1</v>
      </c>
      <c r="T525">
        <v>0</v>
      </c>
      <c r="U525">
        <v>0</v>
      </c>
      <c r="V525">
        <v>0</v>
      </c>
      <c r="W525">
        <v>0</v>
      </c>
      <c r="X525">
        <v>0</v>
      </c>
      <c r="Y525">
        <v>0</v>
      </c>
      <c r="Z525">
        <v>0</v>
      </c>
      <c r="AA525">
        <v>0</v>
      </c>
      <c r="AB525">
        <v>0</v>
      </c>
      <c r="AC525">
        <v>0</v>
      </c>
      <c r="AD525">
        <v>0</v>
      </c>
      <c r="AE525" t="str">
        <v>(empty model)</v>
      </c>
      <c r="AF525">
        <v>1</v>
      </c>
      <c r="AG525">
        <v>22</v>
      </c>
      <c r="AH525">
        <v>2835.9739719999998</v>
      </c>
      <c r="AI525">
        <v>13.3</v>
      </c>
    </row>
    <row r="526" spans="10:35" x14ac:dyDescent="0.25">
      <c r="J526" t="str">
        <v>Central African Republic</v>
      </c>
      <c r="K526" t="b">
        <v>0</v>
      </c>
      <c r="M526" t="str">
        <v>Fiji</v>
      </c>
      <c r="N526">
        <v>67.900000000000006</v>
      </c>
      <c r="P526" t="str">
        <v>Fiji</v>
      </c>
      <c r="Q526">
        <v>0</v>
      </c>
      <c r="R526">
        <v>1</v>
      </c>
      <c r="S526">
        <v>0</v>
      </c>
      <c r="T526">
        <v>0</v>
      </c>
      <c r="U526">
        <v>0</v>
      </c>
      <c r="V526">
        <v>0</v>
      </c>
      <c r="W526">
        <v>0</v>
      </c>
      <c r="X526">
        <v>0</v>
      </c>
      <c r="Y526">
        <v>0</v>
      </c>
      <c r="Z526">
        <v>0</v>
      </c>
      <c r="AA526">
        <v>0</v>
      </c>
      <c r="AB526">
        <v>0</v>
      </c>
      <c r="AC526">
        <v>0</v>
      </c>
      <c r="AD526">
        <v>0</v>
      </c>
      <c r="AE526" t="str">
        <v>(empty model)</v>
      </c>
      <c r="AF526">
        <v>1</v>
      </c>
      <c r="AG526">
        <v>22</v>
      </c>
      <c r="AH526">
        <v>2259.5579600000001</v>
      </c>
      <c r="AI526">
        <v>13.3</v>
      </c>
    </row>
    <row r="527" spans="10:35" x14ac:dyDescent="0.25">
      <c r="J527" t="str">
        <v>Central African Republic</v>
      </c>
      <c r="K527" t="b">
        <v>0</v>
      </c>
      <c r="M527" t="str">
        <v>Fiji</v>
      </c>
      <c r="N527">
        <v>67.8</v>
      </c>
      <c r="P527" t="str">
        <v>Fiji</v>
      </c>
      <c r="Q527">
        <v>1</v>
      </c>
      <c r="R527">
        <v>0</v>
      </c>
      <c r="S527">
        <v>0</v>
      </c>
      <c r="T527">
        <v>0</v>
      </c>
      <c r="U527">
        <v>0</v>
      </c>
      <c r="V527">
        <v>0</v>
      </c>
      <c r="W527">
        <v>0</v>
      </c>
      <c r="X527">
        <v>0</v>
      </c>
      <c r="Y527">
        <v>0</v>
      </c>
      <c r="Z527">
        <v>0</v>
      </c>
      <c r="AA527">
        <v>0</v>
      </c>
      <c r="AB527">
        <v>0</v>
      </c>
      <c r="AC527">
        <v>0</v>
      </c>
      <c r="AD527">
        <v>0</v>
      </c>
      <c r="AE527" t="str">
        <v>(empty model)</v>
      </c>
      <c r="AF527">
        <v>1</v>
      </c>
      <c r="AG527">
        <v>221</v>
      </c>
      <c r="AH527">
        <v>238.891729</v>
      </c>
      <c r="AI527">
        <v>13.2</v>
      </c>
    </row>
    <row r="528" spans="10:35" x14ac:dyDescent="0.25">
      <c r="J528" t="str">
        <v>Central African Republic</v>
      </c>
      <c r="K528" t="b">
        <v>0</v>
      </c>
      <c r="M528" t="str">
        <v>Fiji</v>
      </c>
      <c r="N528">
        <v>67.7</v>
      </c>
      <c r="P528" t="str">
        <v>Fiji</v>
      </c>
      <c r="Q528">
        <v>0</v>
      </c>
      <c r="R528">
        <v>0</v>
      </c>
      <c r="S528">
        <v>0</v>
      </c>
      <c r="T528">
        <v>0</v>
      </c>
      <c r="U528">
        <v>0</v>
      </c>
      <c r="V528">
        <v>0</v>
      </c>
      <c r="W528">
        <v>0</v>
      </c>
      <c r="X528">
        <v>0</v>
      </c>
      <c r="Y528">
        <v>0</v>
      </c>
      <c r="Z528">
        <v>0</v>
      </c>
      <c r="AA528">
        <v>0</v>
      </c>
      <c r="AB528">
        <v>0</v>
      </c>
      <c r="AC528">
        <v>0</v>
      </c>
      <c r="AD528">
        <v>0</v>
      </c>
      <c r="AE528" t="str">
        <v>(empty model)</v>
      </c>
      <c r="AF528">
        <v>1</v>
      </c>
      <c r="AG528">
        <v>221</v>
      </c>
      <c r="AH528">
        <v>276.13380000000001</v>
      </c>
      <c r="AI528">
        <v>13.1</v>
      </c>
    </row>
    <row r="529" spans="10:35" x14ac:dyDescent="0.25">
      <c r="J529" t="str">
        <v>Central African Republic</v>
      </c>
      <c r="K529" t="b">
        <v>0</v>
      </c>
      <c r="M529" t="str">
        <v>France</v>
      </c>
      <c r="N529">
        <v>82.2</v>
      </c>
      <c r="P529" t="str">
        <v>France</v>
      </c>
      <c r="Q529">
        <v>0</v>
      </c>
      <c r="R529">
        <v>0</v>
      </c>
      <c r="S529">
        <v>0</v>
      </c>
      <c r="T529">
        <v>0</v>
      </c>
      <c r="U529">
        <v>0</v>
      </c>
      <c r="V529">
        <v>0</v>
      </c>
      <c r="W529">
        <v>0</v>
      </c>
      <c r="X529">
        <v>0</v>
      </c>
      <c r="Y529">
        <v>0</v>
      </c>
      <c r="Z529">
        <v>0</v>
      </c>
      <c r="AA529">
        <v>0</v>
      </c>
      <c r="AB529">
        <v>0</v>
      </c>
      <c r="AC529">
        <v>0</v>
      </c>
      <c r="AD529">
        <v>1</v>
      </c>
      <c r="AE529" t="str">
        <v>(empty model)</v>
      </c>
      <c r="AF529">
        <v>1</v>
      </c>
      <c r="AG529">
        <v>79</v>
      </c>
      <c r="AH529">
        <v>42955.242870000002</v>
      </c>
      <c r="AI529">
        <v>16.2</v>
      </c>
    </row>
    <row r="530" spans="10:35" x14ac:dyDescent="0.25">
      <c r="J530" t="str">
        <v>Central African Republic</v>
      </c>
      <c r="K530" t="b">
        <v>0</v>
      </c>
      <c r="M530" t="str">
        <v>France</v>
      </c>
      <c r="N530">
        <v>82</v>
      </c>
      <c r="P530" t="str">
        <v>France</v>
      </c>
      <c r="Q530">
        <v>0</v>
      </c>
      <c r="R530">
        <v>0</v>
      </c>
      <c r="S530">
        <v>0</v>
      </c>
      <c r="T530">
        <v>0</v>
      </c>
      <c r="U530">
        <v>0</v>
      </c>
      <c r="V530">
        <v>0</v>
      </c>
      <c r="W530">
        <v>0</v>
      </c>
      <c r="X530">
        <v>0</v>
      </c>
      <c r="Y530">
        <v>0</v>
      </c>
      <c r="Z530">
        <v>0</v>
      </c>
      <c r="AA530">
        <v>0</v>
      </c>
      <c r="AB530">
        <v>0</v>
      </c>
      <c r="AC530">
        <v>1</v>
      </c>
      <c r="AD530">
        <v>0</v>
      </c>
      <c r="AE530" t="str">
        <v>(empty model)</v>
      </c>
      <c r="AF530">
        <v>1</v>
      </c>
      <c r="AG530">
        <v>81</v>
      </c>
      <c r="AH530">
        <v>42554.122499999998</v>
      </c>
      <c r="AI530">
        <v>16.2</v>
      </c>
    </row>
    <row r="531" spans="10:35" x14ac:dyDescent="0.25">
      <c r="J531" t="str">
        <v>Chad</v>
      </c>
      <c r="K531" t="b">
        <v>0</v>
      </c>
      <c r="M531" t="str">
        <v>France</v>
      </c>
      <c r="N531">
        <v>81.5</v>
      </c>
      <c r="P531" t="str">
        <v>France</v>
      </c>
      <c r="Q531">
        <v>0</v>
      </c>
      <c r="R531">
        <v>0</v>
      </c>
      <c r="S531">
        <v>0</v>
      </c>
      <c r="T531">
        <v>0</v>
      </c>
      <c r="U531">
        <v>0</v>
      </c>
      <c r="V531">
        <v>0</v>
      </c>
      <c r="W531">
        <v>0</v>
      </c>
      <c r="X531">
        <v>0</v>
      </c>
      <c r="Y531">
        <v>0</v>
      </c>
      <c r="Z531">
        <v>0</v>
      </c>
      <c r="AA531">
        <v>0</v>
      </c>
      <c r="AB531">
        <v>1</v>
      </c>
      <c r="AC531">
        <v>0</v>
      </c>
      <c r="AD531">
        <v>0</v>
      </c>
      <c r="AE531" t="str">
        <v>(empty model)</v>
      </c>
      <c r="AF531">
        <v>1</v>
      </c>
      <c r="AG531">
        <v>83</v>
      </c>
      <c r="AH531">
        <v>4838.2443999999996</v>
      </c>
      <c r="AI531">
        <v>16.100000000000001</v>
      </c>
    </row>
    <row r="532" spans="10:35" x14ac:dyDescent="0.25">
      <c r="J532" t="str">
        <v>Chad</v>
      </c>
      <c r="K532" t="b">
        <v>1</v>
      </c>
      <c r="M532" t="str">
        <v>France</v>
      </c>
      <c r="N532">
        <v>81.7</v>
      </c>
      <c r="P532" t="str">
        <v>France</v>
      </c>
      <c r="Q532">
        <v>0</v>
      </c>
      <c r="R532">
        <v>0</v>
      </c>
      <c r="S532">
        <v>0</v>
      </c>
      <c r="T532">
        <v>0</v>
      </c>
      <c r="U532">
        <v>0</v>
      </c>
      <c r="V532">
        <v>0</v>
      </c>
      <c r="W532">
        <v>0</v>
      </c>
      <c r="X532">
        <v>0</v>
      </c>
      <c r="Y532">
        <v>0</v>
      </c>
      <c r="Z532">
        <v>0</v>
      </c>
      <c r="AA532">
        <v>1</v>
      </c>
      <c r="AB532">
        <v>0</v>
      </c>
      <c r="AC532">
        <v>0</v>
      </c>
      <c r="AD532">
        <v>0</v>
      </c>
      <c r="AE532" t="str">
        <v>(empty model)</v>
      </c>
      <c r="AF532">
        <v>1</v>
      </c>
      <c r="AG532">
        <v>83</v>
      </c>
      <c r="AH532">
        <v>4381.2879999999996</v>
      </c>
      <c r="AI532">
        <v>16.100000000000001</v>
      </c>
    </row>
    <row r="533" spans="10:35" x14ac:dyDescent="0.25">
      <c r="J533" t="str">
        <v>Chad</v>
      </c>
      <c r="K533" t="b">
        <v>1</v>
      </c>
      <c r="M533" t="str">
        <v>France</v>
      </c>
      <c r="N533">
        <v>81.3</v>
      </c>
      <c r="P533" t="str">
        <v>France</v>
      </c>
      <c r="Q533">
        <v>0</v>
      </c>
      <c r="R533">
        <v>0</v>
      </c>
      <c r="S533">
        <v>0</v>
      </c>
      <c r="T533">
        <v>0</v>
      </c>
      <c r="U533">
        <v>0</v>
      </c>
      <c r="V533">
        <v>0</v>
      </c>
      <c r="W533">
        <v>0</v>
      </c>
      <c r="X533">
        <v>0</v>
      </c>
      <c r="Y533">
        <v>0</v>
      </c>
      <c r="Z533">
        <v>1</v>
      </c>
      <c r="AA533">
        <v>0</v>
      </c>
      <c r="AB533">
        <v>0</v>
      </c>
      <c r="AC533">
        <v>0</v>
      </c>
      <c r="AD533">
        <v>0</v>
      </c>
      <c r="AE533" t="str">
        <v>(empty model)</v>
      </c>
      <c r="AF533">
        <v>1</v>
      </c>
      <c r="AG533">
        <v>86</v>
      </c>
      <c r="AH533">
        <v>473.34278999999998</v>
      </c>
      <c r="AI533">
        <v>16</v>
      </c>
    </row>
    <row r="534" spans="10:35" x14ac:dyDescent="0.25">
      <c r="J534" t="str">
        <v>Chad</v>
      </c>
      <c r="K534" t="b">
        <v>1</v>
      </c>
      <c r="M534" t="str">
        <v>France</v>
      </c>
      <c r="N534">
        <v>81.099999999999994</v>
      </c>
      <c r="P534" t="str">
        <v>France</v>
      </c>
      <c r="Q534">
        <v>0</v>
      </c>
      <c r="R534">
        <v>0</v>
      </c>
      <c r="S534">
        <v>0</v>
      </c>
      <c r="T534">
        <v>0</v>
      </c>
      <c r="U534">
        <v>0</v>
      </c>
      <c r="V534">
        <v>0</v>
      </c>
      <c r="W534">
        <v>0</v>
      </c>
      <c r="X534">
        <v>0</v>
      </c>
      <c r="Y534">
        <v>1</v>
      </c>
      <c r="Z534">
        <v>0</v>
      </c>
      <c r="AA534">
        <v>0</v>
      </c>
      <c r="AB534">
        <v>0</v>
      </c>
      <c r="AC534">
        <v>0</v>
      </c>
      <c r="AD534">
        <v>0</v>
      </c>
      <c r="AE534" t="str">
        <v>(empty model)</v>
      </c>
      <c r="AF534">
        <v>1</v>
      </c>
      <c r="AG534">
        <v>88</v>
      </c>
      <c r="AH534">
        <v>41631.131410000002</v>
      </c>
      <c r="AI534">
        <v>16</v>
      </c>
    </row>
    <row r="535" spans="10:35" x14ac:dyDescent="0.25">
      <c r="J535" t="str">
        <v>Chad</v>
      </c>
      <c r="K535" t="b">
        <v>1</v>
      </c>
      <c r="M535" t="str">
        <v>France</v>
      </c>
      <c r="N535">
        <v>89</v>
      </c>
      <c r="P535" t="str">
        <v>France</v>
      </c>
      <c r="Q535">
        <v>0</v>
      </c>
      <c r="R535">
        <v>0</v>
      </c>
      <c r="S535">
        <v>0</v>
      </c>
      <c r="T535">
        <v>0</v>
      </c>
      <c r="U535">
        <v>0</v>
      </c>
      <c r="V535">
        <v>0</v>
      </c>
      <c r="W535">
        <v>0</v>
      </c>
      <c r="X535">
        <v>1</v>
      </c>
      <c r="Y535">
        <v>0</v>
      </c>
      <c r="Z535">
        <v>0</v>
      </c>
      <c r="AA535">
        <v>0</v>
      </c>
      <c r="AB535">
        <v>0</v>
      </c>
      <c r="AC535">
        <v>0</v>
      </c>
      <c r="AD535">
        <v>0</v>
      </c>
      <c r="AE535" t="str">
        <v>(empty model)</v>
      </c>
      <c r="AF535">
        <v>1</v>
      </c>
      <c r="AG535">
        <v>88</v>
      </c>
      <c r="AH535">
        <v>45413.657099999997</v>
      </c>
      <c r="AI535">
        <v>16.100000000000001</v>
      </c>
    </row>
    <row r="536" spans="10:35" x14ac:dyDescent="0.25">
      <c r="J536" t="str">
        <v>Chad</v>
      </c>
      <c r="K536" t="b">
        <v>1</v>
      </c>
      <c r="M536" t="str">
        <v>France</v>
      </c>
      <c r="N536">
        <v>89</v>
      </c>
      <c r="P536" t="str">
        <v>France</v>
      </c>
      <c r="Q536">
        <v>0</v>
      </c>
      <c r="R536">
        <v>0</v>
      </c>
      <c r="S536">
        <v>0</v>
      </c>
      <c r="T536">
        <v>0</v>
      </c>
      <c r="U536">
        <v>0</v>
      </c>
      <c r="V536">
        <v>0</v>
      </c>
      <c r="W536">
        <v>1</v>
      </c>
      <c r="X536">
        <v>0</v>
      </c>
      <c r="Y536">
        <v>0</v>
      </c>
      <c r="Z536">
        <v>0</v>
      </c>
      <c r="AA536">
        <v>0</v>
      </c>
      <c r="AB536">
        <v>0</v>
      </c>
      <c r="AC536">
        <v>0</v>
      </c>
      <c r="AD536">
        <v>0</v>
      </c>
      <c r="AE536" t="str">
        <v>(empty model)</v>
      </c>
      <c r="AF536">
        <v>1</v>
      </c>
      <c r="AG536">
        <v>89</v>
      </c>
      <c r="AH536">
        <v>416.58397000000002</v>
      </c>
      <c r="AI536">
        <v>16.100000000000001</v>
      </c>
    </row>
    <row r="537" spans="10:35" x14ac:dyDescent="0.25">
      <c r="J537" t="str">
        <v>Chad</v>
      </c>
      <c r="K537" t="b">
        <v>1</v>
      </c>
      <c r="M537" t="str">
        <v>France</v>
      </c>
      <c r="N537">
        <v>86</v>
      </c>
      <c r="P537" t="str">
        <v>France</v>
      </c>
      <c r="Q537">
        <v>0</v>
      </c>
      <c r="R537">
        <v>0</v>
      </c>
      <c r="S537">
        <v>0</v>
      </c>
      <c r="T537">
        <v>0</v>
      </c>
      <c r="U537">
        <v>0</v>
      </c>
      <c r="V537">
        <v>1</v>
      </c>
      <c r="W537">
        <v>0</v>
      </c>
      <c r="X537">
        <v>0</v>
      </c>
      <c r="Y537">
        <v>0</v>
      </c>
      <c r="Z537">
        <v>0</v>
      </c>
      <c r="AA537">
        <v>0</v>
      </c>
      <c r="AB537">
        <v>0</v>
      </c>
      <c r="AC537">
        <v>0</v>
      </c>
      <c r="AD537">
        <v>0</v>
      </c>
      <c r="AE537" t="str">
        <v>(empty model)</v>
      </c>
      <c r="AF537">
        <v>1</v>
      </c>
      <c r="AG537">
        <v>92</v>
      </c>
      <c r="AH537">
        <v>36544.585299999999</v>
      </c>
      <c r="AI537">
        <v>16.100000000000001</v>
      </c>
    </row>
    <row r="538" spans="10:35" x14ac:dyDescent="0.25">
      <c r="J538" t="str">
        <v>Chad</v>
      </c>
      <c r="K538" t="b">
        <v>1</v>
      </c>
      <c r="M538" t="str">
        <v>France</v>
      </c>
      <c r="N538">
        <v>81</v>
      </c>
      <c r="P538" t="str">
        <v>France</v>
      </c>
      <c r="Q538">
        <v>0</v>
      </c>
      <c r="R538">
        <v>0</v>
      </c>
      <c r="S538">
        <v>0</v>
      </c>
      <c r="T538">
        <v>0</v>
      </c>
      <c r="U538">
        <v>1</v>
      </c>
      <c r="V538">
        <v>0</v>
      </c>
      <c r="W538">
        <v>0</v>
      </c>
      <c r="X538">
        <v>0</v>
      </c>
      <c r="Y538">
        <v>0</v>
      </c>
      <c r="Z538">
        <v>0</v>
      </c>
      <c r="AA538">
        <v>0</v>
      </c>
      <c r="AB538">
        <v>0</v>
      </c>
      <c r="AC538">
        <v>0</v>
      </c>
      <c r="AD538">
        <v>0</v>
      </c>
      <c r="AE538" t="str">
        <v>(empty model)</v>
      </c>
      <c r="AF538">
        <v>1</v>
      </c>
      <c r="AG538">
        <v>93</v>
      </c>
      <c r="AH538">
        <v>34879.726329999998</v>
      </c>
      <c r="AI538">
        <v>15.5</v>
      </c>
    </row>
    <row r="539" spans="10:35" x14ac:dyDescent="0.25">
      <c r="J539" t="str">
        <v>Chad</v>
      </c>
      <c r="K539" t="b">
        <v>0</v>
      </c>
      <c r="M539" t="str">
        <v>France</v>
      </c>
      <c r="N539">
        <v>82</v>
      </c>
      <c r="P539" t="str">
        <v>France</v>
      </c>
      <c r="Q539">
        <v>0</v>
      </c>
      <c r="R539">
        <v>0</v>
      </c>
      <c r="S539">
        <v>0</v>
      </c>
      <c r="T539">
        <v>1</v>
      </c>
      <c r="U539">
        <v>0</v>
      </c>
      <c r="V539">
        <v>0</v>
      </c>
      <c r="W539">
        <v>0</v>
      </c>
      <c r="X539">
        <v>0</v>
      </c>
      <c r="Y539">
        <v>0</v>
      </c>
      <c r="Z539">
        <v>0</v>
      </c>
      <c r="AA539">
        <v>0</v>
      </c>
      <c r="AB539">
        <v>0</v>
      </c>
      <c r="AC539">
        <v>0</v>
      </c>
      <c r="AD539">
        <v>0</v>
      </c>
      <c r="AE539" t="str">
        <v>(empty model)</v>
      </c>
      <c r="AF539">
        <v>1</v>
      </c>
      <c r="AG539">
        <v>94</v>
      </c>
      <c r="AH539">
        <v>33874.742550000003</v>
      </c>
      <c r="AI539">
        <v>15.5</v>
      </c>
    </row>
    <row r="540" spans="10:35" x14ac:dyDescent="0.25">
      <c r="J540" t="str">
        <v>Chad</v>
      </c>
      <c r="K540" t="b">
        <v>0</v>
      </c>
      <c r="M540" t="str">
        <v>France</v>
      </c>
      <c r="N540">
        <v>79.3</v>
      </c>
      <c r="P540" t="str">
        <v>France</v>
      </c>
      <c r="Q540">
        <v>0</v>
      </c>
      <c r="R540">
        <v>0</v>
      </c>
      <c r="S540">
        <v>1</v>
      </c>
      <c r="T540">
        <v>0</v>
      </c>
      <c r="U540">
        <v>0</v>
      </c>
      <c r="V540">
        <v>0</v>
      </c>
      <c r="W540">
        <v>0</v>
      </c>
      <c r="X540">
        <v>0</v>
      </c>
      <c r="Y540">
        <v>0</v>
      </c>
      <c r="Z540">
        <v>0</v>
      </c>
      <c r="AA540">
        <v>0</v>
      </c>
      <c r="AB540">
        <v>0</v>
      </c>
      <c r="AC540">
        <v>0</v>
      </c>
      <c r="AD540">
        <v>0</v>
      </c>
      <c r="AE540" t="str">
        <v>(empty model)</v>
      </c>
      <c r="AF540">
        <v>1</v>
      </c>
      <c r="AG540">
        <v>99</v>
      </c>
      <c r="AH540">
        <v>29691.18158</v>
      </c>
      <c r="AI540">
        <v>15.4</v>
      </c>
    </row>
    <row r="541" spans="10:35" x14ac:dyDescent="0.25">
      <c r="J541" t="str">
        <v>Chad</v>
      </c>
      <c r="K541" t="b">
        <v>0</v>
      </c>
      <c r="M541" t="str">
        <v>France</v>
      </c>
      <c r="N541">
        <v>79.2</v>
      </c>
      <c r="P541" t="str">
        <v>France</v>
      </c>
      <c r="Q541">
        <v>0</v>
      </c>
      <c r="R541">
        <v>1</v>
      </c>
      <c r="S541">
        <v>0</v>
      </c>
      <c r="T541">
        <v>0</v>
      </c>
      <c r="U541">
        <v>0</v>
      </c>
      <c r="V541">
        <v>0</v>
      </c>
      <c r="W541">
        <v>0</v>
      </c>
      <c r="X541">
        <v>0</v>
      </c>
      <c r="Y541">
        <v>0</v>
      </c>
      <c r="Z541">
        <v>0</v>
      </c>
      <c r="AA541">
        <v>0</v>
      </c>
      <c r="AB541">
        <v>0</v>
      </c>
      <c r="AC541">
        <v>0</v>
      </c>
      <c r="AD541">
        <v>0</v>
      </c>
      <c r="AE541" t="str">
        <v>(empty model)</v>
      </c>
      <c r="AF541">
        <v>1</v>
      </c>
      <c r="AG541">
        <v>11</v>
      </c>
      <c r="AH541">
        <v>24275.242600000001</v>
      </c>
      <c r="AI541">
        <v>15.5</v>
      </c>
    </row>
    <row r="542" spans="10:35" x14ac:dyDescent="0.25">
      <c r="J542" t="str">
        <v>Chad</v>
      </c>
      <c r="K542" t="b">
        <v>0</v>
      </c>
      <c r="M542" t="str">
        <v>France</v>
      </c>
      <c r="N542">
        <v>79</v>
      </c>
      <c r="P542" t="str">
        <v>France</v>
      </c>
      <c r="Q542">
        <v>1</v>
      </c>
      <c r="R542">
        <v>0</v>
      </c>
      <c r="S542">
        <v>0</v>
      </c>
      <c r="T542">
        <v>0</v>
      </c>
      <c r="U542">
        <v>0</v>
      </c>
      <c r="V542">
        <v>0</v>
      </c>
      <c r="W542">
        <v>0</v>
      </c>
      <c r="X542">
        <v>0</v>
      </c>
      <c r="Y542">
        <v>0</v>
      </c>
      <c r="Z542">
        <v>0</v>
      </c>
      <c r="AA542">
        <v>0</v>
      </c>
      <c r="AB542">
        <v>0</v>
      </c>
      <c r="AC542">
        <v>0</v>
      </c>
      <c r="AD542">
        <v>0</v>
      </c>
      <c r="AE542" t="str">
        <v>(empty model)</v>
      </c>
      <c r="AF542">
        <v>1</v>
      </c>
      <c r="AG542">
        <v>13</v>
      </c>
      <c r="AH542">
        <v>22527.317749999998</v>
      </c>
      <c r="AI542">
        <v>15.6</v>
      </c>
    </row>
    <row r="543" spans="10:35" x14ac:dyDescent="0.25">
      <c r="J543" t="str">
        <v>Chad</v>
      </c>
      <c r="K543" t="b">
        <v>0</v>
      </c>
      <c r="M543" t="str">
        <v>France</v>
      </c>
      <c r="N543">
        <v>78.8</v>
      </c>
      <c r="P543" t="str">
        <v>France</v>
      </c>
      <c r="Q543">
        <v>0</v>
      </c>
      <c r="R543">
        <v>0</v>
      </c>
      <c r="S543">
        <v>0</v>
      </c>
      <c r="T543">
        <v>0</v>
      </c>
      <c r="U543">
        <v>0</v>
      </c>
      <c r="V543">
        <v>0</v>
      </c>
      <c r="W543">
        <v>0</v>
      </c>
      <c r="X543">
        <v>0</v>
      </c>
      <c r="Y543">
        <v>0</v>
      </c>
      <c r="Z543">
        <v>0</v>
      </c>
      <c r="AA543">
        <v>0</v>
      </c>
      <c r="AB543">
        <v>0</v>
      </c>
      <c r="AC543">
        <v>0</v>
      </c>
      <c r="AD543">
        <v>0</v>
      </c>
      <c r="AE543" t="str">
        <v>(empty model)</v>
      </c>
      <c r="AF543">
        <v>1</v>
      </c>
      <c r="AG543">
        <v>13</v>
      </c>
      <c r="AH543">
        <v>22465.64184</v>
      </c>
      <c r="AI543">
        <v>15.7</v>
      </c>
    </row>
    <row r="544" spans="10:35" x14ac:dyDescent="0.25">
      <c r="J544" t="str">
        <v>Chad</v>
      </c>
      <c r="K544" t="b">
        <v>0</v>
      </c>
      <c r="M544" t="str">
        <v>Gabon</v>
      </c>
      <c r="N544">
        <v>65.5</v>
      </c>
      <c r="P544" t="str">
        <v>Gabon</v>
      </c>
      <c r="Q544">
        <v>0</v>
      </c>
      <c r="R544">
        <v>0</v>
      </c>
      <c r="S544">
        <v>0</v>
      </c>
      <c r="T544">
        <v>0</v>
      </c>
      <c r="U544">
        <v>0</v>
      </c>
      <c r="V544">
        <v>0</v>
      </c>
      <c r="W544">
        <v>0</v>
      </c>
      <c r="X544">
        <v>0</v>
      </c>
      <c r="Y544">
        <v>0</v>
      </c>
      <c r="Z544">
        <v>0</v>
      </c>
      <c r="AA544">
        <v>0</v>
      </c>
      <c r="AB544">
        <v>0</v>
      </c>
      <c r="AC544">
        <v>0</v>
      </c>
      <c r="AD544">
        <v>1</v>
      </c>
      <c r="AE544" t="str">
        <v>(empty model)</v>
      </c>
      <c r="AF544">
        <v>1</v>
      </c>
      <c r="AG544">
        <v>237</v>
      </c>
      <c r="AH544">
        <v>9692.1638739999999</v>
      </c>
      <c r="AI544">
        <v>12.6</v>
      </c>
    </row>
    <row r="545" spans="10:35" x14ac:dyDescent="0.25">
      <c r="J545" t="str">
        <v>Chad</v>
      </c>
      <c r="K545" t="b">
        <v>0</v>
      </c>
      <c r="M545" t="str">
        <v>Gabon</v>
      </c>
      <c r="N545">
        <v>64.599999999999994</v>
      </c>
      <c r="P545" t="str">
        <v>Gabon</v>
      </c>
      <c r="Q545">
        <v>0</v>
      </c>
      <c r="R545">
        <v>0</v>
      </c>
      <c r="S545">
        <v>0</v>
      </c>
      <c r="T545">
        <v>0</v>
      </c>
      <c r="U545">
        <v>0</v>
      </c>
      <c r="V545">
        <v>0</v>
      </c>
      <c r="W545">
        <v>0</v>
      </c>
      <c r="X545">
        <v>0</v>
      </c>
      <c r="Y545">
        <v>0</v>
      </c>
      <c r="Z545">
        <v>0</v>
      </c>
      <c r="AA545">
        <v>0</v>
      </c>
      <c r="AB545">
        <v>0</v>
      </c>
      <c r="AC545">
        <v>1</v>
      </c>
      <c r="AD545">
        <v>0</v>
      </c>
      <c r="AE545" t="str">
        <v>(empty model)</v>
      </c>
      <c r="AF545">
        <v>1</v>
      </c>
      <c r="AG545">
        <v>255</v>
      </c>
      <c r="AH545">
        <v>9679.7429950000005</v>
      </c>
      <c r="AI545">
        <v>12.5</v>
      </c>
    </row>
    <row r="546" spans="10:35" x14ac:dyDescent="0.25">
      <c r="J546" t="str">
        <v>Chad</v>
      </c>
      <c r="K546" t="b">
        <v>0</v>
      </c>
      <c r="M546" t="str">
        <v>Gabon</v>
      </c>
      <c r="N546">
        <v>63.5</v>
      </c>
      <c r="P546" t="str">
        <v>Gabon</v>
      </c>
      <c r="Q546">
        <v>0</v>
      </c>
      <c r="R546">
        <v>0</v>
      </c>
      <c r="S546">
        <v>0</v>
      </c>
      <c r="T546">
        <v>0</v>
      </c>
      <c r="U546">
        <v>0</v>
      </c>
      <c r="V546">
        <v>0</v>
      </c>
      <c r="W546">
        <v>0</v>
      </c>
      <c r="X546">
        <v>0</v>
      </c>
      <c r="Y546">
        <v>0</v>
      </c>
      <c r="Z546">
        <v>0</v>
      </c>
      <c r="AA546">
        <v>0</v>
      </c>
      <c r="AB546">
        <v>1</v>
      </c>
      <c r="AC546">
        <v>0</v>
      </c>
      <c r="AD546">
        <v>0</v>
      </c>
      <c r="AE546" t="str">
        <v>(empty model)</v>
      </c>
      <c r="AF546">
        <v>1</v>
      </c>
      <c r="AG546">
        <v>276</v>
      </c>
      <c r="AH546">
        <v>9774.1811699999998</v>
      </c>
      <c r="AI546">
        <v>12.5</v>
      </c>
    </row>
    <row r="547" spans="10:35" x14ac:dyDescent="0.25">
      <c r="J547" t="str">
        <v>Chile</v>
      </c>
      <c r="K547" t="b">
        <v>0</v>
      </c>
      <c r="M547" t="str">
        <v>Gabon</v>
      </c>
      <c r="N547">
        <v>62.8</v>
      </c>
      <c r="P547" t="str">
        <v>Gabon</v>
      </c>
      <c r="Q547">
        <v>0</v>
      </c>
      <c r="R547">
        <v>0</v>
      </c>
      <c r="S547">
        <v>0</v>
      </c>
      <c r="T547">
        <v>0</v>
      </c>
      <c r="U547">
        <v>0</v>
      </c>
      <c r="V547">
        <v>0</v>
      </c>
      <c r="W547">
        <v>0</v>
      </c>
      <c r="X547">
        <v>0</v>
      </c>
      <c r="Y547">
        <v>0</v>
      </c>
      <c r="Z547">
        <v>0</v>
      </c>
      <c r="AA547">
        <v>1</v>
      </c>
      <c r="AB547">
        <v>0</v>
      </c>
      <c r="AC547">
        <v>0</v>
      </c>
      <c r="AD547">
        <v>0</v>
      </c>
      <c r="AE547" t="str">
        <v>(empty model)</v>
      </c>
      <c r="AF547">
        <v>1</v>
      </c>
      <c r="AG547">
        <v>289</v>
      </c>
      <c r="AH547">
        <v>1716.2257999999999</v>
      </c>
      <c r="AI547">
        <v>12.5</v>
      </c>
    </row>
    <row r="548" spans="10:35" x14ac:dyDescent="0.25">
      <c r="J548" t="str">
        <v>Chile</v>
      </c>
      <c r="K548" t="b">
        <v>1</v>
      </c>
      <c r="M548" t="str">
        <v>Gabon</v>
      </c>
      <c r="N548">
        <v>62.3</v>
      </c>
      <c r="P548" t="str">
        <v>Gabon</v>
      </c>
      <c r="Q548">
        <v>0</v>
      </c>
      <c r="R548">
        <v>0</v>
      </c>
      <c r="S548">
        <v>0</v>
      </c>
      <c r="T548">
        <v>0</v>
      </c>
      <c r="U548">
        <v>0</v>
      </c>
      <c r="V548">
        <v>0</v>
      </c>
      <c r="W548">
        <v>0</v>
      </c>
      <c r="X548">
        <v>0</v>
      </c>
      <c r="Y548">
        <v>0</v>
      </c>
      <c r="Z548">
        <v>1</v>
      </c>
      <c r="AA548">
        <v>0</v>
      </c>
      <c r="AB548">
        <v>0</v>
      </c>
      <c r="AC548">
        <v>0</v>
      </c>
      <c r="AD548">
        <v>0</v>
      </c>
      <c r="AE548" t="str">
        <v>(empty model)</v>
      </c>
      <c r="AF548">
        <v>1</v>
      </c>
      <c r="AG548">
        <v>294</v>
      </c>
      <c r="AH548">
        <v>8754.1133759999993</v>
      </c>
      <c r="AI548">
        <v>12.5</v>
      </c>
    </row>
    <row r="549" spans="10:35" x14ac:dyDescent="0.25">
      <c r="J549" t="str">
        <v>Chile</v>
      </c>
      <c r="K549" t="b">
        <v>1</v>
      </c>
      <c r="M549" t="str">
        <v>Gabon</v>
      </c>
      <c r="N549">
        <v>61.7</v>
      </c>
      <c r="P549" t="str">
        <v>Gabon</v>
      </c>
      <c r="Q549">
        <v>0</v>
      </c>
      <c r="R549">
        <v>0</v>
      </c>
      <c r="S549">
        <v>0</v>
      </c>
      <c r="T549">
        <v>0</v>
      </c>
      <c r="U549">
        <v>0</v>
      </c>
      <c r="V549">
        <v>0</v>
      </c>
      <c r="W549">
        <v>0</v>
      </c>
      <c r="X549">
        <v>0</v>
      </c>
      <c r="Y549">
        <v>1</v>
      </c>
      <c r="Z549">
        <v>0</v>
      </c>
      <c r="AA549">
        <v>0</v>
      </c>
      <c r="AB549">
        <v>0</v>
      </c>
      <c r="AC549">
        <v>0</v>
      </c>
      <c r="AD549">
        <v>0</v>
      </c>
      <c r="AE549" t="str">
        <v>(empty model)</v>
      </c>
      <c r="AF549">
        <v>1</v>
      </c>
      <c r="AG549">
        <v>31</v>
      </c>
      <c r="AH549">
        <v>763.66223000000002</v>
      </c>
      <c r="AI549">
        <v>12.4</v>
      </c>
    </row>
    <row r="550" spans="10:35" x14ac:dyDescent="0.25">
      <c r="J550" t="str">
        <v>Chile</v>
      </c>
      <c r="K550" t="b">
        <v>1</v>
      </c>
      <c r="M550" t="str">
        <v>Gabon</v>
      </c>
      <c r="N550">
        <v>61.6</v>
      </c>
      <c r="P550" t="str">
        <v>Gabon</v>
      </c>
      <c r="Q550">
        <v>0</v>
      </c>
      <c r="R550">
        <v>0</v>
      </c>
      <c r="S550">
        <v>0</v>
      </c>
      <c r="T550">
        <v>0</v>
      </c>
      <c r="U550">
        <v>0</v>
      </c>
      <c r="V550">
        <v>0</v>
      </c>
      <c r="W550">
        <v>0</v>
      </c>
      <c r="X550">
        <v>1</v>
      </c>
      <c r="Y550">
        <v>0</v>
      </c>
      <c r="Z550">
        <v>0</v>
      </c>
      <c r="AA550">
        <v>0</v>
      </c>
      <c r="AB550">
        <v>0</v>
      </c>
      <c r="AC550">
        <v>0</v>
      </c>
      <c r="AD550">
        <v>0</v>
      </c>
      <c r="AE550" t="str">
        <v>(empty model)</v>
      </c>
      <c r="AF550">
        <v>1</v>
      </c>
      <c r="AG550">
        <v>298</v>
      </c>
      <c r="AH550">
        <v>194.27459999999999</v>
      </c>
      <c r="AI550">
        <v>12.4</v>
      </c>
    </row>
    <row r="551" spans="10:35" x14ac:dyDescent="0.25">
      <c r="J551" t="str">
        <v>Chile</v>
      </c>
      <c r="K551" t="b">
        <v>1</v>
      </c>
      <c r="M551" t="str">
        <v>Gabon</v>
      </c>
      <c r="N551">
        <v>61.6</v>
      </c>
      <c r="P551" t="str">
        <v>Gabon</v>
      </c>
      <c r="Q551">
        <v>0</v>
      </c>
      <c r="R551">
        <v>0</v>
      </c>
      <c r="S551">
        <v>0</v>
      </c>
      <c r="T551">
        <v>0</v>
      </c>
      <c r="U551">
        <v>0</v>
      </c>
      <c r="V551">
        <v>0</v>
      </c>
      <c r="W551">
        <v>1</v>
      </c>
      <c r="X551">
        <v>0</v>
      </c>
      <c r="Y551">
        <v>0</v>
      </c>
      <c r="Z551">
        <v>0</v>
      </c>
      <c r="AA551">
        <v>0</v>
      </c>
      <c r="AB551">
        <v>0</v>
      </c>
      <c r="AC551">
        <v>0</v>
      </c>
      <c r="AD551">
        <v>0</v>
      </c>
      <c r="AE551" t="str">
        <v>(empty model)</v>
      </c>
      <c r="AF551">
        <v>1</v>
      </c>
      <c r="AG551">
        <v>291</v>
      </c>
      <c r="AH551">
        <v>8352.81711</v>
      </c>
      <c r="AI551">
        <v>12.4</v>
      </c>
    </row>
    <row r="552" spans="10:35" x14ac:dyDescent="0.25">
      <c r="J552" t="str">
        <v>Chile</v>
      </c>
      <c r="K552" t="b">
        <v>1</v>
      </c>
      <c r="M552" t="str">
        <v>Gabon</v>
      </c>
      <c r="N552">
        <v>61.4</v>
      </c>
      <c r="P552" t="str">
        <v>Gabon</v>
      </c>
      <c r="Q552">
        <v>0</v>
      </c>
      <c r="R552">
        <v>0</v>
      </c>
      <c r="S552">
        <v>0</v>
      </c>
      <c r="T552">
        <v>0</v>
      </c>
      <c r="U552">
        <v>0</v>
      </c>
      <c r="V552">
        <v>1</v>
      </c>
      <c r="W552">
        <v>0</v>
      </c>
      <c r="X552">
        <v>0</v>
      </c>
      <c r="Y552">
        <v>0</v>
      </c>
      <c r="Z552">
        <v>0</v>
      </c>
      <c r="AA552">
        <v>0</v>
      </c>
      <c r="AB552">
        <v>0</v>
      </c>
      <c r="AC552">
        <v>0</v>
      </c>
      <c r="AD552">
        <v>0</v>
      </c>
      <c r="AE552" t="str">
        <v>(empty model)</v>
      </c>
      <c r="AF552">
        <v>1</v>
      </c>
      <c r="AG552">
        <v>288</v>
      </c>
      <c r="AH552">
        <v>727.77734499999997</v>
      </c>
      <c r="AI552">
        <v>12.4</v>
      </c>
    </row>
    <row r="553" spans="10:35" x14ac:dyDescent="0.25">
      <c r="J553" t="str">
        <v>Chile</v>
      </c>
      <c r="K553" t="b">
        <v>1</v>
      </c>
      <c r="M553" t="str">
        <v>Gabon</v>
      </c>
      <c r="N553">
        <v>65</v>
      </c>
      <c r="P553" t="str">
        <v>Gabon</v>
      </c>
      <c r="Q553">
        <v>0</v>
      </c>
      <c r="R553">
        <v>0</v>
      </c>
      <c r="S553">
        <v>0</v>
      </c>
      <c r="T553">
        <v>0</v>
      </c>
      <c r="U553">
        <v>1</v>
      </c>
      <c r="V553">
        <v>0</v>
      </c>
      <c r="W553">
        <v>0</v>
      </c>
      <c r="X553">
        <v>0</v>
      </c>
      <c r="Y553">
        <v>0</v>
      </c>
      <c r="Z553">
        <v>0</v>
      </c>
      <c r="AA553">
        <v>0</v>
      </c>
      <c r="AB553">
        <v>0</v>
      </c>
      <c r="AC553">
        <v>0</v>
      </c>
      <c r="AD553">
        <v>0</v>
      </c>
      <c r="AE553" t="str">
        <v>(empty model)</v>
      </c>
      <c r="AF553">
        <v>1</v>
      </c>
      <c r="AG553">
        <v>37</v>
      </c>
      <c r="AH553">
        <v>6741.2939479999995</v>
      </c>
      <c r="AI553">
        <v>12.4</v>
      </c>
    </row>
    <row r="554" spans="10:35" x14ac:dyDescent="0.25">
      <c r="J554" t="str">
        <v>Chile</v>
      </c>
      <c r="K554" t="b">
        <v>1</v>
      </c>
      <c r="M554" t="str">
        <v>Georgia</v>
      </c>
      <c r="N554">
        <v>74.5</v>
      </c>
      <c r="P554" t="str">
        <v>Georgia</v>
      </c>
      <c r="Q554">
        <v>0</v>
      </c>
      <c r="R554">
        <v>0</v>
      </c>
      <c r="S554">
        <v>0</v>
      </c>
      <c r="T554">
        <v>0</v>
      </c>
      <c r="U554">
        <v>0</v>
      </c>
      <c r="V554">
        <v>0</v>
      </c>
      <c r="W554">
        <v>0</v>
      </c>
      <c r="X554">
        <v>0</v>
      </c>
      <c r="Y554">
        <v>0</v>
      </c>
      <c r="Z554">
        <v>0</v>
      </c>
      <c r="AA554">
        <v>0</v>
      </c>
      <c r="AB554">
        <v>0</v>
      </c>
      <c r="AC554">
        <v>0</v>
      </c>
      <c r="AD554">
        <v>1</v>
      </c>
      <c r="AE554" t="str">
        <v>(empty model)</v>
      </c>
      <c r="AF554">
        <v>1</v>
      </c>
      <c r="AG554">
        <v>125</v>
      </c>
      <c r="AH554">
        <v>4429.6575000000003</v>
      </c>
      <c r="AI554">
        <v>13.5</v>
      </c>
    </row>
    <row r="555" spans="10:35" x14ac:dyDescent="0.25">
      <c r="J555" t="str">
        <v>Chile</v>
      </c>
      <c r="K555" t="b">
        <v>1</v>
      </c>
      <c r="M555" t="str">
        <v>Georgia</v>
      </c>
      <c r="N555">
        <v>74.5</v>
      </c>
      <c r="P555" t="str">
        <v>Georgia</v>
      </c>
      <c r="Q555">
        <v>0</v>
      </c>
      <c r="R555">
        <v>0</v>
      </c>
      <c r="S555">
        <v>0</v>
      </c>
      <c r="T555">
        <v>0</v>
      </c>
      <c r="U555">
        <v>0</v>
      </c>
      <c r="V555">
        <v>0</v>
      </c>
      <c r="W555">
        <v>0</v>
      </c>
      <c r="X555">
        <v>0</v>
      </c>
      <c r="Y555">
        <v>0</v>
      </c>
      <c r="Z555">
        <v>0</v>
      </c>
      <c r="AA555">
        <v>0</v>
      </c>
      <c r="AB555">
        <v>0</v>
      </c>
      <c r="AC555">
        <v>1</v>
      </c>
      <c r="AD555">
        <v>0</v>
      </c>
      <c r="AE555" t="str">
        <v>(empty model)</v>
      </c>
      <c r="AF555">
        <v>1</v>
      </c>
      <c r="AG555">
        <v>128</v>
      </c>
      <c r="AH555">
        <v>4274.3768570000002</v>
      </c>
      <c r="AI555">
        <v>13.5</v>
      </c>
    </row>
    <row r="556" spans="10:35" x14ac:dyDescent="0.25">
      <c r="J556" t="str">
        <v>Chile</v>
      </c>
      <c r="K556" t="b">
        <v>1</v>
      </c>
      <c r="M556" t="str">
        <v>Georgia</v>
      </c>
      <c r="N556">
        <v>74.2</v>
      </c>
      <c r="P556" t="str">
        <v>Georgia</v>
      </c>
      <c r="Q556">
        <v>0</v>
      </c>
      <c r="R556">
        <v>0</v>
      </c>
      <c r="S556">
        <v>0</v>
      </c>
      <c r="T556">
        <v>0</v>
      </c>
      <c r="U556">
        <v>0</v>
      </c>
      <c r="V556">
        <v>0</v>
      </c>
      <c r="W556">
        <v>0</v>
      </c>
      <c r="X556">
        <v>0</v>
      </c>
      <c r="Y556">
        <v>0</v>
      </c>
      <c r="Z556">
        <v>0</v>
      </c>
      <c r="AA556">
        <v>0</v>
      </c>
      <c r="AB556">
        <v>1</v>
      </c>
      <c r="AC556">
        <v>0</v>
      </c>
      <c r="AD556">
        <v>0</v>
      </c>
      <c r="AE556" t="str">
        <v>(empty model)</v>
      </c>
      <c r="AF556">
        <v>1</v>
      </c>
      <c r="AG556">
        <v>13</v>
      </c>
      <c r="AH556">
        <v>4142.8691749999998</v>
      </c>
      <c r="AI556">
        <v>13.4</v>
      </c>
    </row>
    <row r="557" spans="10:35" x14ac:dyDescent="0.25">
      <c r="J557" t="str">
        <v>Chile</v>
      </c>
      <c r="K557" t="b">
        <v>0</v>
      </c>
      <c r="M557" t="str">
        <v>Georgia</v>
      </c>
      <c r="N557">
        <v>73.900000000000006</v>
      </c>
      <c r="P557" t="str">
        <v>Georgia</v>
      </c>
      <c r="Q557">
        <v>0</v>
      </c>
      <c r="R557">
        <v>0</v>
      </c>
      <c r="S557">
        <v>0</v>
      </c>
      <c r="T557">
        <v>0</v>
      </c>
      <c r="U557">
        <v>0</v>
      </c>
      <c r="V557">
        <v>0</v>
      </c>
      <c r="W557">
        <v>0</v>
      </c>
      <c r="X557">
        <v>0</v>
      </c>
      <c r="Y557">
        <v>0</v>
      </c>
      <c r="Z557">
        <v>0</v>
      </c>
      <c r="AA557">
        <v>1</v>
      </c>
      <c r="AB557">
        <v>0</v>
      </c>
      <c r="AC557">
        <v>0</v>
      </c>
      <c r="AD557">
        <v>0</v>
      </c>
      <c r="AE557" t="str">
        <v>(empty model)</v>
      </c>
      <c r="AF557">
        <v>1</v>
      </c>
      <c r="AG557">
        <v>127</v>
      </c>
      <c r="AH557">
        <v>3725.6322100000002</v>
      </c>
      <c r="AI557">
        <v>13.3</v>
      </c>
    </row>
    <row r="558" spans="10:35" x14ac:dyDescent="0.25">
      <c r="J558" t="str">
        <v>Chile</v>
      </c>
      <c r="K558" t="b">
        <v>0</v>
      </c>
      <c r="M558" t="str">
        <v>Georgia</v>
      </c>
      <c r="N558">
        <v>73.8</v>
      </c>
      <c r="P558" t="str">
        <v>Georgia</v>
      </c>
      <c r="Q558">
        <v>0</v>
      </c>
      <c r="R558">
        <v>0</v>
      </c>
      <c r="S558">
        <v>0</v>
      </c>
      <c r="T558">
        <v>0</v>
      </c>
      <c r="U558">
        <v>0</v>
      </c>
      <c r="V558">
        <v>0</v>
      </c>
      <c r="W558">
        <v>0</v>
      </c>
      <c r="X558">
        <v>0</v>
      </c>
      <c r="Y558">
        <v>0</v>
      </c>
      <c r="Z558">
        <v>1</v>
      </c>
      <c r="AA558">
        <v>0</v>
      </c>
      <c r="AB558">
        <v>0</v>
      </c>
      <c r="AC558">
        <v>0</v>
      </c>
      <c r="AD558">
        <v>0</v>
      </c>
      <c r="AE558" t="str">
        <v>(empty model)</v>
      </c>
      <c r="AF558">
        <v>1</v>
      </c>
      <c r="AG558">
        <v>132</v>
      </c>
      <c r="AH558">
        <v>2964.4773399999999</v>
      </c>
      <c r="AI558">
        <v>13.3</v>
      </c>
    </row>
    <row r="559" spans="10:35" x14ac:dyDescent="0.25">
      <c r="J559" t="str">
        <v>Chile</v>
      </c>
      <c r="K559" t="b">
        <v>0</v>
      </c>
      <c r="M559" t="str">
        <v>Georgia</v>
      </c>
      <c r="N559">
        <v>73.2</v>
      </c>
      <c r="P559" t="str">
        <v>Georgia</v>
      </c>
      <c r="Q559">
        <v>0</v>
      </c>
      <c r="R559">
        <v>0</v>
      </c>
      <c r="S559">
        <v>0</v>
      </c>
      <c r="T559">
        <v>0</v>
      </c>
      <c r="U559">
        <v>0</v>
      </c>
      <c r="V559">
        <v>0</v>
      </c>
      <c r="W559">
        <v>0</v>
      </c>
      <c r="X559">
        <v>0</v>
      </c>
      <c r="Y559">
        <v>1</v>
      </c>
      <c r="Z559">
        <v>0</v>
      </c>
      <c r="AA559">
        <v>0</v>
      </c>
      <c r="AB559">
        <v>0</v>
      </c>
      <c r="AC559">
        <v>0</v>
      </c>
      <c r="AD559">
        <v>0</v>
      </c>
      <c r="AE559" t="str">
        <v>(empty model)</v>
      </c>
      <c r="AF559">
        <v>1</v>
      </c>
      <c r="AG559">
        <v>133</v>
      </c>
      <c r="AH559">
        <v>276.58851199999998</v>
      </c>
      <c r="AI559">
        <v>12.8</v>
      </c>
    </row>
    <row r="560" spans="10:35" x14ac:dyDescent="0.25">
      <c r="J560" t="str">
        <v>Chile</v>
      </c>
      <c r="K560" t="b">
        <v>0</v>
      </c>
      <c r="M560" t="str">
        <v>Georgia</v>
      </c>
      <c r="N560">
        <v>73.900000000000006</v>
      </c>
      <c r="P560" t="str">
        <v>Georgia</v>
      </c>
      <c r="Q560">
        <v>0</v>
      </c>
      <c r="R560">
        <v>0</v>
      </c>
      <c r="S560">
        <v>0</v>
      </c>
      <c r="T560">
        <v>0</v>
      </c>
      <c r="U560">
        <v>0</v>
      </c>
      <c r="V560">
        <v>0</v>
      </c>
      <c r="W560">
        <v>0</v>
      </c>
      <c r="X560">
        <v>1</v>
      </c>
      <c r="Y560">
        <v>0</v>
      </c>
      <c r="Z560">
        <v>0</v>
      </c>
      <c r="AA560">
        <v>0</v>
      </c>
      <c r="AB560">
        <v>0</v>
      </c>
      <c r="AC560">
        <v>0</v>
      </c>
      <c r="AD560">
        <v>0</v>
      </c>
      <c r="AE560" t="str">
        <v>(empty model)</v>
      </c>
      <c r="AF560">
        <v>1</v>
      </c>
      <c r="AG560">
        <v>128</v>
      </c>
      <c r="AH560">
        <v>3174.9490999999998</v>
      </c>
      <c r="AI560">
        <v>13.1</v>
      </c>
    </row>
    <row r="561" spans="10:35" x14ac:dyDescent="0.25">
      <c r="J561" t="str">
        <v>Chile</v>
      </c>
      <c r="K561" t="b">
        <v>0</v>
      </c>
      <c r="M561" t="str">
        <v>Georgia</v>
      </c>
      <c r="N561">
        <v>74.400000000000006</v>
      </c>
      <c r="P561" t="str">
        <v>Georgia</v>
      </c>
      <c r="Q561">
        <v>0</v>
      </c>
      <c r="R561">
        <v>0</v>
      </c>
      <c r="S561">
        <v>0</v>
      </c>
      <c r="T561">
        <v>0</v>
      </c>
      <c r="U561">
        <v>0</v>
      </c>
      <c r="V561">
        <v>0</v>
      </c>
      <c r="W561">
        <v>1</v>
      </c>
      <c r="X561">
        <v>0</v>
      </c>
      <c r="Y561">
        <v>0</v>
      </c>
      <c r="Z561">
        <v>0</v>
      </c>
      <c r="AA561">
        <v>0</v>
      </c>
      <c r="AB561">
        <v>0</v>
      </c>
      <c r="AC561">
        <v>0</v>
      </c>
      <c r="AD561">
        <v>0</v>
      </c>
      <c r="AE561" t="str">
        <v>(empty model)</v>
      </c>
      <c r="AF561">
        <v>1</v>
      </c>
      <c r="AG561">
        <v>12</v>
      </c>
      <c r="AH561">
        <v>2492.12878</v>
      </c>
      <c r="AI561">
        <v>12.5</v>
      </c>
    </row>
    <row r="562" spans="10:35" x14ac:dyDescent="0.25">
      <c r="J562" t="str">
        <v>Chile</v>
      </c>
      <c r="K562" t="b">
        <v>0</v>
      </c>
      <c r="M562" t="str">
        <v>Georgia</v>
      </c>
      <c r="N562">
        <v>73.900000000000006</v>
      </c>
      <c r="P562" t="str">
        <v>Georgia</v>
      </c>
      <c r="Q562">
        <v>0</v>
      </c>
      <c r="R562">
        <v>0</v>
      </c>
      <c r="S562">
        <v>0</v>
      </c>
      <c r="T562">
        <v>0</v>
      </c>
      <c r="U562">
        <v>0</v>
      </c>
      <c r="V562">
        <v>1</v>
      </c>
      <c r="W562">
        <v>0</v>
      </c>
      <c r="X562">
        <v>0</v>
      </c>
      <c r="Y562">
        <v>0</v>
      </c>
      <c r="Z562">
        <v>0</v>
      </c>
      <c r="AA562">
        <v>0</v>
      </c>
      <c r="AB562">
        <v>0</v>
      </c>
      <c r="AC562">
        <v>0</v>
      </c>
      <c r="AD562">
        <v>0</v>
      </c>
      <c r="AE562" t="str">
        <v>(empty model)</v>
      </c>
      <c r="AF562">
        <v>1</v>
      </c>
      <c r="AG562">
        <v>126</v>
      </c>
      <c r="AH562">
        <v>1872.68416</v>
      </c>
      <c r="AI562">
        <v>12.6</v>
      </c>
    </row>
    <row r="563" spans="10:35" x14ac:dyDescent="0.25">
      <c r="J563" t="str">
        <v>China</v>
      </c>
      <c r="K563" t="b">
        <v>0</v>
      </c>
      <c r="M563" t="str">
        <v>Georgia</v>
      </c>
      <c r="N563">
        <v>73.900000000000006</v>
      </c>
      <c r="P563" t="str">
        <v>Georgia</v>
      </c>
      <c r="Q563">
        <v>0</v>
      </c>
      <c r="R563">
        <v>0</v>
      </c>
      <c r="S563">
        <v>0</v>
      </c>
      <c r="T563">
        <v>0</v>
      </c>
      <c r="U563">
        <v>1</v>
      </c>
      <c r="V563">
        <v>0</v>
      </c>
      <c r="W563">
        <v>0</v>
      </c>
      <c r="X563">
        <v>0</v>
      </c>
      <c r="Y563">
        <v>0</v>
      </c>
      <c r="Z563">
        <v>0</v>
      </c>
      <c r="AA563">
        <v>0</v>
      </c>
      <c r="AB563">
        <v>0</v>
      </c>
      <c r="AC563">
        <v>0</v>
      </c>
      <c r="AD563">
        <v>0</v>
      </c>
      <c r="AE563" t="str">
        <v>(empty model)</v>
      </c>
      <c r="AF563">
        <v>1</v>
      </c>
      <c r="AG563">
        <v>128</v>
      </c>
      <c r="AH563">
        <v>153.57521</v>
      </c>
      <c r="AI563">
        <v>12.2</v>
      </c>
    </row>
    <row r="564" spans="10:35" x14ac:dyDescent="0.25">
      <c r="J564" t="str">
        <v>China</v>
      </c>
      <c r="K564" t="b">
        <v>1</v>
      </c>
      <c r="M564" t="str">
        <v>Georgia</v>
      </c>
      <c r="N564">
        <v>72.3</v>
      </c>
      <c r="P564" t="str">
        <v>Georgia</v>
      </c>
      <c r="Q564">
        <v>0</v>
      </c>
      <c r="R564">
        <v>0</v>
      </c>
      <c r="S564">
        <v>0</v>
      </c>
      <c r="T564">
        <v>1</v>
      </c>
      <c r="U564">
        <v>0</v>
      </c>
      <c r="V564">
        <v>0</v>
      </c>
      <c r="W564">
        <v>0</v>
      </c>
      <c r="X564">
        <v>0</v>
      </c>
      <c r="Y564">
        <v>0</v>
      </c>
      <c r="Z564">
        <v>0</v>
      </c>
      <c r="AA564">
        <v>0</v>
      </c>
      <c r="AB564">
        <v>0</v>
      </c>
      <c r="AC564">
        <v>0</v>
      </c>
      <c r="AD564">
        <v>0</v>
      </c>
      <c r="AE564" t="str">
        <v>(empty model)</v>
      </c>
      <c r="AF564">
        <v>1</v>
      </c>
      <c r="AG564">
        <v>134</v>
      </c>
      <c r="AH564">
        <v>127.367228</v>
      </c>
      <c r="AI564">
        <v>12</v>
      </c>
    </row>
    <row r="565" spans="10:35" x14ac:dyDescent="0.25">
      <c r="J565" t="str">
        <v>China</v>
      </c>
      <c r="K565" t="b">
        <v>1</v>
      </c>
      <c r="M565" t="str">
        <v>Georgia</v>
      </c>
      <c r="N565">
        <v>72.7</v>
      </c>
      <c r="P565" t="str">
        <v>Georgia</v>
      </c>
      <c r="Q565">
        <v>0</v>
      </c>
      <c r="R565">
        <v>0</v>
      </c>
      <c r="S565">
        <v>1</v>
      </c>
      <c r="T565">
        <v>0</v>
      </c>
      <c r="U565">
        <v>0</v>
      </c>
      <c r="V565">
        <v>0</v>
      </c>
      <c r="W565">
        <v>0</v>
      </c>
      <c r="X565">
        <v>0</v>
      </c>
      <c r="Y565">
        <v>0</v>
      </c>
      <c r="Z565">
        <v>0</v>
      </c>
      <c r="AA565">
        <v>0</v>
      </c>
      <c r="AB565">
        <v>0</v>
      </c>
      <c r="AC565">
        <v>0</v>
      </c>
      <c r="AD565">
        <v>0</v>
      </c>
      <c r="AE565" t="str">
        <v>(empty model)</v>
      </c>
      <c r="AF565">
        <v>1</v>
      </c>
      <c r="AG565">
        <v>132</v>
      </c>
      <c r="AH565">
        <v>928.18227000000002</v>
      </c>
      <c r="AI565">
        <v>11.8</v>
      </c>
    </row>
    <row r="566" spans="10:35" x14ac:dyDescent="0.25">
      <c r="J566" t="str">
        <v>China</v>
      </c>
      <c r="K566" t="b">
        <v>1</v>
      </c>
      <c r="M566" t="str">
        <v>Georgia</v>
      </c>
      <c r="N566">
        <v>71.7</v>
      </c>
      <c r="P566" t="str">
        <v>Georgia</v>
      </c>
      <c r="Q566">
        <v>0</v>
      </c>
      <c r="R566">
        <v>1</v>
      </c>
      <c r="S566">
        <v>0</v>
      </c>
      <c r="T566">
        <v>0</v>
      </c>
      <c r="U566">
        <v>0</v>
      </c>
      <c r="V566">
        <v>0</v>
      </c>
      <c r="W566">
        <v>0</v>
      </c>
      <c r="X566">
        <v>0</v>
      </c>
      <c r="Y566">
        <v>0</v>
      </c>
      <c r="Z566">
        <v>0</v>
      </c>
      <c r="AA566">
        <v>0</v>
      </c>
      <c r="AB566">
        <v>0</v>
      </c>
      <c r="AC566">
        <v>0</v>
      </c>
      <c r="AD566">
        <v>0</v>
      </c>
      <c r="AE566" t="str">
        <v>(empty model)</v>
      </c>
      <c r="AF566">
        <v>1</v>
      </c>
      <c r="AG566">
        <v>142</v>
      </c>
      <c r="AH566">
        <v>779.38459350000005</v>
      </c>
      <c r="AI566">
        <v>11.8</v>
      </c>
    </row>
    <row r="567" spans="10:35" x14ac:dyDescent="0.25">
      <c r="J567" t="str">
        <v>China</v>
      </c>
      <c r="K567" t="b">
        <v>1</v>
      </c>
      <c r="M567" t="str">
        <v>Georgia</v>
      </c>
      <c r="N567">
        <v>73</v>
      </c>
      <c r="P567" t="str">
        <v>Georgia</v>
      </c>
      <c r="Q567">
        <v>1</v>
      </c>
      <c r="R567">
        <v>0</v>
      </c>
      <c r="S567">
        <v>0</v>
      </c>
      <c r="T567">
        <v>0</v>
      </c>
      <c r="U567">
        <v>0</v>
      </c>
      <c r="V567">
        <v>0</v>
      </c>
      <c r="W567">
        <v>0</v>
      </c>
      <c r="X567">
        <v>0</v>
      </c>
      <c r="Y567">
        <v>0</v>
      </c>
      <c r="Z567">
        <v>0</v>
      </c>
      <c r="AA567">
        <v>0</v>
      </c>
      <c r="AB567">
        <v>0</v>
      </c>
      <c r="AC567">
        <v>0</v>
      </c>
      <c r="AD567">
        <v>0</v>
      </c>
      <c r="AE567" t="str">
        <v>(empty model)</v>
      </c>
      <c r="AF567">
        <v>1</v>
      </c>
      <c r="AG567">
        <v>121</v>
      </c>
      <c r="AH567">
        <v>733.97414200000003</v>
      </c>
      <c r="AI567">
        <v>11.7</v>
      </c>
    </row>
    <row r="568" spans="10:35" x14ac:dyDescent="0.25">
      <c r="J568" t="str">
        <v>China</v>
      </c>
      <c r="K568" t="b">
        <v>1</v>
      </c>
      <c r="M568" t="str">
        <v>Georgia</v>
      </c>
      <c r="N568">
        <v>71.8</v>
      </c>
      <c r="P568" t="str">
        <v>Georgia</v>
      </c>
      <c r="Q568">
        <v>0</v>
      </c>
      <c r="R568">
        <v>0</v>
      </c>
      <c r="S568">
        <v>0</v>
      </c>
      <c r="T568">
        <v>0</v>
      </c>
      <c r="U568">
        <v>0</v>
      </c>
      <c r="V568">
        <v>0</v>
      </c>
      <c r="W568">
        <v>0</v>
      </c>
      <c r="X568">
        <v>0</v>
      </c>
      <c r="Y568">
        <v>0</v>
      </c>
      <c r="Z568">
        <v>0</v>
      </c>
      <c r="AA568">
        <v>0</v>
      </c>
      <c r="AB568">
        <v>0</v>
      </c>
      <c r="AC568">
        <v>0</v>
      </c>
      <c r="AD568">
        <v>0</v>
      </c>
      <c r="AE568" t="str">
        <v>(empty model)</v>
      </c>
      <c r="AF568">
        <v>1</v>
      </c>
      <c r="AG568">
        <v>129</v>
      </c>
      <c r="AH568">
        <v>691.99771099999998</v>
      </c>
      <c r="AI568">
        <v>11.4</v>
      </c>
    </row>
    <row r="569" spans="10:35" x14ac:dyDescent="0.25">
      <c r="J569" t="str">
        <v>China</v>
      </c>
      <c r="K569" t="b">
        <v>1</v>
      </c>
      <c r="M569" t="str">
        <v>Germany</v>
      </c>
      <c r="N569">
        <v>89</v>
      </c>
      <c r="P569" t="str">
        <v>Germany</v>
      </c>
      <c r="Q569">
        <v>0</v>
      </c>
      <c r="R569">
        <v>0</v>
      </c>
      <c r="S569">
        <v>0</v>
      </c>
      <c r="T569">
        <v>0</v>
      </c>
      <c r="U569">
        <v>0</v>
      </c>
      <c r="V569">
        <v>0</v>
      </c>
      <c r="W569">
        <v>0</v>
      </c>
      <c r="X569">
        <v>0</v>
      </c>
      <c r="Y569">
        <v>0</v>
      </c>
      <c r="Z569">
        <v>0</v>
      </c>
      <c r="AA569">
        <v>0</v>
      </c>
      <c r="AB569">
        <v>0</v>
      </c>
      <c r="AC569">
        <v>0</v>
      </c>
      <c r="AD569">
        <v>1</v>
      </c>
      <c r="AE569" t="str">
        <v>(empty model)</v>
      </c>
      <c r="AF569">
        <v>0</v>
      </c>
      <c r="AG569">
        <v>69</v>
      </c>
      <c r="AH569">
        <v>4792.6528799999996</v>
      </c>
      <c r="AI569">
        <v>17</v>
      </c>
    </row>
    <row r="570" spans="10:35" x14ac:dyDescent="0.25">
      <c r="J570" t="str">
        <v>China</v>
      </c>
      <c r="K570" t="b">
        <v>1</v>
      </c>
      <c r="M570" t="str">
        <v>Germany</v>
      </c>
      <c r="N570">
        <v>86</v>
      </c>
      <c r="P570" t="str">
        <v>Germany</v>
      </c>
      <c r="Q570">
        <v>0</v>
      </c>
      <c r="R570">
        <v>0</v>
      </c>
      <c r="S570">
        <v>0</v>
      </c>
      <c r="T570">
        <v>0</v>
      </c>
      <c r="U570">
        <v>0</v>
      </c>
      <c r="V570">
        <v>0</v>
      </c>
      <c r="W570">
        <v>0</v>
      </c>
      <c r="X570">
        <v>0</v>
      </c>
      <c r="Y570">
        <v>0</v>
      </c>
      <c r="Z570">
        <v>0</v>
      </c>
      <c r="AA570">
        <v>0</v>
      </c>
      <c r="AB570">
        <v>0</v>
      </c>
      <c r="AC570">
        <v>1</v>
      </c>
      <c r="AD570">
        <v>0</v>
      </c>
      <c r="AE570" t="str">
        <v>(empty model)</v>
      </c>
      <c r="AF570">
        <v>0</v>
      </c>
      <c r="AG570">
        <v>71</v>
      </c>
      <c r="AH570">
        <v>4653.9114300000001</v>
      </c>
      <c r="AI570">
        <v>16.899999999999999</v>
      </c>
    </row>
    <row r="571" spans="10:35" x14ac:dyDescent="0.25">
      <c r="J571" t="str">
        <v>China</v>
      </c>
      <c r="K571" t="b">
        <v>1</v>
      </c>
      <c r="M571" t="str">
        <v>Germany</v>
      </c>
      <c r="N571">
        <v>86</v>
      </c>
      <c r="P571" t="str">
        <v>Germany</v>
      </c>
      <c r="Q571">
        <v>0</v>
      </c>
      <c r="R571">
        <v>0</v>
      </c>
      <c r="S571">
        <v>0</v>
      </c>
      <c r="T571">
        <v>0</v>
      </c>
      <c r="U571">
        <v>0</v>
      </c>
      <c r="V571">
        <v>0</v>
      </c>
      <c r="W571">
        <v>0</v>
      </c>
      <c r="X571">
        <v>0</v>
      </c>
      <c r="Y571">
        <v>0</v>
      </c>
      <c r="Z571">
        <v>0</v>
      </c>
      <c r="AA571">
        <v>0</v>
      </c>
      <c r="AB571">
        <v>1</v>
      </c>
      <c r="AC571">
        <v>0</v>
      </c>
      <c r="AD571">
        <v>0</v>
      </c>
      <c r="AE571" t="str">
        <v>(empty model)</v>
      </c>
      <c r="AF571">
        <v>0</v>
      </c>
      <c r="AG571">
        <v>71</v>
      </c>
      <c r="AH571">
        <v>4465.2489100000003</v>
      </c>
      <c r="AI571">
        <v>16.899999999999999</v>
      </c>
    </row>
    <row r="572" spans="10:35" x14ac:dyDescent="0.25">
      <c r="J572" t="str">
        <v>China</v>
      </c>
      <c r="K572" t="b">
        <v>1</v>
      </c>
      <c r="M572" t="str">
        <v>Germany</v>
      </c>
      <c r="N572">
        <v>85</v>
      </c>
      <c r="P572" t="str">
        <v>Germany</v>
      </c>
      <c r="Q572">
        <v>0</v>
      </c>
      <c r="R572">
        <v>0</v>
      </c>
      <c r="S572">
        <v>0</v>
      </c>
      <c r="T572">
        <v>0</v>
      </c>
      <c r="U572">
        <v>0</v>
      </c>
      <c r="V572">
        <v>0</v>
      </c>
      <c r="W572">
        <v>0</v>
      </c>
      <c r="X572">
        <v>0</v>
      </c>
      <c r="Y572">
        <v>0</v>
      </c>
      <c r="Z572">
        <v>0</v>
      </c>
      <c r="AA572">
        <v>1</v>
      </c>
      <c r="AB572">
        <v>0</v>
      </c>
      <c r="AC572">
        <v>0</v>
      </c>
      <c r="AD572">
        <v>0</v>
      </c>
      <c r="AE572" t="str">
        <v>(empty model)</v>
      </c>
      <c r="AF572">
        <v>0</v>
      </c>
      <c r="AG572">
        <v>74</v>
      </c>
      <c r="AH572">
        <v>4681.3279599999996</v>
      </c>
      <c r="AI572">
        <v>16.8</v>
      </c>
    </row>
    <row r="573" spans="10:35" x14ac:dyDescent="0.25">
      <c r="J573" t="str">
        <v>China</v>
      </c>
      <c r="K573" t="b">
        <v>1</v>
      </c>
      <c r="M573" t="str">
        <v>Germany</v>
      </c>
      <c r="N573">
        <v>81</v>
      </c>
      <c r="P573" t="str">
        <v>Germany</v>
      </c>
      <c r="Q573">
        <v>0</v>
      </c>
      <c r="R573">
        <v>0</v>
      </c>
      <c r="S573">
        <v>0</v>
      </c>
      <c r="T573">
        <v>0</v>
      </c>
      <c r="U573">
        <v>0</v>
      </c>
      <c r="V573">
        <v>0</v>
      </c>
      <c r="W573">
        <v>0</v>
      </c>
      <c r="X573">
        <v>0</v>
      </c>
      <c r="Y573">
        <v>0</v>
      </c>
      <c r="Z573">
        <v>1</v>
      </c>
      <c r="AA573">
        <v>0</v>
      </c>
      <c r="AB573">
        <v>0</v>
      </c>
      <c r="AC573">
        <v>0</v>
      </c>
      <c r="AD573">
        <v>0</v>
      </c>
      <c r="AE573" t="str">
        <v>(empty model)</v>
      </c>
      <c r="AF573">
        <v>0</v>
      </c>
      <c r="AG573">
        <v>76</v>
      </c>
      <c r="AH573">
        <v>41785.556909999999</v>
      </c>
      <c r="AI573">
        <v>16.7</v>
      </c>
    </row>
    <row r="574" spans="10:35" x14ac:dyDescent="0.25">
      <c r="J574" t="str">
        <v>China</v>
      </c>
      <c r="K574" t="b">
        <v>1</v>
      </c>
      <c r="M574" t="str">
        <v>Germany</v>
      </c>
      <c r="N574">
        <v>80</v>
      </c>
      <c r="P574" t="str">
        <v>Germany</v>
      </c>
      <c r="Q574">
        <v>0</v>
      </c>
      <c r="R574">
        <v>0</v>
      </c>
      <c r="S574">
        <v>0</v>
      </c>
      <c r="T574">
        <v>0</v>
      </c>
      <c r="U574">
        <v>0</v>
      </c>
      <c r="V574">
        <v>0</v>
      </c>
      <c r="W574">
        <v>0</v>
      </c>
      <c r="X574">
        <v>0</v>
      </c>
      <c r="Y574">
        <v>1</v>
      </c>
      <c r="Z574">
        <v>0</v>
      </c>
      <c r="AA574">
        <v>0</v>
      </c>
      <c r="AB574">
        <v>0</v>
      </c>
      <c r="AC574">
        <v>0</v>
      </c>
      <c r="AD574">
        <v>0</v>
      </c>
      <c r="AE574" t="str">
        <v>(empty model)</v>
      </c>
      <c r="AF574">
        <v>0</v>
      </c>
      <c r="AG574">
        <v>79</v>
      </c>
      <c r="AH574">
        <v>41732.772499999999</v>
      </c>
      <c r="AI574">
        <v>16.7</v>
      </c>
    </row>
    <row r="575" spans="10:35" x14ac:dyDescent="0.25">
      <c r="J575" t="str">
        <v>China</v>
      </c>
      <c r="K575" t="b">
        <v>1</v>
      </c>
      <c r="M575" t="str">
        <v>Germany</v>
      </c>
      <c r="N575">
        <v>79.900000000000006</v>
      </c>
      <c r="P575" t="str">
        <v>Germany</v>
      </c>
      <c r="Q575">
        <v>0</v>
      </c>
      <c r="R575">
        <v>0</v>
      </c>
      <c r="S575">
        <v>0</v>
      </c>
      <c r="T575">
        <v>0</v>
      </c>
      <c r="U575">
        <v>0</v>
      </c>
      <c r="V575">
        <v>0</v>
      </c>
      <c r="W575">
        <v>0</v>
      </c>
      <c r="X575">
        <v>1</v>
      </c>
      <c r="Y575">
        <v>0</v>
      </c>
      <c r="Z575">
        <v>0</v>
      </c>
      <c r="AA575">
        <v>0</v>
      </c>
      <c r="AB575">
        <v>0</v>
      </c>
      <c r="AC575">
        <v>0</v>
      </c>
      <c r="AD575">
        <v>0</v>
      </c>
      <c r="AE575" t="str">
        <v>(empty model)</v>
      </c>
      <c r="AF575">
        <v>0</v>
      </c>
      <c r="AG575">
        <v>8</v>
      </c>
      <c r="AH575">
        <v>45699.198320000003</v>
      </c>
      <c r="AI575">
        <v>16.600000000000001</v>
      </c>
    </row>
    <row r="576" spans="10:35" x14ac:dyDescent="0.25">
      <c r="J576" t="str">
        <v>China</v>
      </c>
      <c r="K576" t="b">
        <v>1</v>
      </c>
      <c r="M576" t="str">
        <v>Germany</v>
      </c>
      <c r="N576">
        <v>79.8</v>
      </c>
      <c r="P576" t="str">
        <v>Germany</v>
      </c>
      <c r="Q576">
        <v>0</v>
      </c>
      <c r="R576">
        <v>0</v>
      </c>
      <c r="S576">
        <v>0</v>
      </c>
      <c r="T576">
        <v>0</v>
      </c>
      <c r="U576">
        <v>0</v>
      </c>
      <c r="V576">
        <v>0</v>
      </c>
      <c r="W576">
        <v>1</v>
      </c>
      <c r="X576">
        <v>0</v>
      </c>
      <c r="Y576">
        <v>0</v>
      </c>
      <c r="Z576">
        <v>0</v>
      </c>
      <c r="AA576">
        <v>0</v>
      </c>
      <c r="AB576">
        <v>0</v>
      </c>
      <c r="AC576">
        <v>0</v>
      </c>
      <c r="AD576">
        <v>0</v>
      </c>
      <c r="AE576" t="str">
        <v>(empty model)</v>
      </c>
      <c r="AF576">
        <v>0</v>
      </c>
      <c r="AG576">
        <v>82</v>
      </c>
      <c r="AH576">
        <v>41814.819100000001</v>
      </c>
      <c r="AI576">
        <v>16.600000000000001</v>
      </c>
    </row>
    <row r="577" spans="10:35" x14ac:dyDescent="0.25">
      <c r="J577" t="str">
        <v>China</v>
      </c>
      <c r="K577" t="b">
        <v>1</v>
      </c>
      <c r="M577" t="str">
        <v>Germany</v>
      </c>
      <c r="N577">
        <v>79.599999999999994</v>
      </c>
      <c r="P577" t="str">
        <v>Germany</v>
      </c>
      <c r="Q577">
        <v>0</v>
      </c>
      <c r="R577">
        <v>0</v>
      </c>
      <c r="S577">
        <v>0</v>
      </c>
      <c r="T577">
        <v>0</v>
      </c>
      <c r="U577">
        <v>0</v>
      </c>
      <c r="V577">
        <v>1</v>
      </c>
      <c r="W577">
        <v>0</v>
      </c>
      <c r="X577">
        <v>0</v>
      </c>
      <c r="Y577">
        <v>0</v>
      </c>
      <c r="Z577">
        <v>0</v>
      </c>
      <c r="AA577">
        <v>0</v>
      </c>
      <c r="AB577">
        <v>0</v>
      </c>
      <c r="AC577">
        <v>0</v>
      </c>
      <c r="AD577">
        <v>0</v>
      </c>
      <c r="AE577" t="str">
        <v>(empty model)</v>
      </c>
      <c r="AF577">
        <v>0</v>
      </c>
      <c r="AG577">
        <v>84</v>
      </c>
      <c r="AH577">
        <v>36447.872320000002</v>
      </c>
      <c r="AI577">
        <v>16.5</v>
      </c>
    </row>
    <row r="578" spans="10:35" x14ac:dyDescent="0.25">
      <c r="J578" t="str">
        <v>China</v>
      </c>
      <c r="K578" t="b">
        <v>1</v>
      </c>
      <c r="M578" t="str">
        <v>Germany</v>
      </c>
      <c r="N578">
        <v>79.2</v>
      </c>
      <c r="P578" t="str">
        <v>Germany</v>
      </c>
      <c r="Q578">
        <v>0</v>
      </c>
      <c r="R578">
        <v>0</v>
      </c>
      <c r="S578">
        <v>0</v>
      </c>
      <c r="T578">
        <v>0</v>
      </c>
      <c r="U578">
        <v>1</v>
      </c>
      <c r="V578">
        <v>0</v>
      </c>
      <c r="W578">
        <v>0</v>
      </c>
      <c r="X578">
        <v>0</v>
      </c>
      <c r="Y578">
        <v>0</v>
      </c>
      <c r="Z578">
        <v>0</v>
      </c>
      <c r="AA578">
        <v>0</v>
      </c>
      <c r="AB578">
        <v>0</v>
      </c>
      <c r="AC578">
        <v>0</v>
      </c>
      <c r="AD578">
        <v>0</v>
      </c>
      <c r="AE578" t="str">
        <v>(empty model)</v>
      </c>
      <c r="AF578">
        <v>0</v>
      </c>
      <c r="AG578">
        <v>85</v>
      </c>
      <c r="AH578">
        <v>34696.629200000003</v>
      </c>
      <c r="AI578">
        <v>16.399999999999999</v>
      </c>
    </row>
    <row r="579" spans="10:35" x14ac:dyDescent="0.25">
      <c r="J579" t="str">
        <v>Colombia</v>
      </c>
      <c r="K579" t="b">
        <v>0</v>
      </c>
      <c r="M579" t="str">
        <v>Germany</v>
      </c>
      <c r="N579">
        <v>79.099999999999994</v>
      </c>
      <c r="P579" t="str">
        <v>Germany</v>
      </c>
      <c r="Q579">
        <v>0</v>
      </c>
      <c r="R579">
        <v>0</v>
      </c>
      <c r="S579">
        <v>0</v>
      </c>
      <c r="T579">
        <v>1</v>
      </c>
      <c r="U579">
        <v>0</v>
      </c>
      <c r="V579">
        <v>0</v>
      </c>
      <c r="W579">
        <v>0</v>
      </c>
      <c r="X579">
        <v>0</v>
      </c>
      <c r="Y579">
        <v>0</v>
      </c>
      <c r="Z579">
        <v>0</v>
      </c>
      <c r="AA579">
        <v>0</v>
      </c>
      <c r="AB579">
        <v>0</v>
      </c>
      <c r="AC579">
        <v>0</v>
      </c>
      <c r="AD579">
        <v>0</v>
      </c>
      <c r="AE579" t="str">
        <v>(empty model)</v>
      </c>
      <c r="AF579">
        <v>0</v>
      </c>
      <c r="AG579">
        <v>86</v>
      </c>
      <c r="AH579">
        <v>34165.934300000001</v>
      </c>
      <c r="AI579">
        <v>16.399999999999999</v>
      </c>
    </row>
    <row r="580" spans="10:35" x14ac:dyDescent="0.25">
      <c r="J580" t="str">
        <v>Colombia</v>
      </c>
      <c r="K580" t="b">
        <v>1</v>
      </c>
      <c r="M580" t="str">
        <v>Germany</v>
      </c>
      <c r="N580">
        <v>78.5</v>
      </c>
      <c r="P580" t="str">
        <v>Germany</v>
      </c>
      <c r="Q580">
        <v>0</v>
      </c>
      <c r="R580">
        <v>0</v>
      </c>
      <c r="S580">
        <v>1</v>
      </c>
      <c r="T580">
        <v>0</v>
      </c>
      <c r="U580">
        <v>0</v>
      </c>
      <c r="V580">
        <v>0</v>
      </c>
      <c r="W580">
        <v>0</v>
      </c>
      <c r="X580">
        <v>0</v>
      </c>
      <c r="Y580">
        <v>0</v>
      </c>
      <c r="Z580">
        <v>0</v>
      </c>
      <c r="AA580">
        <v>0</v>
      </c>
      <c r="AB580">
        <v>0</v>
      </c>
      <c r="AC580">
        <v>0</v>
      </c>
      <c r="AD580">
        <v>0</v>
      </c>
      <c r="AE580" t="str">
        <v>(empty model)</v>
      </c>
      <c r="AF580">
        <v>0</v>
      </c>
      <c r="AG580">
        <v>9</v>
      </c>
      <c r="AH580">
        <v>3359.9521500000001</v>
      </c>
      <c r="AI580">
        <v>16.3</v>
      </c>
    </row>
    <row r="581" spans="10:35" x14ac:dyDescent="0.25">
      <c r="J581" t="str">
        <v>Colombia</v>
      </c>
      <c r="K581" t="b">
        <v>1</v>
      </c>
      <c r="M581" t="str">
        <v>Germany</v>
      </c>
      <c r="N581">
        <v>78.400000000000006</v>
      </c>
      <c r="P581" t="str">
        <v>Germany</v>
      </c>
      <c r="Q581">
        <v>0</v>
      </c>
      <c r="R581">
        <v>1</v>
      </c>
      <c r="S581">
        <v>0</v>
      </c>
      <c r="T581">
        <v>0</v>
      </c>
      <c r="U581">
        <v>0</v>
      </c>
      <c r="V581">
        <v>0</v>
      </c>
      <c r="W581">
        <v>0</v>
      </c>
      <c r="X581">
        <v>0</v>
      </c>
      <c r="Y581">
        <v>0</v>
      </c>
      <c r="Z581">
        <v>0</v>
      </c>
      <c r="AA581">
        <v>0</v>
      </c>
      <c r="AB581">
        <v>0</v>
      </c>
      <c r="AC581">
        <v>0</v>
      </c>
      <c r="AD581">
        <v>0</v>
      </c>
      <c r="AE581" t="str">
        <v>(empty model)</v>
      </c>
      <c r="AF581">
        <v>0</v>
      </c>
      <c r="AG581">
        <v>91</v>
      </c>
      <c r="AH581">
        <v>2525.1644500000002</v>
      </c>
      <c r="AI581">
        <v>16.3</v>
      </c>
    </row>
    <row r="582" spans="10:35" x14ac:dyDescent="0.25">
      <c r="J582" t="str">
        <v>Colombia</v>
      </c>
      <c r="K582" t="b">
        <v>1</v>
      </c>
      <c r="M582" t="str">
        <v>Germany</v>
      </c>
      <c r="N582">
        <v>78.3</v>
      </c>
      <c r="P582" t="str">
        <v>Germany</v>
      </c>
      <c r="Q582">
        <v>1</v>
      </c>
      <c r="R582">
        <v>0</v>
      </c>
      <c r="S582">
        <v>0</v>
      </c>
      <c r="T582">
        <v>0</v>
      </c>
      <c r="U582">
        <v>0</v>
      </c>
      <c r="V582">
        <v>0</v>
      </c>
      <c r="W582">
        <v>0</v>
      </c>
      <c r="X582">
        <v>0</v>
      </c>
      <c r="Y582">
        <v>0</v>
      </c>
      <c r="Z582">
        <v>0</v>
      </c>
      <c r="AA582">
        <v>0</v>
      </c>
      <c r="AB582">
        <v>0</v>
      </c>
      <c r="AC582">
        <v>0</v>
      </c>
      <c r="AD582">
        <v>0</v>
      </c>
      <c r="AE582" t="str">
        <v>(empty model)</v>
      </c>
      <c r="AF582">
        <v>0</v>
      </c>
      <c r="AG582">
        <v>92</v>
      </c>
      <c r="AH582">
        <v>23687.316889999998</v>
      </c>
      <c r="AI582">
        <v>16.2</v>
      </c>
    </row>
    <row r="583" spans="10:35" x14ac:dyDescent="0.25">
      <c r="J583" t="str">
        <v>Colombia</v>
      </c>
      <c r="K583" t="b">
        <v>1</v>
      </c>
      <c r="M583" t="str">
        <v>Germany</v>
      </c>
      <c r="N583">
        <v>78</v>
      </c>
      <c r="P583" t="str">
        <v>Germany</v>
      </c>
      <c r="Q583">
        <v>0</v>
      </c>
      <c r="R583">
        <v>0</v>
      </c>
      <c r="S583">
        <v>0</v>
      </c>
      <c r="T583">
        <v>0</v>
      </c>
      <c r="U583">
        <v>0</v>
      </c>
      <c r="V583">
        <v>0</v>
      </c>
      <c r="W583">
        <v>0</v>
      </c>
      <c r="X583">
        <v>0</v>
      </c>
      <c r="Y583">
        <v>0</v>
      </c>
      <c r="Z583">
        <v>0</v>
      </c>
      <c r="AA583">
        <v>0</v>
      </c>
      <c r="AB583">
        <v>0</v>
      </c>
      <c r="AC583">
        <v>0</v>
      </c>
      <c r="AD583">
        <v>0</v>
      </c>
      <c r="AE583" t="str">
        <v>(empty model)</v>
      </c>
      <c r="AF583">
        <v>0</v>
      </c>
      <c r="AG583">
        <v>95</v>
      </c>
      <c r="AH583">
        <v>23718.7467</v>
      </c>
      <c r="AI583">
        <v>16.2</v>
      </c>
    </row>
    <row r="584" spans="10:35" x14ac:dyDescent="0.25">
      <c r="J584" t="str">
        <v>Colombia</v>
      </c>
      <c r="K584" t="b">
        <v>1</v>
      </c>
      <c r="M584" t="str">
        <v>Ghana</v>
      </c>
      <c r="N584">
        <v>62.1</v>
      </c>
      <c r="P584" t="str">
        <v>Ghana</v>
      </c>
      <c r="Q584">
        <v>0</v>
      </c>
      <c r="R584">
        <v>0</v>
      </c>
      <c r="S584">
        <v>0</v>
      </c>
      <c r="T584">
        <v>0</v>
      </c>
      <c r="U584">
        <v>0</v>
      </c>
      <c r="V584">
        <v>0</v>
      </c>
      <c r="W584">
        <v>0</v>
      </c>
      <c r="X584">
        <v>0</v>
      </c>
      <c r="Y584">
        <v>0</v>
      </c>
      <c r="Z584">
        <v>0</v>
      </c>
      <c r="AA584">
        <v>0</v>
      </c>
      <c r="AB584">
        <v>0</v>
      </c>
      <c r="AC584">
        <v>0</v>
      </c>
      <c r="AD584">
        <v>1</v>
      </c>
      <c r="AE584" t="str">
        <v>(empty model)</v>
      </c>
      <c r="AF584">
        <v>1</v>
      </c>
      <c r="AG584">
        <v>253</v>
      </c>
      <c r="AH584">
        <v>1432.2279430000001</v>
      </c>
      <c r="AI584">
        <v>11.7</v>
      </c>
    </row>
    <row r="585" spans="10:35" x14ac:dyDescent="0.25">
      <c r="J585" t="str">
        <v>Colombia</v>
      </c>
      <c r="K585" t="b">
        <v>1</v>
      </c>
      <c r="M585" t="str">
        <v>Ghana</v>
      </c>
      <c r="N585">
        <v>61.9</v>
      </c>
      <c r="P585" t="str">
        <v>Ghana</v>
      </c>
      <c r="Q585">
        <v>0</v>
      </c>
      <c r="R585">
        <v>0</v>
      </c>
      <c r="S585">
        <v>0</v>
      </c>
      <c r="T585">
        <v>0</v>
      </c>
      <c r="U585">
        <v>0</v>
      </c>
      <c r="V585">
        <v>0</v>
      </c>
      <c r="W585">
        <v>0</v>
      </c>
      <c r="X585">
        <v>0</v>
      </c>
      <c r="Y585">
        <v>0</v>
      </c>
      <c r="Z585">
        <v>0</v>
      </c>
      <c r="AA585">
        <v>0</v>
      </c>
      <c r="AB585">
        <v>0</v>
      </c>
      <c r="AC585">
        <v>1</v>
      </c>
      <c r="AD585">
        <v>0</v>
      </c>
      <c r="AE585" t="str">
        <v>(empty model)</v>
      </c>
      <c r="AF585">
        <v>1</v>
      </c>
      <c r="AG585">
        <v>254</v>
      </c>
      <c r="AH585">
        <v>1814.492297</v>
      </c>
      <c r="AI585">
        <v>11.5</v>
      </c>
    </row>
    <row r="586" spans="10:35" x14ac:dyDescent="0.25">
      <c r="J586" t="str">
        <v>Colombia</v>
      </c>
      <c r="K586" t="b">
        <v>1</v>
      </c>
      <c r="M586" t="str">
        <v>Ghana</v>
      </c>
      <c r="N586">
        <v>61.6</v>
      </c>
      <c r="P586" t="str">
        <v>Ghana</v>
      </c>
      <c r="Q586">
        <v>0</v>
      </c>
      <c r="R586">
        <v>0</v>
      </c>
      <c r="S586">
        <v>0</v>
      </c>
      <c r="T586">
        <v>0</v>
      </c>
      <c r="U586">
        <v>0</v>
      </c>
      <c r="V586">
        <v>0</v>
      </c>
      <c r="W586">
        <v>0</v>
      </c>
      <c r="X586">
        <v>0</v>
      </c>
      <c r="Y586">
        <v>0</v>
      </c>
      <c r="Z586">
        <v>0</v>
      </c>
      <c r="AA586">
        <v>0</v>
      </c>
      <c r="AB586">
        <v>1</v>
      </c>
      <c r="AC586">
        <v>0</v>
      </c>
      <c r="AD586">
        <v>0</v>
      </c>
      <c r="AE586" t="str">
        <v>(empty model)</v>
      </c>
      <c r="AF586">
        <v>1</v>
      </c>
      <c r="AG586">
        <v>257</v>
      </c>
      <c r="AH586">
        <v>1629.8222000000001</v>
      </c>
      <c r="AI586">
        <v>11.2</v>
      </c>
    </row>
    <row r="587" spans="10:35" x14ac:dyDescent="0.25">
      <c r="J587" t="str">
        <v>Colombia</v>
      </c>
      <c r="K587" t="b">
        <v>1</v>
      </c>
      <c r="M587" t="str">
        <v>Ghana</v>
      </c>
      <c r="N587">
        <v>61.2</v>
      </c>
      <c r="P587" t="str">
        <v>Ghana</v>
      </c>
      <c r="Q587">
        <v>0</v>
      </c>
      <c r="R587">
        <v>0</v>
      </c>
      <c r="S587">
        <v>0</v>
      </c>
      <c r="T587">
        <v>0</v>
      </c>
      <c r="U587">
        <v>0</v>
      </c>
      <c r="V587">
        <v>0</v>
      </c>
      <c r="W587">
        <v>0</v>
      </c>
      <c r="X587">
        <v>0</v>
      </c>
      <c r="Y587">
        <v>0</v>
      </c>
      <c r="Z587">
        <v>0</v>
      </c>
      <c r="AA587">
        <v>1</v>
      </c>
      <c r="AB587">
        <v>0</v>
      </c>
      <c r="AC587">
        <v>0</v>
      </c>
      <c r="AD587">
        <v>0</v>
      </c>
      <c r="AE587" t="str">
        <v>(empty model)</v>
      </c>
      <c r="AF587">
        <v>1</v>
      </c>
      <c r="AG587">
        <v>263</v>
      </c>
      <c r="AH587">
        <v>1574.9786529999999</v>
      </c>
      <c r="AI587">
        <v>10.9</v>
      </c>
    </row>
    <row r="588" spans="10:35" x14ac:dyDescent="0.25">
      <c r="J588" t="str">
        <v>Colombia</v>
      </c>
      <c r="K588" t="b">
        <v>1</v>
      </c>
      <c r="M588" t="str">
        <v>Ghana</v>
      </c>
      <c r="N588">
        <v>69</v>
      </c>
      <c r="P588" t="str">
        <v>Ghana</v>
      </c>
      <c r="Q588">
        <v>0</v>
      </c>
      <c r="R588">
        <v>0</v>
      </c>
      <c r="S588">
        <v>0</v>
      </c>
      <c r="T588">
        <v>0</v>
      </c>
      <c r="U588">
        <v>0</v>
      </c>
      <c r="V588">
        <v>0</v>
      </c>
      <c r="W588">
        <v>0</v>
      </c>
      <c r="X588">
        <v>0</v>
      </c>
      <c r="Y588">
        <v>0</v>
      </c>
      <c r="Z588">
        <v>1</v>
      </c>
      <c r="AA588">
        <v>0</v>
      </c>
      <c r="AB588">
        <v>0</v>
      </c>
      <c r="AC588">
        <v>0</v>
      </c>
      <c r="AD588">
        <v>0</v>
      </c>
      <c r="AE588" t="str">
        <v>(empty model)</v>
      </c>
      <c r="AF588">
        <v>1</v>
      </c>
      <c r="AG588">
        <v>267</v>
      </c>
      <c r="AH588">
        <v>1312.6755700000001</v>
      </c>
      <c r="AI588">
        <v>10.5</v>
      </c>
    </row>
    <row r="589" spans="10:35" x14ac:dyDescent="0.25">
      <c r="J589" t="str">
        <v>Colombia</v>
      </c>
      <c r="K589" t="b">
        <v>1</v>
      </c>
      <c r="M589" t="str">
        <v>Ghana</v>
      </c>
      <c r="N589">
        <v>66</v>
      </c>
      <c r="P589" t="str">
        <v>Ghana</v>
      </c>
      <c r="Q589">
        <v>0</v>
      </c>
      <c r="R589">
        <v>0</v>
      </c>
      <c r="S589">
        <v>0</v>
      </c>
      <c r="T589">
        <v>0</v>
      </c>
      <c r="U589">
        <v>0</v>
      </c>
      <c r="V589">
        <v>0</v>
      </c>
      <c r="W589">
        <v>0</v>
      </c>
      <c r="X589">
        <v>0</v>
      </c>
      <c r="Y589">
        <v>1</v>
      </c>
      <c r="Z589">
        <v>0</v>
      </c>
      <c r="AA589">
        <v>0</v>
      </c>
      <c r="AB589">
        <v>0</v>
      </c>
      <c r="AC589">
        <v>0</v>
      </c>
      <c r="AD589">
        <v>0</v>
      </c>
      <c r="AE589" t="str">
        <v>(empty model)</v>
      </c>
      <c r="AF589">
        <v>1</v>
      </c>
      <c r="AG589">
        <v>271</v>
      </c>
      <c r="AH589">
        <v>186.76537999999999</v>
      </c>
      <c r="AI589">
        <v>10.4</v>
      </c>
    </row>
    <row r="590" spans="10:35" x14ac:dyDescent="0.25">
      <c r="J590" t="str">
        <v>Colombia</v>
      </c>
      <c r="K590" t="b">
        <v>1</v>
      </c>
      <c r="M590" t="str">
        <v>Ghana</v>
      </c>
      <c r="N590">
        <v>63</v>
      </c>
      <c r="P590" t="str">
        <v>Ghana</v>
      </c>
      <c r="Q590">
        <v>0</v>
      </c>
      <c r="R590">
        <v>0</v>
      </c>
      <c r="S590">
        <v>0</v>
      </c>
      <c r="T590">
        <v>0</v>
      </c>
      <c r="U590">
        <v>0</v>
      </c>
      <c r="V590">
        <v>0</v>
      </c>
      <c r="W590">
        <v>0</v>
      </c>
      <c r="X590">
        <v>1</v>
      </c>
      <c r="Y590">
        <v>0</v>
      </c>
      <c r="Z590">
        <v>0</v>
      </c>
      <c r="AA590">
        <v>0</v>
      </c>
      <c r="AB590">
        <v>0</v>
      </c>
      <c r="AC590">
        <v>0</v>
      </c>
      <c r="AD590">
        <v>0</v>
      </c>
      <c r="AE590" t="str">
        <v>(empty model)</v>
      </c>
      <c r="AF590">
        <v>1</v>
      </c>
      <c r="AG590">
        <v>275</v>
      </c>
      <c r="AH590">
        <v>1224.41554</v>
      </c>
      <c r="AI590">
        <v>9.8000000000000007</v>
      </c>
    </row>
    <row r="591" spans="10:35" x14ac:dyDescent="0.25">
      <c r="J591" t="str">
        <v>Colombia</v>
      </c>
      <c r="K591" t="b">
        <v>1</v>
      </c>
      <c r="M591" t="str">
        <v>Ghana</v>
      </c>
      <c r="N591">
        <v>59.9</v>
      </c>
      <c r="P591" t="str">
        <v>Ghana</v>
      </c>
      <c r="Q591">
        <v>0</v>
      </c>
      <c r="R591">
        <v>0</v>
      </c>
      <c r="S591">
        <v>0</v>
      </c>
      <c r="T591">
        <v>0</v>
      </c>
      <c r="U591">
        <v>0</v>
      </c>
      <c r="V591">
        <v>0</v>
      </c>
      <c r="W591">
        <v>1</v>
      </c>
      <c r="X591">
        <v>0</v>
      </c>
      <c r="Y591">
        <v>0</v>
      </c>
      <c r="Z591">
        <v>0</v>
      </c>
      <c r="AA591">
        <v>0</v>
      </c>
      <c r="AB591">
        <v>0</v>
      </c>
      <c r="AC591">
        <v>0</v>
      </c>
      <c r="AD591">
        <v>0</v>
      </c>
      <c r="AE591" t="str">
        <v>(empty model)</v>
      </c>
      <c r="AF591">
        <v>1</v>
      </c>
      <c r="AG591">
        <v>28</v>
      </c>
      <c r="AH591">
        <v>19.686717999999999</v>
      </c>
      <c r="AI591">
        <v>9.1</v>
      </c>
    </row>
    <row r="592" spans="10:35" x14ac:dyDescent="0.25">
      <c r="J592" t="str">
        <v>Colombia</v>
      </c>
      <c r="K592" t="b">
        <v>1</v>
      </c>
      <c r="M592" t="str">
        <v>Ghana</v>
      </c>
      <c r="N592">
        <v>59.4</v>
      </c>
      <c r="P592" t="str">
        <v>Ghana</v>
      </c>
      <c r="Q592">
        <v>0</v>
      </c>
      <c r="R592">
        <v>0</v>
      </c>
      <c r="S592">
        <v>0</v>
      </c>
      <c r="T592">
        <v>0</v>
      </c>
      <c r="U592">
        <v>0</v>
      </c>
      <c r="V592">
        <v>1</v>
      </c>
      <c r="W592">
        <v>0</v>
      </c>
      <c r="X592">
        <v>0</v>
      </c>
      <c r="Y592">
        <v>0</v>
      </c>
      <c r="Z592">
        <v>0</v>
      </c>
      <c r="AA592">
        <v>0</v>
      </c>
      <c r="AB592">
        <v>0</v>
      </c>
      <c r="AC592">
        <v>0</v>
      </c>
      <c r="AD592">
        <v>0</v>
      </c>
      <c r="AE592" t="str">
        <v>(empty model)</v>
      </c>
      <c r="AF592">
        <v>1</v>
      </c>
      <c r="AG592">
        <v>288</v>
      </c>
      <c r="AH592">
        <v>922.93516769999997</v>
      </c>
      <c r="AI592">
        <v>8.6999999999999993</v>
      </c>
    </row>
    <row r="593" spans="10:35" x14ac:dyDescent="0.25">
      <c r="J593" t="str">
        <v>Colombia</v>
      </c>
      <c r="K593" t="b">
        <v>1</v>
      </c>
      <c r="M593" t="str">
        <v>Ghana</v>
      </c>
      <c r="N593">
        <v>58.9</v>
      </c>
      <c r="P593" t="str">
        <v>Ghana</v>
      </c>
      <c r="Q593">
        <v>0</v>
      </c>
      <c r="R593">
        <v>0</v>
      </c>
      <c r="S593">
        <v>0</v>
      </c>
      <c r="T593">
        <v>0</v>
      </c>
      <c r="U593">
        <v>1</v>
      </c>
      <c r="V593">
        <v>0</v>
      </c>
      <c r="W593">
        <v>0</v>
      </c>
      <c r="X593">
        <v>0</v>
      </c>
      <c r="Y593">
        <v>0</v>
      </c>
      <c r="Z593">
        <v>0</v>
      </c>
      <c r="AA593">
        <v>0</v>
      </c>
      <c r="AB593">
        <v>0</v>
      </c>
      <c r="AC593">
        <v>0</v>
      </c>
      <c r="AD593">
        <v>0</v>
      </c>
      <c r="AE593" t="str">
        <v>(empty model)</v>
      </c>
      <c r="AF593">
        <v>1</v>
      </c>
      <c r="AG593">
        <v>296</v>
      </c>
      <c r="AH593">
        <v>498.172394</v>
      </c>
      <c r="AI593">
        <v>8.1</v>
      </c>
    </row>
    <row r="594" spans="10:35" x14ac:dyDescent="0.25">
      <c r="J594" t="str">
        <v>Colombia</v>
      </c>
      <c r="K594" t="b">
        <v>1</v>
      </c>
      <c r="M594" t="str">
        <v>Ghana</v>
      </c>
      <c r="N594">
        <v>58.3</v>
      </c>
      <c r="P594" t="str">
        <v>Ghana</v>
      </c>
      <c r="Q594">
        <v>0</v>
      </c>
      <c r="R594">
        <v>0</v>
      </c>
      <c r="S594">
        <v>0</v>
      </c>
      <c r="T594">
        <v>1</v>
      </c>
      <c r="U594">
        <v>0</v>
      </c>
      <c r="V594">
        <v>0</v>
      </c>
      <c r="W594">
        <v>0</v>
      </c>
      <c r="X594">
        <v>0</v>
      </c>
      <c r="Y594">
        <v>0</v>
      </c>
      <c r="Z594">
        <v>0</v>
      </c>
      <c r="AA594">
        <v>0</v>
      </c>
      <c r="AB594">
        <v>0</v>
      </c>
      <c r="AC594">
        <v>0</v>
      </c>
      <c r="AD594">
        <v>0</v>
      </c>
      <c r="AE594" t="str">
        <v>(empty model)</v>
      </c>
      <c r="AF594">
        <v>1</v>
      </c>
      <c r="AG594">
        <v>34</v>
      </c>
      <c r="AH594">
        <v>423.1936389</v>
      </c>
      <c r="AI594">
        <v>7.7</v>
      </c>
    </row>
    <row r="595" spans="10:35" x14ac:dyDescent="0.25">
      <c r="J595" t="str">
        <v>Comoros</v>
      </c>
      <c r="K595" t="b">
        <v>0</v>
      </c>
      <c r="M595" t="str">
        <v>Ghana</v>
      </c>
      <c r="N595">
        <v>57.9</v>
      </c>
      <c r="P595" t="str">
        <v>Ghana</v>
      </c>
      <c r="Q595">
        <v>0</v>
      </c>
      <c r="R595">
        <v>0</v>
      </c>
      <c r="S595">
        <v>1</v>
      </c>
      <c r="T595">
        <v>0</v>
      </c>
      <c r="U595">
        <v>0</v>
      </c>
      <c r="V595">
        <v>0</v>
      </c>
      <c r="W595">
        <v>0</v>
      </c>
      <c r="X595">
        <v>0</v>
      </c>
      <c r="Y595">
        <v>0</v>
      </c>
      <c r="Z595">
        <v>0</v>
      </c>
      <c r="AA595">
        <v>0</v>
      </c>
      <c r="AB595">
        <v>0</v>
      </c>
      <c r="AC595">
        <v>0</v>
      </c>
      <c r="AD595">
        <v>0</v>
      </c>
      <c r="AE595" t="str">
        <v>(empty model)</v>
      </c>
      <c r="AF595">
        <v>1</v>
      </c>
      <c r="AG595">
        <v>38</v>
      </c>
      <c r="AH595">
        <v>373.28155370000002</v>
      </c>
      <c r="AI595">
        <v>7.9</v>
      </c>
    </row>
    <row r="596" spans="10:35" x14ac:dyDescent="0.25">
      <c r="J596" t="str">
        <v>Comoros</v>
      </c>
      <c r="K596" t="b">
        <v>1</v>
      </c>
      <c r="M596" t="str">
        <v>Ghana</v>
      </c>
      <c r="N596">
        <v>57.6</v>
      </c>
      <c r="P596" t="str">
        <v>Ghana</v>
      </c>
      <c r="Q596">
        <v>0</v>
      </c>
      <c r="R596">
        <v>1</v>
      </c>
      <c r="S596">
        <v>0</v>
      </c>
      <c r="T596">
        <v>0</v>
      </c>
      <c r="U596">
        <v>0</v>
      </c>
      <c r="V596">
        <v>0</v>
      </c>
      <c r="W596">
        <v>0</v>
      </c>
      <c r="X596">
        <v>0</v>
      </c>
      <c r="Y596">
        <v>0</v>
      </c>
      <c r="Z596">
        <v>0</v>
      </c>
      <c r="AA596">
        <v>0</v>
      </c>
      <c r="AB596">
        <v>0</v>
      </c>
      <c r="AC596">
        <v>0</v>
      </c>
      <c r="AD596">
        <v>0</v>
      </c>
      <c r="AE596" t="str">
        <v>(empty model)</v>
      </c>
      <c r="AF596">
        <v>1</v>
      </c>
      <c r="AG596">
        <v>31</v>
      </c>
      <c r="AH596">
        <v>39.484473000000001</v>
      </c>
      <c r="AI596">
        <v>7.6</v>
      </c>
    </row>
    <row r="597" spans="10:35" x14ac:dyDescent="0.25">
      <c r="J597" t="str">
        <v>Comoros</v>
      </c>
      <c r="K597" t="b">
        <v>1</v>
      </c>
      <c r="M597" t="str">
        <v>Greece</v>
      </c>
      <c r="N597">
        <v>88</v>
      </c>
      <c r="P597" t="str">
        <v>Greece</v>
      </c>
      <c r="Q597">
        <v>0</v>
      </c>
      <c r="R597">
        <v>0</v>
      </c>
      <c r="S597">
        <v>0</v>
      </c>
      <c r="T597">
        <v>0</v>
      </c>
      <c r="U597">
        <v>0</v>
      </c>
      <c r="V597">
        <v>0</v>
      </c>
      <c r="W597">
        <v>0</v>
      </c>
      <c r="X597">
        <v>0</v>
      </c>
      <c r="Y597">
        <v>0</v>
      </c>
      <c r="Z597">
        <v>0</v>
      </c>
      <c r="AA597">
        <v>0</v>
      </c>
      <c r="AB597">
        <v>0</v>
      </c>
      <c r="AC597">
        <v>0</v>
      </c>
      <c r="AD597">
        <v>1</v>
      </c>
      <c r="AE597" t="str">
        <v>(empty model)</v>
      </c>
      <c r="AF597">
        <v>1</v>
      </c>
      <c r="AG597">
        <v>73</v>
      </c>
      <c r="AH597">
        <v>21673.7817</v>
      </c>
      <c r="AI597">
        <v>17.2</v>
      </c>
    </row>
    <row r="598" spans="10:35" x14ac:dyDescent="0.25">
      <c r="J598" t="str">
        <v>Comoros</v>
      </c>
      <c r="K598" t="b">
        <v>1</v>
      </c>
      <c r="M598" t="str">
        <v>Greece</v>
      </c>
      <c r="N598">
        <v>86</v>
      </c>
      <c r="P598" t="str">
        <v>Greece</v>
      </c>
      <c r="Q598">
        <v>0</v>
      </c>
      <c r="R598">
        <v>0</v>
      </c>
      <c r="S598">
        <v>0</v>
      </c>
      <c r="T598">
        <v>0</v>
      </c>
      <c r="U598">
        <v>0</v>
      </c>
      <c r="V598">
        <v>0</v>
      </c>
      <c r="W598">
        <v>0</v>
      </c>
      <c r="X598">
        <v>0</v>
      </c>
      <c r="Y598">
        <v>0</v>
      </c>
      <c r="Z598">
        <v>0</v>
      </c>
      <c r="AA598">
        <v>0</v>
      </c>
      <c r="AB598">
        <v>0</v>
      </c>
      <c r="AC598">
        <v>1</v>
      </c>
      <c r="AD598">
        <v>0</v>
      </c>
      <c r="AE598" t="str">
        <v>(empty model)</v>
      </c>
      <c r="AF598">
        <v>1</v>
      </c>
      <c r="AG598">
        <v>74</v>
      </c>
      <c r="AH598">
        <v>21874.819500000001</v>
      </c>
      <c r="AI598">
        <v>17.100000000000001</v>
      </c>
    </row>
    <row r="599" spans="10:35" x14ac:dyDescent="0.25">
      <c r="J599" t="str">
        <v>Comoros</v>
      </c>
      <c r="K599" t="b">
        <v>1</v>
      </c>
      <c r="M599" t="str">
        <v>Greece</v>
      </c>
      <c r="N599">
        <v>84</v>
      </c>
      <c r="P599" t="str">
        <v>Greece</v>
      </c>
      <c r="Q599">
        <v>0</v>
      </c>
      <c r="R599">
        <v>0</v>
      </c>
      <c r="S599">
        <v>0</v>
      </c>
      <c r="T599">
        <v>0</v>
      </c>
      <c r="U599">
        <v>0</v>
      </c>
      <c r="V599">
        <v>0</v>
      </c>
      <c r="W599">
        <v>0</v>
      </c>
      <c r="X599">
        <v>0</v>
      </c>
      <c r="Y599">
        <v>0</v>
      </c>
      <c r="Z599">
        <v>0</v>
      </c>
      <c r="AA599">
        <v>0</v>
      </c>
      <c r="AB599">
        <v>1</v>
      </c>
      <c r="AC599">
        <v>0</v>
      </c>
      <c r="AD599">
        <v>0</v>
      </c>
      <c r="AE599" t="str">
        <v>(empty model)</v>
      </c>
      <c r="AF599">
        <v>1</v>
      </c>
      <c r="AG599">
        <v>76</v>
      </c>
      <c r="AH599">
        <v>22242.681929999999</v>
      </c>
      <c r="AI599">
        <v>16.8</v>
      </c>
    </row>
    <row r="600" spans="10:35" x14ac:dyDescent="0.25">
      <c r="J600" t="str">
        <v>Comoros</v>
      </c>
      <c r="K600" t="b">
        <v>1</v>
      </c>
      <c r="M600" t="str">
        <v>Greece</v>
      </c>
      <c r="N600">
        <v>85</v>
      </c>
      <c r="P600" t="str">
        <v>Greece</v>
      </c>
      <c r="Q600">
        <v>0</v>
      </c>
      <c r="R600">
        <v>0</v>
      </c>
      <c r="S600">
        <v>0</v>
      </c>
      <c r="T600">
        <v>0</v>
      </c>
      <c r="U600">
        <v>0</v>
      </c>
      <c r="V600">
        <v>0</v>
      </c>
      <c r="W600">
        <v>0</v>
      </c>
      <c r="X600">
        <v>0</v>
      </c>
      <c r="Y600">
        <v>0</v>
      </c>
      <c r="Z600">
        <v>0</v>
      </c>
      <c r="AA600">
        <v>1</v>
      </c>
      <c r="AB600">
        <v>0</v>
      </c>
      <c r="AC600">
        <v>0</v>
      </c>
      <c r="AD600">
        <v>0</v>
      </c>
      <c r="AE600" t="str">
        <v>(empty model)</v>
      </c>
      <c r="AF600">
        <v>1</v>
      </c>
      <c r="AG600">
        <v>76</v>
      </c>
      <c r="AH600">
        <v>25916.293529999999</v>
      </c>
      <c r="AI600">
        <v>16.7</v>
      </c>
    </row>
    <row r="601" spans="10:35" x14ac:dyDescent="0.25">
      <c r="J601" t="str">
        <v>Comoros</v>
      </c>
      <c r="K601" t="b">
        <v>1</v>
      </c>
      <c r="M601" t="str">
        <v>Greece</v>
      </c>
      <c r="N601">
        <v>83</v>
      </c>
      <c r="P601" t="str">
        <v>Greece</v>
      </c>
      <c r="Q601">
        <v>0</v>
      </c>
      <c r="R601">
        <v>0</v>
      </c>
      <c r="S601">
        <v>0</v>
      </c>
      <c r="T601">
        <v>0</v>
      </c>
      <c r="U601">
        <v>0</v>
      </c>
      <c r="V601">
        <v>0</v>
      </c>
      <c r="W601">
        <v>0</v>
      </c>
      <c r="X601">
        <v>0</v>
      </c>
      <c r="Y601">
        <v>0</v>
      </c>
      <c r="Z601">
        <v>1</v>
      </c>
      <c r="AA601">
        <v>0</v>
      </c>
      <c r="AB601">
        <v>0</v>
      </c>
      <c r="AC601">
        <v>0</v>
      </c>
      <c r="AD601">
        <v>0</v>
      </c>
      <c r="AE601" t="str">
        <v>(empty model)</v>
      </c>
      <c r="AF601">
        <v>1</v>
      </c>
      <c r="AG601">
        <v>76</v>
      </c>
      <c r="AH601">
        <v>26917.758979999999</v>
      </c>
      <c r="AI601">
        <v>16.399999999999999</v>
      </c>
    </row>
    <row r="602" spans="10:35" x14ac:dyDescent="0.25">
      <c r="J602" t="str">
        <v>Comoros</v>
      </c>
      <c r="K602" t="b">
        <v>1</v>
      </c>
      <c r="M602" t="str">
        <v>Greece</v>
      </c>
      <c r="N602">
        <v>80</v>
      </c>
      <c r="P602" t="str">
        <v>Greece</v>
      </c>
      <c r="Q602">
        <v>0</v>
      </c>
      <c r="R602">
        <v>0</v>
      </c>
      <c r="S602">
        <v>0</v>
      </c>
      <c r="T602">
        <v>0</v>
      </c>
      <c r="U602">
        <v>0</v>
      </c>
      <c r="V602">
        <v>0</v>
      </c>
      <c r="W602">
        <v>0</v>
      </c>
      <c r="X602">
        <v>0</v>
      </c>
      <c r="Y602">
        <v>1</v>
      </c>
      <c r="Z602">
        <v>0</v>
      </c>
      <c r="AA602">
        <v>0</v>
      </c>
      <c r="AB602">
        <v>0</v>
      </c>
      <c r="AC602">
        <v>0</v>
      </c>
      <c r="AD602">
        <v>0</v>
      </c>
      <c r="AE602" t="str">
        <v>(empty model)</v>
      </c>
      <c r="AF602">
        <v>1</v>
      </c>
      <c r="AG602">
        <v>78</v>
      </c>
      <c r="AH602">
        <v>2971.973</v>
      </c>
      <c r="AI602">
        <v>16.2</v>
      </c>
    </row>
    <row r="603" spans="10:35" x14ac:dyDescent="0.25">
      <c r="J603" t="str">
        <v>Comoros</v>
      </c>
      <c r="K603" t="b">
        <v>1</v>
      </c>
      <c r="M603" t="str">
        <v>Greece</v>
      </c>
      <c r="N603">
        <v>79.900000000000006</v>
      </c>
      <c r="P603" t="str">
        <v>Greece</v>
      </c>
      <c r="Q603">
        <v>0</v>
      </c>
      <c r="R603">
        <v>0</v>
      </c>
      <c r="S603">
        <v>0</v>
      </c>
      <c r="T603">
        <v>0</v>
      </c>
      <c r="U603">
        <v>0</v>
      </c>
      <c r="V603">
        <v>0</v>
      </c>
      <c r="W603">
        <v>0</v>
      </c>
      <c r="X603">
        <v>1</v>
      </c>
      <c r="Y603">
        <v>0</v>
      </c>
      <c r="Z603">
        <v>0</v>
      </c>
      <c r="AA603">
        <v>0</v>
      </c>
      <c r="AB603">
        <v>0</v>
      </c>
      <c r="AC603">
        <v>0</v>
      </c>
      <c r="AD603">
        <v>0</v>
      </c>
      <c r="AE603" t="str">
        <v>(empty model)</v>
      </c>
      <c r="AF603">
        <v>1</v>
      </c>
      <c r="AG603">
        <v>77</v>
      </c>
      <c r="AH603">
        <v>31997.2821</v>
      </c>
      <c r="AI603">
        <v>15.9</v>
      </c>
    </row>
    <row r="604" spans="10:35" x14ac:dyDescent="0.25">
      <c r="J604" t="str">
        <v>Comoros</v>
      </c>
      <c r="K604" t="b">
        <v>1</v>
      </c>
      <c r="M604" t="str">
        <v>Greece</v>
      </c>
      <c r="N604">
        <v>79.400000000000006</v>
      </c>
      <c r="P604" t="str">
        <v>Greece</v>
      </c>
      <c r="Q604">
        <v>0</v>
      </c>
      <c r="R604">
        <v>0</v>
      </c>
      <c r="S604">
        <v>0</v>
      </c>
      <c r="T604">
        <v>0</v>
      </c>
      <c r="U604">
        <v>0</v>
      </c>
      <c r="V604">
        <v>0</v>
      </c>
      <c r="W604">
        <v>1</v>
      </c>
      <c r="X604">
        <v>0</v>
      </c>
      <c r="Y604">
        <v>0</v>
      </c>
      <c r="Z604">
        <v>0</v>
      </c>
      <c r="AA604">
        <v>0</v>
      </c>
      <c r="AB604">
        <v>0</v>
      </c>
      <c r="AC604">
        <v>0</v>
      </c>
      <c r="AD604">
        <v>0</v>
      </c>
      <c r="AE604" t="str">
        <v>(empty model)</v>
      </c>
      <c r="AF604">
        <v>1</v>
      </c>
      <c r="AG604">
        <v>8</v>
      </c>
      <c r="AH604">
        <v>28827.326359999999</v>
      </c>
      <c r="AI604">
        <v>16.399999999999999</v>
      </c>
    </row>
    <row r="605" spans="10:35" x14ac:dyDescent="0.25">
      <c r="J605" t="str">
        <v>Comoros</v>
      </c>
      <c r="K605" t="b">
        <v>1</v>
      </c>
      <c r="M605" t="str">
        <v>Greece</v>
      </c>
      <c r="N605">
        <v>79.7</v>
      </c>
      <c r="P605" t="str">
        <v>Greece</v>
      </c>
      <c r="Q605">
        <v>0</v>
      </c>
      <c r="R605">
        <v>0</v>
      </c>
      <c r="S605">
        <v>0</v>
      </c>
      <c r="T605">
        <v>0</v>
      </c>
      <c r="U605">
        <v>0</v>
      </c>
      <c r="V605">
        <v>1</v>
      </c>
      <c r="W605">
        <v>0</v>
      </c>
      <c r="X605">
        <v>0</v>
      </c>
      <c r="Y605">
        <v>0</v>
      </c>
      <c r="Z605">
        <v>0</v>
      </c>
      <c r="AA605">
        <v>0</v>
      </c>
      <c r="AB605">
        <v>0</v>
      </c>
      <c r="AC605">
        <v>0</v>
      </c>
      <c r="AD605">
        <v>0</v>
      </c>
      <c r="AE605" t="str">
        <v>(empty model)</v>
      </c>
      <c r="AF605">
        <v>1</v>
      </c>
      <c r="AG605">
        <v>77</v>
      </c>
      <c r="AH605">
        <v>2481.1578100000002</v>
      </c>
      <c r="AI605">
        <v>16.3</v>
      </c>
    </row>
    <row r="606" spans="10:35" x14ac:dyDescent="0.25">
      <c r="J606" t="str">
        <v>Comoros</v>
      </c>
      <c r="K606" t="b">
        <v>1</v>
      </c>
      <c r="M606" t="str">
        <v>Greece</v>
      </c>
      <c r="N606">
        <v>79.3</v>
      </c>
      <c r="P606" t="str">
        <v>Greece</v>
      </c>
      <c r="Q606">
        <v>0</v>
      </c>
      <c r="R606">
        <v>0</v>
      </c>
      <c r="S606">
        <v>0</v>
      </c>
      <c r="T606">
        <v>0</v>
      </c>
      <c r="U606">
        <v>1</v>
      </c>
      <c r="V606">
        <v>0</v>
      </c>
      <c r="W606">
        <v>0</v>
      </c>
      <c r="X606">
        <v>0</v>
      </c>
      <c r="Y606">
        <v>0</v>
      </c>
      <c r="Z606">
        <v>0</v>
      </c>
      <c r="AA606">
        <v>0</v>
      </c>
      <c r="AB606">
        <v>0</v>
      </c>
      <c r="AC606">
        <v>0</v>
      </c>
      <c r="AD606">
        <v>0</v>
      </c>
      <c r="AE606" t="str">
        <v>(empty model)</v>
      </c>
      <c r="AF606">
        <v>1</v>
      </c>
      <c r="AG606">
        <v>81</v>
      </c>
      <c r="AH606">
        <v>22551.73574</v>
      </c>
      <c r="AI606">
        <v>15.6</v>
      </c>
    </row>
    <row r="607" spans="10:35" x14ac:dyDescent="0.25">
      <c r="J607" t="str">
        <v>Comoros</v>
      </c>
      <c r="K607" t="b">
        <v>1</v>
      </c>
      <c r="M607" t="str">
        <v>Greece</v>
      </c>
      <c r="N607">
        <v>79.2</v>
      </c>
      <c r="P607" t="str">
        <v>Greece</v>
      </c>
      <c r="Q607">
        <v>0</v>
      </c>
      <c r="R607">
        <v>0</v>
      </c>
      <c r="S607">
        <v>0</v>
      </c>
      <c r="T607">
        <v>1</v>
      </c>
      <c r="U607">
        <v>0</v>
      </c>
      <c r="V607">
        <v>0</v>
      </c>
      <c r="W607">
        <v>0</v>
      </c>
      <c r="X607">
        <v>0</v>
      </c>
      <c r="Y607">
        <v>0</v>
      </c>
      <c r="Z607">
        <v>0</v>
      </c>
      <c r="AA607">
        <v>0</v>
      </c>
      <c r="AB607">
        <v>0</v>
      </c>
      <c r="AC607">
        <v>0</v>
      </c>
      <c r="AD607">
        <v>0</v>
      </c>
      <c r="AE607" t="str">
        <v>(empty model)</v>
      </c>
      <c r="AF607">
        <v>1</v>
      </c>
      <c r="AG607">
        <v>81</v>
      </c>
      <c r="AH607">
        <v>21955.149000000001</v>
      </c>
      <c r="AI607">
        <v>15.3</v>
      </c>
    </row>
    <row r="608" spans="10:35" x14ac:dyDescent="0.25">
      <c r="J608" t="str">
        <v>Comoros</v>
      </c>
      <c r="K608" t="b">
        <v>0</v>
      </c>
      <c r="M608" t="str">
        <v>Greece</v>
      </c>
      <c r="N608">
        <v>79.099999999999994</v>
      </c>
      <c r="P608" t="str">
        <v>Greece</v>
      </c>
      <c r="Q608">
        <v>0</v>
      </c>
      <c r="R608">
        <v>0</v>
      </c>
      <c r="S608">
        <v>1</v>
      </c>
      <c r="T608">
        <v>0</v>
      </c>
      <c r="U608">
        <v>0</v>
      </c>
      <c r="V608">
        <v>0</v>
      </c>
      <c r="W608">
        <v>0</v>
      </c>
      <c r="X608">
        <v>0</v>
      </c>
      <c r="Y608">
        <v>0</v>
      </c>
      <c r="Z608">
        <v>0</v>
      </c>
      <c r="AA608">
        <v>0</v>
      </c>
      <c r="AB608">
        <v>0</v>
      </c>
      <c r="AC608">
        <v>0</v>
      </c>
      <c r="AD608">
        <v>0</v>
      </c>
      <c r="AE608" t="str">
        <v>(empty model)</v>
      </c>
      <c r="AF608">
        <v>1</v>
      </c>
      <c r="AG608">
        <v>81</v>
      </c>
      <c r="AH608">
        <v>18477.578409999998</v>
      </c>
      <c r="AI608">
        <v>15.2</v>
      </c>
    </row>
    <row r="609" spans="10:35" x14ac:dyDescent="0.25">
      <c r="J609" t="str">
        <v>Comoros</v>
      </c>
      <c r="K609" t="b">
        <v>0</v>
      </c>
      <c r="M609" t="str">
        <v>Greece</v>
      </c>
      <c r="N609">
        <v>79</v>
      </c>
      <c r="P609" t="str">
        <v>Greece</v>
      </c>
      <c r="Q609">
        <v>0</v>
      </c>
      <c r="R609">
        <v>1</v>
      </c>
      <c r="S609">
        <v>0</v>
      </c>
      <c r="T609">
        <v>0</v>
      </c>
      <c r="U609">
        <v>0</v>
      </c>
      <c r="V609">
        <v>0</v>
      </c>
      <c r="W609">
        <v>0</v>
      </c>
      <c r="X609">
        <v>0</v>
      </c>
      <c r="Y609">
        <v>0</v>
      </c>
      <c r="Z609">
        <v>0</v>
      </c>
      <c r="AA609">
        <v>0</v>
      </c>
      <c r="AB609">
        <v>0</v>
      </c>
      <c r="AC609">
        <v>0</v>
      </c>
      <c r="AD609">
        <v>0</v>
      </c>
      <c r="AE609" t="str">
        <v>(empty model)</v>
      </c>
      <c r="AF609">
        <v>1</v>
      </c>
      <c r="AG609">
        <v>81</v>
      </c>
      <c r="AH609">
        <v>1411.31339</v>
      </c>
      <c r="AI609">
        <v>14.6</v>
      </c>
    </row>
    <row r="610" spans="10:35" x14ac:dyDescent="0.25">
      <c r="J610" t="str">
        <v>Comoros</v>
      </c>
      <c r="K610" t="b">
        <v>0</v>
      </c>
      <c r="M610" t="str">
        <v>Greece</v>
      </c>
      <c r="N610">
        <v>78.7</v>
      </c>
      <c r="P610" t="str">
        <v>Greece</v>
      </c>
      <c r="Q610">
        <v>1</v>
      </c>
      <c r="R610">
        <v>0</v>
      </c>
      <c r="S610">
        <v>0</v>
      </c>
      <c r="T610">
        <v>0</v>
      </c>
      <c r="U610">
        <v>0</v>
      </c>
      <c r="V610">
        <v>0</v>
      </c>
      <c r="W610">
        <v>0</v>
      </c>
      <c r="X610">
        <v>0</v>
      </c>
      <c r="Y610">
        <v>0</v>
      </c>
      <c r="Z610">
        <v>0</v>
      </c>
      <c r="AA610">
        <v>0</v>
      </c>
      <c r="AB610">
        <v>0</v>
      </c>
      <c r="AC610">
        <v>0</v>
      </c>
      <c r="AD610">
        <v>0</v>
      </c>
      <c r="AE610" t="str">
        <v>(empty model)</v>
      </c>
      <c r="AF610">
        <v>1</v>
      </c>
      <c r="AG610">
        <v>83</v>
      </c>
      <c r="AH610">
        <v>12538.178830000001</v>
      </c>
      <c r="AI610">
        <v>14.2</v>
      </c>
    </row>
    <row r="611" spans="10:35" x14ac:dyDescent="0.25">
      <c r="J611" t="str">
        <v>Congo</v>
      </c>
      <c r="K611" t="b">
        <v>0</v>
      </c>
      <c r="M611" t="str">
        <v>Greece</v>
      </c>
      <c r="N611">
        <v>78.2</v>
      </c>
      <c r="P611" t="str">
        <v>Greece</v>
      </c>
      <c r="Q611">
        <v>0</v>
      </c>
      <c r="R611">
        <v>0</v>
      </c>
      <c r="S611">
        <v>0</v>
      </c>
      <c r="T611">
        <v>0</v>
      </c>
      <c r="U611">
        <v>0</v>
      </c>
      <c r="V611">
        <v>0</v>
      </c>
      <c r="W611">
        <v>0</v>
      </c>
      <c r="X611">
        <v>0</v>
      </c>
      <c r="Y611">
        <v>0</v>
      </c>
      <c r="Z611">
        <v>0</v>
      </c>
      <c r="AA611">
        <v>0</v>
      </c>
      <c r="AB611">
        <v>0</v>
      </c>
      <c r="AC611">
        <v>0</v>
      </c>
      <c r="AD611">
        <v>0</v>
      </c>
      <c r="AE611" t="str">
        <v>(empty model)</v>
      </c>
      <c r="AF611">
        <v>1</v>
      </c>
      <c r="AG611">
        <v>84</v>
      </c>
      <c r="AH611">
        <v>1242.95373</v>
      </c>
      <c r="AI611">
        <v>13.9</v>
      </c>
    </row>
    <row r="612" spans="10:35" x14ac:dyDescent="0.25">
      <c r="J612" t="str">
        <v>Congo</v>
      </c>
      <c r="K612" t="b">
        <v>0</v>
      </c>
      <c r="M612" t="str">
        <v>Guatemala</v>
      </c>
      <c r="N612">
        <v>71.7</v>
      </c>
      <c r="P612" t="str">
        <v>Guatemala</v>
      </c>
      <c r="Q612">
        <v>0</v>
      </c>
      <c r="R612">
        <v>0</v>
      </c>
      <c r="S612">
        <v>0</v>
      </c>
      <c r="T612">
        <v>0</v>
      </c>
      <c r="U612">
        <v>0</v>
      </c>
      <c r="V612">
        <v>0</v>
      </c>
      <c r="W612">
        <v>0</v>
      </c>
      <c r="X612">
        <v>0</v>
      </c>
      <c r="Y612">
        <v>0</v>
      </c>
      <c r="Z612">
        <v>0</v>
      </c>
      <c r="AA612">
        <v>0</v>
      </c>
      <c r="AB612">
        <v>0</v>
      </c>
      <c r="AC612">
        <v>0</v>
      </c>
      <c r="AD612">
        <v>1</v>
      </c>
      <c r="AE612" t="str">
        <v>(empty model)</v>
      </c>
      <c r="AF612">
        <v>1</v>
      </c>
      <c r="AG612">
        <v>187</v>
      </c>
      <c r="AH612">
        <v>3687.7637669999999</v>
      </c>
      <c r="AI612">
        <v>10.7</v>
      </c>
    </row>
    <row r="613" spans="10:35" x14ac:dyDescent="0.25">
      <c r="J613" t="str">
        <v>Congo</v>
      </c>
      <c r="K613" t="b">
        <v>0</v>
      </c>
      <c r="M613" t="str">
        <v>Guatemala</v>
      </c>
      <c r="N613">
        <v>71.400000000000006</v>
      </c>
      <c r="P613" t="str">
        <v>Guatemala</v>
      </c>
      <c r="Q613">
        <v>0</v>
      </c>
      <c r="R613">
        <v>0</v>
      </c>
      <c r="S613">
        <v>0</v>
      </c>
      <c r="T613">
        <v>0</v>
      </c>
      <c r="U613">
        <v>0</v>
      </c>
      <c r="V613">
        <v>0</v>
      </c>
      <c r="W613">
        <v>0</v>
      </c>
      <c r="X613">
        <v>0</v>
      </c>
      <c r="Y613">
        <v>0</v>
      </c>
      <c r="Z613">
        <v>0</v>
      </c>
      <c r="AA613">
        <v>0</v>
      </c>
      <c r="AB613">
        <v>0</v>
      </c>
      <c r="AC613">
        <v>1</v>
      </c>
      <c r="AD613">
        <v>0</v>
      </c>
      <c r="AE613" t="str">
        <v>(empty model)</v>
      </c>
      <c r="AF613">
        <v>1</v>
      </c>
      <c r="AG613">
        <v>189</v>
      </c>
      <c r="AH613">
        <v>3452.8289340000001</v>
      </c>
      <c r="AI613">
        <v>10.7</v>
      </c>
    </row>
    <row r="614" spans="10:35" x14ac:dyDescent="0.25">
      <c r="J614" t="str">
        <v>Congo</v>
      </c>
      <c r="K614" t="b">
        <v>0</v>
      </c>
      <c r="M614" t="str">
        <v>Guatemala</v>
      </c>
      <c r="N614">
        <v>71.3</v>
      </c>
      <c r="P614" t="str">
        <v>Guatemala</v>
      </c>
      <c r="Q614">
        <v>0</v>
      </c>
      <c r="R614">
        <v>0</v>
      </c>
      <c r="S614">
        <v>0</v>
      </c>
      <c r="T614">
        <v>0</v>
      </c>
      <c r="U614">
        <v>0</v>
      </c>
      <c r="V614">
        <v>0</v>
      </c>
      <c r="W614">
        <v>0</v>
      </c>
      <c r="X614">
        <v>0</v>
      </c>
      <c r="Y614">
        <v>0</v>
      </c>
      <c r="Z614">
        <v>0</v>
      </c>
      <c r="AA614">
        <v>0</v>
      </c>
      <c r="AB614">
        <v>1</v>
      </c>
      <c r="AC614">
        <v>0</v>
      </c>
      <c r="AD614">
        <v>0</v>
      </c>
      <c r="AE614" t="str">
        <v>(empty model)</v>
      </c>
      <c r="AF614">
        <v>1</v>
      </c>
      <c r="AG614">
        <v>189</v>
      </c>
      <c r="AH614">
        <v>3299.65139</v>
      </c>
      <c r="AI614">
        <v>10.6</v>
      </c>
    </row>
    <row r="615" spans="10:35" x14ac:dyDescent="0.25">
      <c r="J615" t="str">
        <v>Congo</v>
      </c>
      <c r="K615" t="b">
        <v>0</v>
      </c>
      <c r="M615" t="str">
        <v>Guatemala</v>
      </c>
      <c r="N615">
        <v>71.099999999999994</v>
      </c>
      <c r="P615" t="str">
        <v>Guatemala</v>
      </c>
      <c r="Q615">
        <v>0</v>
      </c>
      <c r="R615">
        <v>0</v>
      </c>
      <c r="S615">
        <v>0</v>
      </c>
      <c r="T615">
        <v>0</v>
      </c>
      <c r="U615">
        <v>0</v>
      </c>
      <c r="V615">
        <v>0</v>
      </c>
      <c r="W615">
        <v>0</v>
      </c>
      <c r="X615">
        <v>0</v>
      </c>
      <c r="Y615">
        <v>0</v>
      </c>
      <c r="Z615">
        <v>0</v>
      </c>
      <c r="AA615">
        <v>1</v>
      </c>
      <c r="AB615">
        <v>0</v>
      </c>
      <c r="AC615">
        <v>0</v>
      </c>
      <c r="AD615">
        <v>0</v>
      </c>
      <c r="AE615" t="str">
        <v>(empty model)</v>
      </c>
      <c r="AF615">
        <v>1</v>
      </c>
      <c r="AG615">
        <v>193</v>
      </c>
      <c r="AH615">
        <v>3187.845296</v>
      </c>
      <c r="AI615">
        <v>10.5</v>
      </c>
    </row>
    <row r="616" spans="10:35" x14ac:dyDescent="0.25">
      <c r="J616" t="str">
        <v>Congo</v>
      </c>
      <c r="K616" t="b">
        <v>0</v>
      </c>
      <c r="M616" t="str">
        <v>Guatemala</v>
      </c>
      <c r="N616">
        <v>77</v>
      </c>
      <c r="P616" t="str">
        <v>Guatemala</v>
      </c>
      <c r="Q616">
        <v>0</v>
      </c>
      <c r="R616">
        <v>0</v>
      </c>
      <c r="S616">
        <v>0</v>
      </c>
      <c r="T616">
        <v>0</v>
      </c>
      <c r="U616">
        <v>0</v>
      </c>
      <c r="V616">
        <v>0</v>
      </c>
      <c r="W616">
        <v>0</v>
      </c>
      <c r="X616">
        <v>0</v>
      </c>
      <c r="Y616">
        <v>0</v>
      </c>
      <c r="Z616">
        <v>1</v>
      </c>
      <c r="AA616">
        <v>0</v>
      </c>
      <c r="AB616">
        <v>0</v>
      </c>
      <c r="AC616">
        <v>0</v>
      </c>
      <c r="AD616">
        <v>0</v>
      </c>
      <c r="AE616" t="str">
        <v>(empty model)</v>
      </c>
      <c r="AF616">
        <v>1</v>
      </c>
      <c r="AG616">
        <v>196</v>
      </c>
      <c r="AH616">
        <v>2825.5246999999999</v>
      </c>
      <c r="AI616">
        <v>10.5</v>
      </c>
    </row>
    <row r="617" spans="10:35" x14ac:dyDescent="0.25">
      <c r="J617" t="str">
        <v>Congo</v>
      </c>
      <c r="K617" t="b">
        <v>0</v>
      </c>
      <c r="M617" t="str">
        <v>Guatemala</v>
      </c>
      <c r="N617">
        <v>76</v>
      </c>
      <c r="P617" t="str">
        <v>Guatemala</v>
      </c>
      <c r="Q617">
        <v>0</v>
      </c>
      <c r="R617">
        <v>0</v>
      </c>
      <c r="S617">
        <v>0</v>
      </c>
      <c r="T617">
        <v>0</v>
      </c>
      <c r="U617">
        <v>0</v>
      </c>
      <c r="V617">
        <v>0</v>
      </c>
      <c r="W617">
        <v>0</v>
      </c>
      <c r="X617">
        <v>0</v>
      </c>
      <c r="Y617">
        <v>1</v>
      </c>
      <c r="Z617">
        <v>0</v>
      </c>
      <c r="AA617">
        <v>0</v>
      </c>
      <c r="AB617">
        <v>0</v>
      </c>
      <c r="AC617">
        <v>0</v>
      </c>
      <c r="AD617">
        <v>0</v>
      </c>
      <c r="AE617" t="str">
        <v>(empty model)</v>
      </c>
      <c r="AF617">
        <v>1</v>
      </c>
      <c r="AG617">
        <v>198</v>
      </c>
      <c r="AH617">
        <v>2635.7534740000001</v>
      </c>
      <c r="AI617">
        <v>10.4</v>
      </c>
    </row>
    <row r="618" spans="10:35" x14ac:dyDescent="0.25">
      <c r="J618" t="str">
        <v>Congo</v>
      </c>
      <c r="K618" t="b">
        <v>0</v>
      </c>
      <c r="M618" t="str">
        <v>Guatemala</v>
      </c>
      <c r="N618">
        <v>79</v>
      </c>
      <c r="P618" t="str">
        <v>Guatemala</v>
      </c>
      <c r="Q618">
        <v>0</v>
      </c>
      <c r="R618">
        <v>0</v>
      </c>
      <c r="S618">
        <v>0</v>
      </c>
      <c r="T618">
        <v>0</v>
      </c>
      <c r="U618">
        <v>0</v>
      </c>
      <c r="V618">
        <v>0</v>
      </c>
      <c r="W618">
        <v>0</v>
      </c>
      <c r="X618">
        <v>1</v>
      </c>
      <c r="Y618">
        <v>0</v>
      </c>
      <c r="Z618">
        <v>0</v>
      </c>
      <c r="AA618">
        <v>0</v>
      </c>
      <c r="AB618">
        <v>0</v>
      </c>
      <c r="AC618">
        <v>0</v>
      </c>
      <c r="AD618">
        <v>0</v>
      </c>
      <c r="AE618" t="str">
        <v>(empty model)</v>
      </c>
      <c r="AF618">
        <v>1</v>
      </c>
      <c r="AG618">
        <v>19</v>
      </c>
      <c r="AH618">
        <v>2794.2218899999998</v>
      </c>
      <c r="AI618">
        <v>10.4</v>
      </c>
    </row>
    <row r="619" spans="10:35" x14ac:dyDescent="0.25">
      <c r="J619" t="str">
        <v>Congo</v>
      </c>
      <c r="K619" t="b">
        <v>0</v>
      </c>
      <c r="M619" t="str">
        <v>Guatemala</v>
      </c>
      <c r="N619">
        <v>75</v>
      </c>
      <c r="P619" t="str">
        <v>Guatemala</v>
      </c>
      <c r="Q619">
        <v>0</v>
      </c>
      <c r="R619">
        <v>0</v>
      </c>
      <c r="S619">
        <v>0</v>
      </c>
      <c r="T619">
        <v>0</v>
      </c>
      <c r="U619">
        <v>0</v>
      </c>
      <c r="V619">
        <v>0</v>
      </c>
      <c r="W619">
        <v>1</v>
      </c>
      <c r="X619">
        <v>0</v>
      </c>
      <c r="Y619">
        <v>0</v>
      </c>
      <c r="Z619">
        <v>0</v>
      </c>
      <c r="AA619">
        <v>0</v>
      </c>
      <c r="AB619">
        <v>0</v>
      </c>
      <c r="AC619">
        <v>0</v>
      </c>
      <c r="AD619">
        <v>0</v>
      </c>
      <c r="AE619" t="str">
        <v>(empty model)</v>
      </c>
      <c r="AF619">
        <v>1</v>
      </c>
      <c r="AG619">
        <v>192</v>
      </c>
      <c r="AH619">
        <v>2489.9558360000001</v>
      </c>
      <c r="AI619">
        <v>10.1</v>
      </c>
    </row>
    <row r="620" spans="10:35" x14ac:dyDescent="0.25">
      <c r="J620" t="str">
        <v>Congo</v>
      </c>
      <c r="K620" t="b">
        <v>0</v>
      </c>
      <c r="M620" t="str">
        <v>Guatemala</v>
      </c>
      <c r="N620">
        <v>69.7</v>
      </c>
      <c r="P620" t="str">
        <v>Guatemala</v>
      </c>
      <c r="Q620">
        <v>0</v>
      </c>
      <c r="R620">
        <v>0</v>
      </c>
      <c r="S620">
        <v>0</v>
      </c>
      <c r="T620">
        <v>0</v>
      </c>
      <c r="U620">
        <v>0</v>
      </c>
      <c r="V620">
        <v>1</v>
      </c>
      <c r="W620">
        <v>0</v>
      </c>
      <c r="X620">
        <v>0</v>
      </c>
      <c r="Y620">
        <v>0</v>
      </c>
      <c r="Z620">
        <v>0</v>
      </c>
      <c r="AA620">
        <v>0</v>
      </c>
      <c r="AB620">
        <v>0</v>
      </c>
      <c r="AC620">
        <v>0</v>
      </c>
      <c r="AD620">
        <v>0</v>
      </c>
      <c r="AE620" t="str">
        <v>(empty model)</v>
      </c>
      <c r="AF620">
        <v>1</v>
      </c>
      <c r="AG620">
        <v>24</v>
      </c>
      <c r="AH620">
        <v>2256.5672399999999</v>
      </c>
      <c r="AI620">
        <v>9.8000000000000007</v>
      </c>
    </row>
    <row r="621" spans="10:35" x14ac:dyDescent="0.25">
      <c r="J621" t="str">
        <v>Congo</v>
      </c>
      <c r="K621" t="b">
        <v>0</v>
      </c>
      <c r="M621" t="str">
        <v>Guatemala</v>
      </c>
      <c r="N621">
        <v>69.2</v>
      </c>
      <c r="P621" t="str">
        <v>Guatemala</v>
      </c>
      <c r="Q621">
        <v>0</v>
      </c>
      <c r="R621">
        <v>0</v>
      </c>
      <c r="S621">
        <v>0</v>
      </c>
      <c r="T621">
        <v>0</v>
      </c>
      <c r="U621">
        <v>1</v>
      </c>
      <c r="V621">
        <v>0</v>
      </c>
      <c r="W621">
        <v>0</v>
      </c>
      <c r="X621">
        <v>0</v>
      </c>
      <c r="Y621">
        <v>0</v>
      </c>
      <c r="Z621">
        <v>0</v>
      </c>
      <c r="AA621">
        <v>0</v>
      </c>
      <c r="AB621">
        <v>0</v>
      </c>
      <c r="AC621">
        <v>0</v>
      </c>
      <c r="AD621">
        <v>0</v>
      </c>
      <c r="AE621" t="str">
        <v>(empty model)</v>
      </c>
      <c r="AF621">
        <v>1</v>
      </c>
      <c r="AG621">
        <v>28</v>
      </c>
      <c r="AH621">
        <v>277.83438000000001</v>
      </c>
      <c r="AI621">
        <v>9.6</v>
      </c>
    </row>
    <row r="622" spans="10:35" x14ac:dyDescent="0.25">
      <c r="J622" t="str">
        <v>Congo</v>
      </c>
      <c r="K622" t="b">
        <v>0</v>
      </c>
      <c r="M622" t="str">
        <v>Guinea</v>
      </c>
      <c r="N622">
        <v>58.1</v>
      </c>
      <c r="P622" t="str">
        <v>Guinea</v>
      </c>
      <c r="Q622">
        <v>0</v>
      </c>
      <c r="R622">
        <v>0</v>
      </c>
      <c r="S622">
        <v>0</v>
      </c>
      <c r="T622">
        <v>0</v>
      </c>
      <c r="U622">
        <v>0</v>
      </c>
      <c r="V622">
        <v>0</v>
      </c>
      <c r="W622">
        <v>0</v>
      </c>
      <c r="X622">
        <v>0</v>
      </c>
      <c r="Y622">
        <v>0</v>
      </c>
      <c r="Z622">
        <v>0</v>
      </c>
      <c r="AA622">
        <v>0</v>
      </c>
      <c r="AB622">
        <v>0</v>
      </c>
      <c r="AC622">
        <v>0</v>
      </c>
      <c r="AD622">
        <v>1</v>
      </c>
      <c r="AE622" t="str">
        <v>(empty model)</v>
      </c>
      <c r="AF622">
        <v>1</v>
      </c>
      <c r="AG622">
        <v>299</v>
      </c>
      <c r="AH622">
        <v>561.997387</v>
      </c>
      <c r="AI622">
        <v>8.6</v>
      </c>
    </row>
    <row r="623" spans="10:35" x14ac:dyDescent="0.25">
      <c r="J623" t="str">
        <v>Congo</v>
      </c>
      <c r="K623" t="b">
        <v>0</v>
      </c>
      <c r="M623" t="str">
        <v>Guinea</v>
      </c>
      <c r="N623">
        <v>58.8</v>
      </c>
      <c r="P623" t="str">
        <v>Guinea</v>
      </c>
      <c r="Q623">
        <v>0</v>
      </c>
      <c r="R623">
        <v>0</v>
      </c>
      <c r="S623">
        <v>0</v>
      </c>
      <c r="T623">
        <v>0</v>
      </c>
      <c r="U623">
        <v>0</v>
      </c>
      <c r="V623">
        <v>0</v>
      </c>
      <c r="W623">
        <v>0</v>
      </c>
      <c r="X623">
        <v>0</v>
      </c>
      <c r="Y623">
        <v>0</v>
      </c>
      <c r="Z623">
        <v>0</v>
      </c>
      <c r="AA623">
        <v>0</v>
      </c>
      <c r="AB623">
        <v>0</v>
      </c>
      <c r="AC623">
        <v>1</v>
      </c>
      <c r="AD623">
        <v>0</v>
      </c>
      <c r="AE623" t="str">
        <v>(empty model)</v>
      </c>
      <c r="AF623">
        <v>1</v>
      </c>
      <c r="AG623">
        <v>284</v>
      </c>
      <c r="AH623">
        <v>54.169324000000003</v>
      </c>
      <c r="AI623">
        <v>8.5</v>
      </c>
    </row>
    <row r="624" spans="10:35" x14ac:dyDescent="0.25">
      <c r="J624" t="str">
        <v>Congo</v>
      </c>
      <c r="K624" t="b">
        <v>0</v>
      </c>
      <c r="M624" t="str">
        <v>Guinea</v>
      </c>
      <c r="N624">
        <v>58.4</v>
      </c>
      <c r="P624" t="str">
        <v>Guinea</v>
      </c>
      <c r="Q624">
        <v>0</v>
      </c>
      <c r="R624">
        <v>0</v>
      </c>
      <c r="S624">
        <v>0</v>
      </c>
      <c r="T624">
        <v>0</v>
      </c>
      <c r="U624">
        <v>0</v>
      </c>
      <c r="V624">
        <v>0</v>
      </c>
      <c r="W624">
        <v>0</v>
      </c>
      <c r="X624">
        <v>0</v>
      </c>
      <c r="Y624">
        <v>0</v>
      </c>
      <c r="Z624">
        <v>0</v>
      </c>
      <c r="AA624">
        <v>0</v>
      </c>
      <c r="AB624">
        <v>1</v>
      </c>
      <c r="AC624">
        <v>0</v>
      </c>
      <c r="AD624">
        <v>0</v>
      </c>
      <c r="AE624" t="str">
        <v>(empty model)</v>
      </c>
      <c r="AF624">
        <v>1</v>
      </c>
      <c r="AG624">
        <v>288</v>
      </c>
      <c r="AH624">
        <v>52.348564600000003</v>
      </c>
      <c r="AI624">
        <v>8.5</v>
      </c>
    </row>
    <row r="625" spans="10:35" x14ac:dyDescent="0.25">
      <c r="J625" t="str">
        <v>Congo</v>
      </c>
      <c r="K625" t="b">
        <v>0</v>
      </c>
      <c r="M625" t="str">
        <v>Guinea</v>
      </c>
      <c r="N625">
        <v>58.1</v>
      </c>
      <c r="P625" t="str">
        <v>Guinea</v>
      </c>
      <c r="Q625">
        <v>0</v>
      </c>
      <c r="R625">
        <v>0</v>
      </c>
      <c r="S625">
        <v>0</v>
      </c>
      <c r="T625">
        <v>0</v>
      </c>
      <c r="U625">
        <v>0</v>
      </c>
      <c r="V625">
        <v>0</v>
      </c>
      <c r="W625">
        <v>0</v>
      </c>
      <c r="X625">
        <v>0</v>
      </c>
      <c r="Y625">
        <v>0</v>
      </c>
      <c r="Z625">
        <v>0</v>
      </c>
      <c r="AA625">
        <v>1</v>
      </c>
      <c r="AB625">
        <v>0</v>
      </c>
      <c r="AC625">
        <v>0</v>
      </c>
      <c r="AD625">
        <v>0</v>
      </c>
      <c r="AE625" t="str">
        <v>(empty model)</v>
      </c>
      <c r="AF625">
        <v>1</v>
      </c>
      <c r="AG625">
        <v>29</v>
      </c>
      <c r="AH625">
        <v>459.2912</v>
      </c>
      <c r="AI625">
        <v>8.4</v>
      </c>
    </row>
    <row r="626" spans="10:35" x14ac:dyDescent="0.25">
      <c r="J626" t="str">
        <v>Congo</v>
      </c>
      <c r="K626" t="b">
        <v>0</v>
      </c>
      <c r="M626" t="str">
        <v>Guinea</v>
      </c>
      <c r="N626">
        <v>57.8</v>
      </c>
      <c r="P626" t="str">
        <v>Guinea</v>
      </c>
      <c r="Q626">
        <v>0</v>
      </c>
      <c r="R626">
        <v>0</v>
      </c>
      <c r="S626">
        <v>0</v>
      </c>
      <c r="T626">
        <v>0</v>
      </c>
      <c r="U626">
        <v>0</v>
      </c>
      <c r="V626">
        <v>0</v>
      </c>
      <c r="W626">
        <v>0</v>
      </c>
      <c r="X626">
        <v>0</v>
      </c>
      <c r="Y626">
        <v>0</v>
      </c>
      <c r="Z626">
        <v>1</v>
      </c>
      <c r="AA626">
        <v>0</v>
      </c>
      <c r="AB626">
        <v>0</v>
      </c>
      <c r="AC626">
        <v>0</v>
      </c>
      <c r="AD626">
        <v>0</v>
      </c>
      <c r="AE626" t="str">
        <v>(empty model)</v>
      </c>
      <c r="AF626">
        <v>1</v>
      </c>
      <c r="AG626">
        <v>291</v>
      </c>
      <c r="AH626">
        <v>438.75133460000001</v>
      </c>
      <c r="AI626">
        <v>8.3000000000000007</v>
      </c>
    </row>
    <row r="627" spans="10:35" x14ac:dyDescent="0.25">
      <c r="J627" t="str">
        <v>Cook Islands</v>
      </c>
      <c r="K627" t="b">
        <v>0</v>
      </c>
      <c r="M627" t="str">
        <v>Guinea</v>
      </c>
      <c r="N627">
        <v>57.3</v>
      </c>
      <c r="P627" t="str">
        <v>Guinea</v>
      </c>
      <c r="Q627">
        <v>0</v>
      </c>
      <c r="R627">
        <v>0</v>
      </c>
      <c r="S627">
        <v>0</v>
      </c>
      <c r="T627">
        <v>0</v>
      </c>
      <c r="U627">
        <v>0</v>
      </c>
      <c r="V627">
        <v>0</v>
      </c>
      <c r="W627">
        <v>0</v>
      </c>
      <c r="X627">
        <v>0</v>
      </c>
      <c r="Y627">
        <v>1</v>
      </c>
      <c r="Z627">
        <v>0</v>
      </c>
      <c r="AA627">
        <v>0</v>
      </c>
      <c r="AB627">
        <v>0</v>
      </c>
      <c r="AC627">
        <v>0</v>
      </c>
      <c r="AD627">
        <v>0</v>
      </c>
      <c r="AE627" t="str">
        <v>(empty model)</v>
      </c>
      <c r="AF627">
        <v>1</v>
      </c>
      <c r="AG627">
        <v>297</v>
      </c>
      <c r="AH627">
        <v>436.68955390000002</v>
      </c>
      <c r="AI627">
        <v>8.1</v>
      </c>
    </row>
    <row r="628" spans="10:35" x14ac:dyDescent="0.25">
      <c r="J628" t="str">
        <v>Costa Rica</v>
      </c>
      <c r="K628" t="b">
        <v>0</v>
      </c>
      <c r="M628" t="str">
        <v>Guinea</v>
      </c>
      <c r="N628">
        <v>56.8</v>
      </c>
      <c r="P628" t="str">
        <v>Guinea</v>
      </c>
      <c r="Q628">
        <v>0</v>
      </c>
      <c r="R628">
        <v>0</v>
      </c>
      <c r="S628">
        <v>0</v>
      </c>
      <c r="T628">
        <v>0</v>
      </c>
      <c r="U628">
        <v>0</v>
      </c>
      <c r="V628">
        <v>0</v>
      </c>
      <c r="W628">
        <v>0</v>
      </c>
      <c r="X628">
        <v>1</v>
      </c>
      <c r="Y628">
        <v>0</v>
      </c>
      <c r="Z628">
        <v>0</v>
      </c>
      <c r="AA628">
        <v>0</v>
      </c>
      <c r="AB628">
        <v>0</v>
      </c>
      <c r="AC628">
        <v>0</v>
      </c>
      <c r="AD628">
        <v>0</v>
      </c>
      <c r="AE628" t="str">
        <v>(empty model)</v>
      </c>
      <c r="AF628">
        <v>1</v>
      </c>
      <c r="AG628">
        <v>33</v>
      </c>
      <c r="AH628">
        <v>437.44672379999997</v>
      </c>
      <c r="AI628">
        <v>7.9</v>
      </c>
    </row>
    <row r="629" spans="10:35" x14ac:dyDescent="0.25">
      <c r="J629" t="str">
        <v>Costa Rica</v>
      </c>
      <c r="K629" t="b">
        <v>1</v>
      </c>
      <c r="M629" t="str">
        <v>Guinea</v>
      </c>
      <c r="N629">
        <v>56.4</v>
      </c>
      <c r="P629" t="str">
        <v>Guinea</v>
      </c>
      <c r="Q629">
        <v>0</v>
      </c>
      <c r="R629">
        <v>0</v>
      </c>
      <c r="S629">
        <v>0</v>
      </c>
      <c r="T629">
        <v>0</v>
      </c>
      <c r="U629">
        <v>0</v>
      </c>
      <c r="V629">
        <v>0</v>
      </c>
      <c r="W629">
        <v>1</v>
      </c>
      <c r="X629">
        <v>0</v>
      </c>
      <c r="Y629">
        <v>0</v>
      </c>
      <c r="Z629">
        <v>0</v>
      </c>
      <c r="AA629">
        <v>0</v>
      </c>
      <c r="AB629">
        <v>0</v>
      </c>
      <c r="AC629">
        <v>0</v>
      </c>
      <c r="AD629">
        <v>0</v>
      </c>
      <c r="AE629" t="str">
        <v>(empty model)</v>
      </c>
      <c r="AF629">
        <v>1</v>
      </c>
      <c r="AG629">
        <v>36</v>
      </c>
      <c r="AH629">
        <v>49.456775</v>
      </c>
      <c r="AI629">
        <v>7.6</v>
      </c>
    </row>
    <row r="630" spans="10:35" x14ac:dyDescent="0.25">
      <c r="J630" t="str">
        <v>Costa Rica</v>
      </c>
      <c r="K630" t="b">
        <v>1</v>
      </c>
      <c r="M630" t="str">
        <v>Guinea-Bissau</v>
      </c>
      <c r="N630">
        <v>58.4</v>
      </c>
      <c r="P630" t="str">
        <v>Guinea-Bissau</v>
      </c>
      <c r="Q630">
        <v>0</v>
      </c>
      <c r="R630">
        <v>0</v>
      </c>
      <c r="S630">
        <v>0</v>
      </c>
      <c r="T630">
        <v>0</v>
      </c>
      <c r="U630">
        <v>0</v>
      </c>
      <c r="V630">
        <v>0</v>
      </c>
      <c r="W630">
        <v>0</v>
      </c>
      <c r="X630">
        <v>0</v>
      </c>
      <c r="Y630">
        <v>0</v>
      </c>
      <c r="Z630">
        <v>0</v>
      </c>
      <c r="AA630">
        <v>0</v>
      </c>
      <c r="AB630">
        <v>0</v>
      </c>
      <c r="AC630">
        <v>0</v>
      </c>
      <c r="AD630">
        <v>1</v>
      </c>
      <c r="AE630" t="str">
        <v>(empty model)</v>
      </c>
      <c r="AF630">
        <v>1</v>
      </c>
      <c r="AG630">
        <v>282</v>
      </c>
      <c r="AH630">
        <v>642.62561540000002</v>
      </c>
      <c r="AI630">
        <v>9.1999999999999993</v>
      </c>
    </row>
    <row r="631" spans="10:35" x14ac:dyDescent="0.25">
      <c r="J631" t="str">
        <v>Costa Rica</v>
      </c>
      <c r="K631" t="b">
        <v>1</v>
      </c>
      <c r="M631" t="str">
        <v>Guinea-Bissau</v>
      </c>
      <c r="N631">
        <v>58.1</v>
      </c>
      <c r="P631" t="str">
        <v>Guinea-Bissau</v>
      </c>
      <c r="Q631">
        <v>0</v>
      </c>
      <c r="R631">
        <v>0</v>
      </c>
      <c r="S631">
        <v>0</v>
      </c>
      <c r="T631">
        <v>0</v>
      </c>
      <c r="U631">
        <v>0</v>
      </c>
      <c r="V631">
        <v>0</v>
      </c>
      <c r="W631">
        <v>0</v>
      </c>
      <c r="X631">
        <v>0</v>
      </c>
      <c r="Y631">
        <v>0</v>
      </c>
      <c r="Z631">
        <v>0</v>
      </c>
      <c r="AA631">
        <v>0</v>
      </c>
      <c r="AB631">
        <v>0</v>
      </c>
      <c r="AC631">
        <v>1</v>
      </c>
      <c r="AD631">
        <v>0</v>
      </c>
      <c r="AE631" t="str">
        <v>(empty model)</v>
      </c>
      <c r="AF631">
        <v>1</v>
      </c>
      <c r="AG631">
        <v>279</v>
      </c>
      <c r="AH631">
        <v>61.566347</v>
      </c>
      <c r="AI631">
        <v>9.1</v>
      </c>
    </row>
    <row r="632" spans="10:35" x14ac:dyDescent="0.25">
      <c r="J632" t="str">
        <v>Costa Rica</v>
      </c>
      <c r="K632" t="b">
        <v>1</v>
      </c>
      <c r="M632" t="str">
        <v>Guinea-Bissau</v>
      </c>
      <c r="N632">
        <v>57.6</v>
      </c>
      <c r="P632" t="str">
        <v>Guinea-Bissau</v>
      </c>
      <c r="Q632">
        <v>0</v>
      </c>
      <c r="R632">
        <v>0</v>
      </c>
      <c r="S632">
        <v>0</v>
      </c>
      <c r="T632">
        <v>0</v>
      </c>
      <c r="U632">
        <v>0</v>
      </c>
      <c r="V632">
        <v>0</v>
      </c>
      <c r="W632">
        <v>0</v>
      </c>
      <c r="X632">
        <v>0</v>
      </c>
      <c r="Y632">
        <v>0</v>
      </c>
      <c r="Z632">
        <v>0</v>
      </c>
      <c r="AA632">
        <v>0</v>
      </c>
      <c r="AB632">
        <v>1</v>
      </c>
      <c r="AC632">
        <v>0</v>
      </c>
      <c r="AD632">
        <v>0</v>
      </c>
      <c r="AE632" t="str">
        <v>(empty model)</v>
      </c>
      <c r="AF632">
        <v>1</v>
      </c>
      <c r="AG632">
        <v>285</v>
      </c>
      <c r="AH632">
        <v>67.751883300000003</v>
      </c>
      <c r="AI632">
        <v>9.1</v>
      </c>
    </row>
    <row r="633" spans="10:35" x14ac:dyDescent="0.25">
      <c r="J633" t="str">
        <v>Costa Rica</v>
      </c>
      <c r="K633" t="b">
        <v>1</v>
      </c>
      <c r="M633" t="str">
        <v>Guinea-Bissau</v>
      </c>
      <c r="N633">
        <v>57.1</v>
      </c>
      <c r="P633" t="str">
        <v>Guinea-Bissau</v>
      </c>
      <c r="Q633">
        <v>0</v>
      </c>
      <c r="R633">
        <v>0</v>
      </c>
      <c r="S633">
        <v>0</v>
      </c>
      <c r="T633">
        <v>0</v>
      </c>
      <c r="U633">
        <v>0</v>
      </c>
      <c r="V633">
        <v>0</v>
      </c>
      <c r="W633">
        <v>0</v>
      </c>
      <c r="X633">
        <v>0</v>
      </c>
      <c r="Y633">
        <v>0</v>
      </c>
      <c r="Z633">
        <v>0</v>
      </c>
      <c r="AA633">
        <v>1</v>
      </c>
      <c r="AB633">
        <v>0</v>
      </c>
      <c r="AC633">
        <v>0</v>
      </c>
      <c r="AD633">
        <v>0</v>
      </c>
      <c r="AE633" t="str">
        <v>(empty model)</v>
      </c>
      <c r="AF633">
        <v>1</v>
      </c>
      <c r="AG633">
        <v>289</v>
      </c>
      <c r="AH633">
        <v>692.69988999999998</v>
      </c>
      <c r="AI633">
        <v>9</v>
      </c>
    </row>
    <row r="634" spans="10:35" x14ac:dyDescent="0.25">
      <c r="J634" t="str">
        <v>Costa Rica</v>
      </c>
      <c r="K634" t="b">
        <v>1</v>
      </c>
      <c r="M634" t="str">
        <v>Guinea-Bissau</v>
      </c>
      <c r="N634">
        <v>56.7</v>
      </c>
      <c r="P634" t="str">
        <v>Guinea-Bissau</v>
      </c>
      <c r="Q634">
        <v>0</v>
      </c>
      <c r="R634">
        <v>0</v>
      </c>
      <c r="S634">
        <v>0</v>
      </c>
      <c r="T634">
        <v>0</v>
      </c>
      <c r="U634">
        <v>0</v>
      </c>
      <c r="V634">
        <v>0</v>
      </c>
      <c r="W634">
        <v>0</v>
      </c>
      <c r="X634">
        <v>0</v>
      </c>
      <c r="Y634">
        <v>0</v>
      </c>
      <c r="Z634">
        <v>1</v>
      </c>
      <c r="AA634">
        <v>0</v>
      </c>
      <c r="AB634">
        <v>0</v>
      </c>
      <c r="AC634">
        <v>0</v>
      </c>
      <c r="AD634">
        <v>0</v>
      </c>
      <c r="AE634" t="str">
        <v>(empty model)</v>
      </c>
      <c r="AF634">
        <v>1</v>
      </c>
      <c r="AG634">
        <v>287</v>
      </c>
      <c r="AH634">
        <v>543.95741799999996</v>
      </c>
      <c r="AI634">
        <v>8.9</v>
      </c>
    </row>
    <row r="635" spans="10:35" x14ac:dyDescent="0.25">
      <c r="J635" t="str">
        <v>Costa Rica</v>
      </c>
      <c r="K635" t="b">
        <v>1</v>
      </c>
      <c r="M635" t="str">
        <v>Guinea-Bissau</v>
      </c>
      <c r="N635">
        <v>56.3</v>
      </c>
      <c r="P635" t="str">
        <v>Guinea-Bissau</v>
      </c>
      <c r="Q635">
        <v>0</v>
      </c>
      <c r="R635">
        <v>0</v>
      </c>
      <c r="S635">
        <v>0</v>
      </c>
      <c r="T635">
        <v>0</v>
      </c>
      <c r="U635">
        <v>0</v>
      </c>
      <c r="V635">
        <v>0</v>
      </c>
      <c r="W635">
        <v>0</v>
      </c>
      <c r="X635">
        <v>0</v>
      </c>
      <c r="Y635">
        <v>1</v>
      </c>
      <c r="Z635">
        <v>0</v>
      </c>
      <c r="AA635">
        <v>0</v>
      </c>
      <c r="AB635">
        <v>0</v>
      </c>
      <c r="AC635">
        <v>0</v>
      </c>
      <c r="AD635">
        <v>0</v>
      </c>
      <c r="AE635" t="str">
        <v>(empty model)</v>
      </c>
      <c r="AF635">
        <v>1</v>
      </c>
      <c r="AG635">
        <v>288</v>
      </c>
      <c r="AH635">
        <v>544.22277899999995</v>
      </c>
      <c r="AI635">
        <v>8.9</v>
      </c>
    </row>
    <row r="636" spans="10:35" x14ac:dyDescent="0.25">
      <c r="J636" t="str">
        <v>Costa Rica</v>
      </c>
      <c r="K636" t="b">
        <v>1</v>
      </c>
      <c r="M636" t="str">
        <v>Guyana</v>
      </c>
      <c r="N636">
        <v>66</v>
      </c>
      <c r="P636" t="str">
        <v>Guyana</v>
      </c>
      <c r="Q636">
        <v>0</v>
      </c>
      <c r="R636">
        <v>0</v>
      </c>
      <c r="S636">
        <v>0</v>
      </c>
      <c r="T636">
        <v>0</v>
      </c>
      <c r="U636">
        <v>0</v>
      </c>
      <c r="V636">
        <v>0</v>
      </c>
      <c r="W636">
        <v>0</v>
      </c>
      <c r="X636">
        <v>0</v>
      </c>
      <c r="Y636">
        <v>0</v>
      </c>
      <c r="Z636">
        <v>0</v>
      </c>
      <c r="AA636">
        <v>0</v>
      </c>
      <c r="AB636">
        <v>0</v>
      </c>
      <c r="AC636">
        <v>0</v>
      </c>
      <c r="AD636">
        <v>1</v>
      </c>
      <c r="AE636" t="str">
        <v>(empty model)</v>
      </c>
      <c r="AF636">
        <v>1</v>
      </c>
      <c r="AG636">
        <v>217</v>
      </c>
      <c r="AH636">
        <v>43.823210000000003</v>
      </c>
      <c r="AI636">
        <v>10.3</v>
      </c>
    </row>
    <row r="637" spans="10:35" x14ac:dyDescent="0.25">
      <c r="J637" t="str">
        <v>Costa Rica</v>
      </c>
      <c r="K637" t="b">
        <v>1</v>
      </c>
      <c r="M637" t="str">
        <v>Guyana</v>
      </c>
      <c r="N637">
        <v>65.900000000000006</v>
      </c>
      <c r="P637" t="str">
        <v>Guyana</v>
      </c>
      <c r="Q637">
        <v>0</v>
      </c>
      <c r="R637">
        <v>0</v>
      </c>
      <c r="S637">
        <v>0</v>
      </c>
      <c r="T637">
        <v>0</v>
      </c>
      <c r="U637">
        <v>0</v>
      </c>
      <c r="V637">
        <v>0</v>
      </c>
      <c r="W637">
        <v>0</v>
      </c>
      <c r="X637">
        <v>0</v>
      </c>
      <c r="Y637">
        <v>0</v>
      </c>
      <c r="Z637">
        <v>0</v>
      </c>
      <c r="AA637">
        <v>0</v>
      </c>
      <c r="AB637">
        <v>0</v>
      </c>
      <c r="AC637">
        <v>1</v>
      </c>
      <c r="AD637">
        <v>0</v>
      </c>
      <c r="AE637" t="str">
        <v>(empty model)</v>
      </c>
      <c r="AF637">
        <v>1</v>
      </c>
      <c r="AG637">
        <v>218</v>
      </c>
      <c r="AH637">
        <v>3944.1781729999998</v>
      </c>
      <c r="AI637">
        <v>10.3</v>
      </c>
    </row>
    <row r="638" spans="10:35" x14ac:dyDescent="0.25">
      <c r="J638" t="str">
        <v>Costa Rica</v>
      </c>
      <c r="K638" t="b">
        <v>1</v>
      </c>
      <c r="M638" t="str">
        <v>Guyana</v>
      </c>
      <c r="N638">
        <v>65.8</v>
      </c>
      <c r="P638" t="str">
        <v>Guyana</v>
      </c>
      <c r="Q638">
        <v>0</v>
      </c>
      <c r="R638">
        <v>0</v>
      </c>
      <c r="S638">
        <v>0</v>
      </c>
      <c r="T638">
        <v>0</v>
      </c>
      <c r="U638">
        <v>0</v>
      </c>
      <c r="V638">
        <v>0</v>
      </c>
      <c r="W638">
        <v>0</v>
      </c>
      <c r="X638">
        <v>0</v>
      </c>
      <c r="Y638">
        <v>0</v>
      </c>
      <c r="Z638">
        <v>0</v>
      </c>
      <c r="AA638">
        <v>0</v>
      </c>
      <c r="AB638">
        <v>1</v>
      </c>
      <c r="AC638">
        <v>0</v>
      </c>
      <c r="AD638">
        <v>0</v>
      </c>
      <c r="AE638" t="str">
        <v>(empty model)</v>
      </c>
      <c r="AF638">
        <v>1</v>
      </c>
      <c r="AG638">
        <v>22</v>
      </c>
      <c r="AH638">
        <v>3785.935665</v>
      </c>
      <c r="AI638">
        <v>10.6</v>
      </c>
    </row>
    <row r="639" spans="10:35" x14ac:dyDescent="0.25">
      <c r="J639" t="str">
        <v>Costa Rica</v>
      </c>
      <c r="K639" t="b">
        <v>1</v>
      </c>
      <c r="M639" t="str">
        <v>Guyana</v>
      </c>
      <c r="N639">
        <v>65.599999999999994</v>
      </c>
      <c r="P639" t="str">
        <v>Guyana</v>
      </c>
      <c r="Q639">
        <v>0</v>
      </c>
      <c r="R639">
        <v>0</v>
      </c>
      <c r="S639">
        <v>0</v>
      </c>
      <c r="T639">
        <v>0</v>
      </c>
      <c r="U639">
        <v>0</v>
      </c>
      <c r="V639">
        <v>0</v>
      </c>
      <c r="W639">
        <v>0</v>
      </c>
      <c r="X639">
        <v>0</v>
      </c>
      <c r="Y639">
        <v>0</v>
      </c>
      <c r="Z639">
        <v>0</v>
      </c>
      <c r="AA639">
        <v>1</v>
      </c>
      <c r="AB639">
        <v>0</v>
      </c>
      <c r="AC639">
        <v>0</v>
      </c>
      <c r="AD639">
        <v>0</v>
      </c>
      <c r="AE639" t="str">
        <v>(empty model)</v>
      </c>
      <c r="AF639">
        <v>1</v>
      </c>
      <c r="AG639">
        <v>229</v>
      </c>
      <c r="AH639">
        <v>3439.5975130000002</v>
      </c>
      <c r="AI639">
        <v>10.3</v>
      </c>
    </row>
    <row r="640" spans="10:35" x14ac:dyDescent="0.25">
      <c r="J640" t="str">
        <v>Costa Rica</v>
      </c>
      <c r="K640" t="b">
        <v>1</v>
      </c>
      <c r="M640" t="str">
        <v>Guyana</v>
      </c>
      <c r="N640">
        <v>65.900000000000006</v>
      </c>
      <c r="P640" t="str">
        <v>Guyana</v>
      </c>
      <c r="Q640">
        <v>0</v>
      </c>
      <c r="R640">
        <v>0</v>
      </c>
      <c r="S640">
        <v>0</v>
      </c>
      <c r="T640">
        <v>0</v>
      </c>
      <c r="U640">
        <v>0</v>
      </c>
      <c r="V640">
        <v>0</v>
      </c>
      <c r="W640">
        <v>0</v>
      </c>
      <c r="X640">
        <v>0</v>
      </c>
      <c r="Y640">
        <v>0</v>
      </c>
      <c r="Z640">
        <v>1</v>
      </c>
      <c r="AA640">
        <v>0</v>
      </c>
      <c r="AB640">
        <v>0</v>
      </c>
      <c r="AC640">
        <v>0</v>
      </c>
      <c r="AD640">
        <v>0</v>
      </c>
      <c r="AE640" t="str">
        <v>(empty model)</v>
      </c>
      <c r="AF640">
        <v>1</v>
      </c>
      <c r="AG640">
        <v>221</v>
      </c>
      <c r="AH640">
        <v>326.28121199999998</v>
      </c>
      <c r="AI640">
        <v>10.199999999999999</v>
      </c>
    </row>
    <row r="641" spans="10:35" x14ac:dyDescent="0.25">
      <c r="J641" t="str">
        <v>Costa Rica</v>
      </c>
      <c r="K641" t="b">
        <v>1</v>
      </c>
      <c r="M641" t="str">
        <v>Guyana</v>
      </c>
      <c r="N641">
        <v>66.099999999999994</v>
      </c>
      <c r="P641" t="str">
        <v>Guyana</v>
      </c>
      <c r="Q641">
        <v>0</v>
      </c>
      <c r="R641">
        <v>0</v>
      </c>
      <c r="S641">
        <v>0</v>
      </c>
      <c r="T641">
        <v>0</v>
      </c>
      <c r="U641">
        <v>0</v>
      </c>
      <c r="V641">
        <v>0</v>
      </c>
      <c r="W641">
        <v>0</v>
      </c>
      <c r="X641">
        <v>0</v>
      </c>
      <c r="Y641">
        <v>1</v>
      </c>
      <c r="Z641">
        <v>0</v>
      </c>
      <c r="AA641">
        <v>0</v>
      </c>
      <c r="AB641">
        <v>0</v>
      </c>
      <c r="AC641">
        <v>0</v>
      </c>
      <c r="AD641">
        <v>0</v>
      </c>
      <c r="AE641" t="str">
        <v>(empty model)</v>
      </c>
      <c r="AF641">
        <v>1</v>
      </c>
      <c r="AG641">
        <v>218</v>
      </c>
      <c r="AH641">
        <v>2716.3525599999998</v>
      </c>
      <c r="AI641">
        <v>10.5</v>
      </c>
    </row>
    <row r="642" spans="10:35" x14ac:dyDescent="0.25">
      <c r="J642" t="str">
        <v>Costa Rica</v>
      </c>
      <c r="K642" t="b">
        <v>1</v>
      </c>
      <c r="M642" t="str">
        <v>Guyana</v>
      </c>
      <c r="N642">
        <v>66.3</v>
      </c>
      <c r="P642" t="str">
        <v>Guyana</v>
      </c>
      <c r="Q642">
        <v>0</v>
      </c>
      <c r="R642">
        <v>0</v>
      </c>
      <c r="S642">
        <v>0</v>
      </c>
      <c r="T642">
        <v>0</v>
      </c>
      <c r="U642">
        <v>0</v>
      </c>
      <c r="V642">
        <v>0</v>
      </c>
      <c r="W642">
        <v>0</v>
      </c>
      <c r="X642">
        <v>1</v>
      </c>
      <c r="Y642">
        <v>0</v>
      </c>
      <c r="Z642">
        <v>0</v>
      </c>
      <c r="AA642">
        <v>0</v>
      </c>
      <c r="AB642">
        <v>0</v>
      </c>
      <c r="AC642">
        <v>0</v>
      </c>
      <c r="AD642">
        <v>0</v>
      </c>
      <c r="AE642" t="str">
        <v>(empty model)</v>
      </c>
      <c r="AF642">
        <v>1</v>
      </c>
      <c r="AG642">
        <v>218</v>
      </c>
      <c r="AH642">
        <v>2576.124957</v>
      </c>
      <c r="AI642">
        <v>10.7</v>
      </c>
    </row>
    <row r="643" spans="10:35" x14ac:dyDescent="0.25">
      <c r="J643" t="str">
        <v>Costa Rica</v>
      </c>
      <c r="K643" t="b">
        <v>1</v>
      </c>
      <c r="M643" t="str">
        <v>Guyana</v>
      </c>
      <c r="N643">
        <v>65.7</v>
      </c>
      <c r="P643" t="str">
        <v>Guyana</v>
      </c>
      <c r="Q643">
        <v>0</v>
      </c>
      <c r="R643">
        <v>0</v>
      </c>
      <c r="S643">
        <v>0</v>
      </c>
      <c r="T643">
        <v>0</v>
      </c>
      <c r="U643">
        <v>0</v>
      </c>
      <c r="V643">
        <v>0</v>
      </c>
      <c r="W643">
        <v>1</v>
      </c>
      <c r="X643">
        <v>0</v>
      </c>
      <c r="Y643">
        <v>0</v>
      </c>
      <c r="Z643">
        <v>0</v>
      </c>
      <c r="AA643">
        <v>0</v>
      </c>
      <c r="AB643">
        <v>0</v>
      </c>
      <c r="AC643">
        <v>0</v>
      </c>
      <c r="AD643">
        <v>0</v>
      </c>
      <c r="AE643" t="str">
        <v>(empty model)</v>
      </c>
      <c r="AF643">
        <v>1</v>
      </c>
      <c r="AG643">
        <v>232</v>
      </c>
      <c r="AH643">
        <v>2327.5832399999999</v>
      </c>
      <c r="AI643">
        <v>11.2</v>
      </c>
    </row>
    <row r="644" spans="10:35" x14ac:dyDescent="0.25">
      <c r="J644" t="str">
        <v>Croatia</v>
      </c>
      <c r="K644" t="b">
        <v>0</v>
      </c>
      <c r="M644" t="str">
        <v>Guyana</v>
      </c>
      <c r="N644">
        <v>65.2</v>
      </c>
      <c r="P644" t="str">
        <v>Guyana</v>
      </c>
      <c r="Q644">
        <v>0</v>
      </c>
      <c r="R644">
        <v>0</v>
      </c>
      <c r="S644">
        <v>0</v>
      </c>
      <c r="T644">
        <v>0</v>
      </c>
      <c r="U644">
        <v>0</v>
      </c>
      <c r="V644">
        <v>1</v>
      </c>
      <c r="W644">
        <v>0</v>
      </c>
      <c r="X644">
        <v>0</v>
      </c>
      <c r="Y644">
        <v>0</v>
      </c>
      <c r="Z644">
        <v>0</v>
      </c>
      <c r="AA644">
        <v>0</v>
      </c>
      <c r="AB644">
        <v>0</v>
      </c>
      <c r="AC644">
        <v>0</v>
      </c>
      <c r="AD644">
        <v>0</v>
      </c>
      <c r="AE644" t="str">
        <v>(empty model)</v>
      </c>
      <c r="AF644">
        <v>1</v>
      </c>
      <c r="AG644">
        <v>24</v>
      </c>
      <c r="AH644">
        <v>1945.6395</v>
      </c>
      <c r="AI644">
        <v>11.7</v>
      </c>
    </row>
    <row r="645" spans="10:35" x14ac:dyDescent="0.25">
      <c r="J645" t="str">
        <v>Croatia</v>
      </c>
      <c r="K645" t="b">
        <v>1</v>
      </c>
      <c r="M645" t="str">
        <v>Guyana</v>
      </c>
      <c r="N645">
        <v>65</v>
      </c>
      <c r="P645" t="str">
        <v>Guyana</v>
      </c>
      <c r="Q645">
        <v>0</v>
      </c>
      <c r="R645">
        <v>0</v>
      </c>
      <c r="S645">
        <v>0</v>
      </c>
      <c r="T645">
        <v>0</v>
      </c>
      <c r="U645">
        <v>1</v>
      </c>
      <c r="V645">
        <v>0</v>
      </c>
      <c r="W645">
        <v>0</v>
      </c>
      <c r="X645">
        <v>0</v>
      </c>
      <c r="Y645">
        <v>0</v>
      </c>
      <c r="Z645">
        <v>0</v>
      </c>
      <c r="AA645">
        <v>0</v>
      </c>
      <c r="AB645">
        <v>0</v>
      </c>
      <c r="AC645">
        <v>0</v>
      </c>
      <c r="AD645">
        <v>0</v>
      </c>
      <c r="AE645" t="str">
        <v>(empty model)</v>
      </c>
      <c r="AF645">
        <v>1</v>
      </c>
      <c r="AG645">
        <v>238</v>
      </c>
      <c r="AH645">
        <v>198.45521600000001</v>
      </c>
      <c r="AI645">
        <v>11.4</v>
      </c>
    </row>
    <row r="646" spans="10:35" x14ac:dyDescent="0.25">
      <c r="J646" t="str">
        <v>Croatia</v>
      </c>
      <c r="K646" t="b">
        <v>1</v>
      </c>
      <c r="M646" t="str">
        <v>Guyana</v>
      </c>
      <c r="N646">
        <v>65.099999999999994</v>
      </c>
      <c r="P646" t="str">
        <v>Guyana</v>
      </c>
      <c r="Q646">
        <v>0</v>
      </c>
      <c r="R646">
        <v>0</v>
      </c>
      <c r="S646">
        <v>0</v>
      </c>
      <c r="T646">
        <v>1</v>
      </c>
      <c r="U646">
        <v>0</v>
      </c>
      <c r="V646">
        <v>0</v>
      </c>
      <c r="W646">
        <v>0</v>
      </c>
      <c r="X646">
        <v>0</v>
      </c>
      <c r="Y646">
        <v>0</v>
      </c>
      <c r="Z646">
        <v>0</v>
      </c>
      <c r="AA646">
        <v>0</v>
      </c>
      <c r="AB646">
        <v>0</v>
      </c>
      <c r="AC646">
        <v>0</v>
      </c>
      <c r="AD646">
        <v>0</v>
      </c>
      <c r="AE646" t="str">
        <v>(empty model)</v>
      </c>
      <c r="AF646">
        <v>1</v>
      </c>
      <c r="AG646">
        <v>237</v>
      </c>
      <c r="AH646">
        <v>145.58860999999999</v>
      </c>
      <c r="AI646">
        <v>11.2</v>
      </c>
    </row>
    <row r="647" spans="10:35" x14ac:dyDescent="0.25">
      <c r="J647" t="str">
        <v>Croatia</v>
      </c>
      <c r="K647" t="b">
        <v>1</v>
      </c>
      <c r="M647" t="str">
        <v>Guyana</v>
      </c>
      <c r="N647">
        <v>65.3</v>
      </c>
      <c r="P647" t="str">
        <v>Guyana</v>
      </c>
      <c r="Q647">
        <v>0</v>
      </c>
      <c r="R647">
        <v>0</v>
      </c>
      <c r="S647">
        <v>1</v>
      </c>
      <c r="T647">
        <v>0</v>
      </c>
      <c r="U647">
        <v>0</v>
      </c>
      <c r="V647">
        <v>0</v>
      </c>
      <c r="W647">
        <v>0</v>
      </c>
      <c r="X647">
        <v>0</v>
      </c>
      <c r="Y647">
        <v>0</v>
      </c>
      <c r="Z647">
        <v>0</v>
      </c>
      <c r="AA647">
        <v>0</v>
      </c>
      <c r="AB647">
        <v>0</v>
      </c>
      <c r="AC647">
        <v>0</v>
      </c>
      <c r="AD647">
        <v>0</v>
      </c>
      <c r="AE647" t="str">
        <v>(empty model)</v>
      </c>
      <c r="AF647">
        <v>1</v>
      </c>
      <c r="AG647">
        <v>237</v>
      </c>
      <c r="AH647">
        <v>986.79581729999995</v>
      </c>
      <c r="AI647">
        <v>11.1</v>
      </c>
    </row>
    <row r="648" spans="10:35" x14ac:dyDescent="0.25">
      <c r="J648" t="str">
        <v>Croatia</v>
      </c>
      <c r="K648" t="b">
        <v>1</v>
      </c>
      <c r="M648" t="str">
        <v>Guyana</v>
      </c>
      <c r="N648">
        <v>65.3</v>
      </c>
      <c r="P648" t="str">
        <v>Guyana</v>
      </c>
      <c r="Q648">
        <v>0</v>
      </c>
      <c r="R648">
        <v>1</v>
      </c>
      <c r="S648">
        <v>0</v>
      </c>
      <c r="T648">
        <v>0</v>
      </c>
      <c r="U648">
        <v>0</v>
      </c>
      <c r="V648">
        <v>0</v>
      </c>
      <c r="W648">
        <v>0</v>
      </c>
      <c r="X648">
        <v>0</v>
      </c>
      <c r="Y648">
        <v>0</v>
      </c>
      <c r="Z648">
        <v>0</v>
      </c>
      <c r="AA648">
        <v>0</v>
      </c>
      <c r="AB648">
        <v>0</v>
      </c>
      <c r="AC648">
        <v>0</v>
      </c>
      <c r="AD648">
        <v>0</v>
      </c>
      <c r="AE648" t="str">
        <v>(empty model)</v>
      </c>
      <c r="AF648">
        <v>1</v>
      </c>
      <c r="AG648">
        <v>244</v>
      </c>
      <c r="AH648">
        <v>96.867482699999996</v>
      </c>
      <c r="AI648">
        <v>11</v>
      </c>
    </row>
    <row r="649" spans="10:35" x14ac:dyDescent="0.25">
      <c r="J649" t="str">
        <v>Croatia</v>
      </c>
      <c r="K649" t="b">
        <v>1</v>
      </c>
      <c r="M649" t="str">
        <v>Guyana</v>
      </c>
      <c r="N649">
        <v>65.400000000000006</v>
      </c>
      <c r="P649" t="str">
        <v>Guyana</v>
      </c>
      <c r="Q649">
        <v>1</v>
      </c>
      <c r="R649">
        <v>0</v>
      </c>
      <c r="S649">
        <v>0</v>
      </c>
      <c r="T649">
        <v>0</v>
      </c>
      <c r="U649">
        <v>0</v>
      </c>
      <c r="V649">
        <v>0</v>
      </c>
      <c r="W649">
        <v>0</v>
      </c>
      <c r="X649">
        <v>0</v>
      </c>
      <c r="Y649">
        <v>0</v>
      </c>
      <c r="Z649">
        <v>0</v>
      </c>
      <c r="AA649">
        <v>0</v>
      </c>
      <c r="AB649">
        <v>0</v>
      </c>
      <c r="AC649">
        <v>0</v>
      </c>
      <c r="AD649">
        <v>0</v>
      </c>
      <c r="AE649" t="str">
        <v>(empty model)</v>
      </c>
      <c r="AF649">
        <v>1</v>
      </c>
      <c r="AG649">
        <v>247</v>
      </c>
      <c r="AH649">
        <v>925.58254599999998</v>
      </c>
      <c r="AI649">
        <v>10.9</v>
      </c>
    </row>
    <row r="650" spans="10:35" x14ac:dyDescent="0.25">
      <c r="J650" t="str">
        <v>Croatia</v>
      </c>
      <c r="K650" t="b">
        <v>1</v>
      </c>
      <c r="M650" t="str">
        <v>Haiti</v>
      </c>
      <c r="N650">
        <v>63.1</v>
      </c>
      <c r="P650" t="str">
        <v>Haiti</v>
      </c>
      <c r="Q650">
        <v>0</v>
      </c>
      <c r="R650">
        <v>0</v>
      </c>
      <c r="S650">
        <v>0</v>
      </c>
      <c r="T650">
        <v>0</v>
      </c>
      <c r="U650">
        <v>0</v>
      </c>
      <c r="V650">
        <v>0</v>
      </c>
      <c r="W650">
        <v>0</v>
      </c>
      <c r="X650">
        <v>0</v>
      </c>
      <c r="Y650">
        <v>0</v>
      </c>
      <c r="Z650">
        <v>0</v>
      </c>
      <c r="AA650">
        <v>0</v>
      </c>
      <c r="AB650">
        <v>0</v>
      </c>
      <c r="AC650">
        <v>0</v>
      </c>
      <c r="AD650">
        <v>1</v>
      </c>
      <c r="AE650" t="str">
        <v>(empty model)</v>
      </c>
      <c r="AF650">
        <v>1</v>
      </c>
      <c r="AG650">
        <v>245</v>
      </c>
      <c r="AH650">
        <v>83.114811700000004</v>
      </c>
      <c r="AI650">
        <v>9.1</v>
      </c>
    </row>
    <row r="651" spans="10:35" x14ac:dyDescent="0.25">
      <c r="J651" t="str">
        <v>Croatia</v>
      </c>
      <c r="K651" t="b">
        <v>1</v>
      </c>
      <c r="M651" t="str">
        <v>Haiti</v>
      </c>
      <c r="N651">
        <v>62.7</v>
      </c>
      <c r="P651" t="str">
        <v>Haiti</v>
      </c>
      <c r="Q651">
        <v>0</v>
      </c>
      <c r="R651">
        <v>0</v>
      </c>
      <c r="S651">
        <v>0</v>
      </c>
      <c r="T651">
        <v>0</v>
      </c>
      <c r="U651">
        <v>0</v>
      </c>
      <c r="V651">
        <v>0</v>
      </c>
      <c r="W651">
        <v>0</v>
      </c>
      <c r="X651">
        <v>0</v>
      </c>
      <c r="Y651">
        <v>0</v>
      </c>
      <c r="Z651">
        <v>0</v>
      </c>
      <c r="AA651">
        <v>0</v>
      </c>
      <c r="AB651">
        <v>0</v>
      </c>
      <c r="AC651">
        <v>1</v>
      </c>
      <c r="AD651">
        <v>0</v>
      </c>
      <c r="AE651" t="str">
        <v>(empty model)</v>
      </c>
      <c r="AF651">
        <v>1</v>
      </c>
      <c r="AG651">
        <v>253</v>
      </c>
      <c r="AH651">
        <v>81.265673000000007</v>
      </c>
      <c r="AI651">
        <v>9.1</v>
      </c>
    </row>
    <row r="652" spans="10:35" x14ac:dyDescent="0.25">
      <c r="J652" t="str">
        <v>Croatia</v>
      </c>
      <c r="K652" t="b">
        <v>1</v>
      </c>
      <c r="M652" t="str">
        <v>Honduras</v>
      </c>
      <c r="N652">
        <v>74.5</v>
      </c>
      <c r="P652" t="str">
        <v>Honduras</v>
      </c>
      <c r="Q652">
        <v>0</v>
      </c>
      <c r="R652">
        <v>0</v>
      </c>
      <c r="S652">
        <v>0</v>
      </c>
      <c r="T652">
        <v>0</v>
      </c>
      <c r="U652">
        <v>0</v>
      </c>
      <c r="V652">
        <v>0</v>
      </c>
      <c r="W652">
        <v>0</v>
      </c>
      <c r="X652">
        <v>0</v>
      </c>
      <c r="Y652">
        <v>0</v>
      </c>
      <c r="Z652">
        <v>0</v>
      </c>
      <c r="AA652">
        <v>0</v>
      </c>
      <c r="AB652">
        <v>0</v>
      </c>
      <c r="AC652">
        <v>0</v>
      </c>
      <c r="AD652">
        <v>1</v>
      </c>
      <c r="AE652" t="str">
        <v>(empty model)</v>
      </c>
      <c r="AF652">
        <v>1</v>
      </c>
      <c r="AG652">
        <v>149</v>
      </c>
      <c r="AH652">
        <v>2242.7119120000002</v>
      </c>
      <c r="AI652">
        <v>11.4</v>
      </c>
    </row>
    <row r="653" spans="10:35" x14ac:dyDescent="0.25">
      <c r="J653" t="str">
        <v>Croatia</v>
      </c>
      <c r="K653" t="b">
        <v>0</v>
      </c>
      <c r="M653" t="str">
        <v>Honduras</v>
      </c>
      <c r="N653">
        <v>74.3</v>
      </c>
      <c r="P653" t="str">
        <v>Honduras</v>
      </c>
      <c r="Q653">
        <v>0</v>
      </c>
      <c r="R653">
        <v>0</v>
      </c>
      <c r="S653">
        <v>0</v>
      </c>
      <c r="T653">
        <v>0</v>
      </c>
      <c r="U653">
        <v>0</v>
      </c>
      <c r="V653">
        <v>0</v>
      </c>
      <c r="W653">
        <v>0</v>
      </c>
      <c r="X653">
        <v>0</v>
      </c>
      <c r="Y653">
        <v>0</v>
      </c>
      <c r="Z653">
        <v>0</v>
      </c>
      <c r="AA653">
        <v>0</v>
      </c>
      <c r="AB653">
        <v>0</v>
      </c>
      <c r="AC653">
        <v>1</v>
      </c>
      <c r="AD653">
        <v>0</v>
      </c>
      <c r="AE653" t="str">
        <v>(empty model)</v>
      </c>
      <c r="AF653">
        <v>1</v>
      </c>
      <c r="AG653">
        <v>15</v>
      </c>
      <c r="AH653">
        <v>2136.7739499999998</v>
      </c>
      <c r="AI653">
        <v>11.6</v>
      </c>
    </row>
    <row r="654" spans="10:35" x14ac:dyDescent="0.25">
      <c r="J654" t="str">
        <v>Croatia</v>
      </c>
      <c r="K654" t="b">
        <v>0</v>
      </c>
      <c r="M654" t="str">
        <v>Honduras</v>
      </c>
      <c r="N654">
        <v>74.099999999999994</v>
      </c>
      <c r="P654" t="str">
        <v>Honduras</v>
      </c>
      <c r="Q654">
        <v>0</v>
      </c>
      <c r="R654">
        <v>0</v>
      </c>
      <c r="S654">
        <v>0</v>
      </c>
      <c r="T654">
        <v>0</v>
      </c>
      <c r="U654">
        <v>0</v>
      </c>
      <c r="V654">
        <v>0</v>
      </c>
      <c r="W654">
        <v>0</v>
      </c>
      <c r="X654">
        <v>0</v>
      </c>
      <c r="Y654">
        <v>0</v>
      </c>
      <c r="Z654">
        <v>0</v>
      </c>
      <c r="AA654">
        <v>0</v>
      </c>
      <c r="AB654">
        <v>1</v>
      </c>
      <c r="AC654">
        <v>0</v>
      </c>
      <c r="AD654">
        <v>0</v>
      </c>
      <c r="AE654" t="str">
        <v>(empty model)</v>
      </c>
      <c r="AF654">
        <v>1</v>
      </c>
      <c r="AG654">
        <v>151</v>
      </c>
      <c r="AH654">
        <v>2178.3832499999999</v>
      </c>
      <c r="AI654">
        <v>11.6</v>
      </c>
    </row>
    <row r="655" spans="10:35" x14ac:dyDescent="0.25">
      <c r="J655" t="str">
        <v>Croatia</v>
      </c>
      <c r="K655" t="b">
        <v>0</v>
      </c>
      <c r="M655" t="str">
        <v>Honduras</v>
      </c>
      <c r="N655">
        <v>73.900000000000006</v>
      </c>
      <c r="P655" t="str">
        <v>Honduras</v>
      </c>
      <c r="Q655">
        <v>0</v>
      </c>
      <c r="R655">
        <v>0</v>
      </c>
      <c r="S655">
        <v>0</v>
      </c>
      <c r="T655">
        <v>0</v>
      </c>
      <c r="U655">
        <v>0</v>
      </c>
      <c r="V655">
        <v>0</v>
      </c>
      <c r="W655">
        <v>0</v>
      </c>
      <c r="X655">
        <v>0</v>
      </c>
      <c r="Y655">
        <v>0</v>
      </c>
      <c r="Z655">
        <v>0</v>
      </c>
      <c r="AA655">
        <v>1</v>
      </c>
      <c r="AB655">
        <v>0</v>
      </c>
      <c r="AC655">
        <v>0</v>
      </c>
      <c r="AD655">
        <v>0</v>
      </c>
      <c r="AE655" t="str">
        <v>(empty model)</v>
      </c>
      <c r="AF655">
        <v>1</v>
      </c>
      <c r="AG655">
        <v>153</v>
      </c>
      <c r="AH655">
        <v>212.58479800000001</v>
      </c>
      <c r="AI655">
        <v>11.7</v>
      </c>
    </row>
    <row r="656" spans="10:35" x14ac:dyDescent="0.25">
      <c r="J656" t="str">
        <v>Croatia</v>
      </c>
      <c r="K656" t="b">
        <v>0</v>
      </c>
      <c r="M656" t="str">
        <v>Honduras</v>
      </c>
      <c r="N656">
        <v>73.599999999999994</v>
      </c>
      <c r="P656" t="str">
        <v>Honduras</v>
      </c>
      <c r="Q656">
        <v>0</v>
      </c>
      <c r="R656">
        <v>0</v>
      </c>
      <c r="S656">
        <v>0</v>
      </c>
      <c r="T656">
        <v>0</v>
      </c>
      <c r="U656">
        <v>0</v>
      </c>
      <c r="V656">
        <v>0</v>
      </c>
      <c r="W656">
        <v>0</v>
      </c>
      <c r="X656">
        <v>0</v>
      </c>
      <c r="Y656">
        <v>0</v>
      </c>
      <c r="Z656">
        <v>1</v>
      </c>
      <c r="AA656">
        <v>0</v>
      </c>
      <c r="AB656">
        <v>0</v>
      </c>
      <c r="AC656">
        <v>0</v>
      </c>
      <c r="AD656">
        <v>0</v>
      </c>
      <c r="AE656" t="str">
        <v>(empty model)</v>
      </c>
      <c r="AF656">
        <v>1</v>
      </c>
      <c r="AG656">
        <v>156</v>
      </c>
      <c r="AH656">
        <v>1932.8582899999999</v>
      </c>
      <c r="AI656">
        <v>11.5</v>
      </c>
    </row>
    <row r="657" spans="10:35" x14ac:dyDescent="0.25">
      <c r="J657" t="str">
        <v>Croatia</v>
      </c>
      <c r="K657" t="b">
        <v>0</v>
      </c>
      <c r="M657" t="str">
        <v>Honduras</v>
      </c>
      <c r="N657">
        <v>73.400000000000006</v>
      </c>
      <c r="P657" t="str">
        <v>Honduras</v>
      </c>
      <c r="Q657">
        <v>0</v>
      </c>
      <c r="R657">
        <v>0</v>
      </c>
      <c r="S657">
        <v>0</v>
      </c>
      <c r="T657">
        <v>0</v>
      </c>
      <c r="U657">
        <v>0</v>
      </c>
      <c r="V657">
        <v>0</v>
      </c>
      <c r="W657">
        <v>0</v>
      </c>
      <c r="X657">
        <v>0</v>
      </c>
      <c r="Y657">
        <v>1</v>
      </c>
      <c r="Z657">
        <v>0</v>
      </c>
      <c r="AA657">
        <v>0</v>
      </c>
      <c r="AB657">
        <v>0</v>
      </c>
      <c r="AC657">
        <v>0</v>
      </c>
      <c r="AD657">
        <v>0</v>
      </c>
      <c r="AE657" t="str">
        <v>(empty model)</v>
      </c>
      <c r="AF657">
        <v>1</v>
      </c>
      <c r="AG657">
        <v>157</v>
      </c>
      <c r="AH657">
        <v>1815.4894959999999</v>
      </c>
      <c r="AI657">
        <v>11.3</v>
      </c>
    </row>
    <row r="658" spans="10:35" x14ac:dyDescent="0.25">
      <c r="J658" t="str">
        <v>Croatia</v>
      </c>
      <c r="K658" t="b">
        <v>0</v>
      </c>
      <c r="M658" t="str">
        <v>Honduras</v>
      </c>
      <c r="N658">
        <v>73.2</v>
      </c>
      <c r="P658" t="str">
        <v>Honduras</v>
      </c>
      <c r="Q658">
        <v>0</v>
      </c>
      <c r="R658">
        <v>0</v>
      </c>
      <c r="S658">
        <v>0</v>
      </c>
      <c r="T658">
        <v>0</v>
      </c>
      <c r="U658">
        <v>0</v>
      </c>
      <c r="V658">
        <v>0</v>
      </c>
      <c r="W658">
        <v>0</v>
      </c>
      <c r="X658">
        <v>1</v>
      </c>
      <c r="Y658">
        <v>0</v>
      </c>
      <c r="Z658">
        <v>0</v>
      </c>
      <c r="AA658">
        <v>0</v>
      </c>
      <c r="AB658">
        <v>0</v>
      </c>
      <c r="AC658">
        <v>0</v>
      </c>
      <c r="AD658">
        <v>0</v>
      </c>
      <c r="AE658" t="str">
        <v>(empty model)</v>
      </c>
      <c r="AF658">
        <v>1</v>
      </c>
      <c r="AG658">
        <v>159</v>
      </c>
      <c r="AH658">
        <v>1751.595857</v>
      </c>
      <c r="AI658">
        <v>11.1</v>
      </c>
    </row>
    <row r="659" spans="10:35" x14ac:dyDescent="0.25">
      <c r="J659" t="str">
        <v>Croatia</v>
      </c>
      <c r="K659" t="b">
        <v>0</v>
      </c>
      <c r="M659" t="str">
        <v>Honduras</v>
      </c>
      <c r="N659">
        <v>73</v>
      </c>
      <c r="P659" t="str">
        <v>Honduras</v>
      </c>
      <c r="Q659">
        <v>0</v>
      </c>
      <c r="R659">
        <v>0</v>
      </c>
      <c r="S659">
        <v>0</v>
      </c>
      <c r="T659">
        <v>0</v>
      </c>
      <c r="U659">
        <v>0</v>
      </c>
      <c r="V659">
        <v>0</v>
      </c>
      <c r="W659">
        <v>1</v>
      </c>
      <c r="X659">
        <v>0</v>
      </c>
      <c r="Y659">
        <v>0</v>
      </c>
      <c r="Z659">
        <v>0</v>
      </c>
      <c r="AA659">
        <v>0</v>
      </c>
      <c r="AB659">
        <v>0</v>
      </c>
      <c r="AC659">
        <v>0</v>
      </c>
      <c r="AD659">
        <v>0</v>
      </c>
      <c r="AE659" t="str">
        <v>(empty model)</v>
      </c>
      <c r="AF659">
        <v>1</v>
      </c>
      <c r="AG659">
        <v>16</v>
      </c>
      <c r="AH659">
        <v>1592.5721820000001</v>
      </c>
      <c r="AI659">
        <v>10.9</v>
      </c>
    </row>
    <row r="660" spans="10:35" x14ac:dyDescent="0.25">
      <c r="J660" t="str">
        <v>Cuba</v>
      </c>
      <c r="K660" t="b">
        <v>0</v>
      </c>
      <c r="M660" t="str">
        <v>Honduras</v>
      </c>
      <c r="N660">
        <v>72.8</v>
      </c>
      <c r="P660" t="str">
        <v>Honduras</v>
      </c>
      <c r="Q660">
        <v>0</v>
      </c>
      <c r="R660">
        <v>0</v>
      </c>
      <c r="S660">
        <v>0</v>
      </c>
      <c r="T660">
        <v>0</v>
      </c>
      <c r="U660">
        <v>0</v>
      </c>
      <c r="V660">
        <v>1</v>
      </c>
      <c r="W660">
        <v>0</v>
      </c>
      <c r="X660">
        <v>0</v>
      </c>
      <c r="Y660">
        <v>0</v>
      </c>
      <c r="Z660">
        <v>0</v>
      </c>
      <c r="AA660">
        <v>0</v>
      </c>
      <c r="AB660">
        <v>0</v>
      </c>
      <c r="AC660">
        <v>0</v>
      </c>
      <c r="AD660">
        <v>0</v>
      </c>
      <c r="AE660" t="str">
        <v>(empty model)</v>
      </c>
      <c r="AF660">
        <v>1</v>
      </c>
      <c r="AG660">
        <v>161</v>
      </c>
      <c r="AH660">
        <v>1437.6287850000001</v>
      </c>
      <c r="AI660">
        <v>10.8</v>
      </c>
    </row>
    <row r="661" spans="10:35" x14ac:dyDescent="0.25">
      <c r="J661" t="str">
        <v>Cuba</v>
      </c>
      <c r="K661" t="b">
        <v>0</v>
      </c>
      <c r="M661" t="str">
        <v>Honduras</v>
      </c>
      <c r="N661">
        <v>72.5</v>
      </c>
      <c r="P661" t="str">
        <v>Honduras</v>
      </c>
      <c r="Q661">
        <v>0</v>
      </c>
      <c r="R661">
        <v>0</v>
      </c>
      <c r="S661">
        <v>0</v>
      </c>
      <c r="T661">
        <v>0</v>
      </c>
      <c r="U661">
        <v>1</v>
      </c>
      <c r="V661">
        <v>0</v>
      </c>
      <c r="W661">
        <v>0</v>
      </c>
      <c r="X661">
        <v>0</v>
      </c>
      <c r="Y661">
        <v>0</v>
      </c>
      <c r="Z661">
        <v>0</v>
      </c>
      <c r="AA661">
        <v>0</v>
      </c>
      <c r="AB661">
        <v>0</v>
      </c>
      <c r="AC661">
        <v>0</v>
      </c>
      <c r="AD661">
        <v>0</v>
      </c>
      <c r="AE661" t="str">
        <v>(empty model)</v>
      </c>
      <c r="AF661">
        <v>1</v>
      </c>
      <c r="AG661">
        <v>163</v>
      </c>
      <c r="AH661">
        <v>1311.741714</v>
      </c>
      <c r="AI661">
        <v>10.6</v>
      </c>
    </row>
    <row r="662" spans="10:35" x14ac:dyDescent="0.25">
      <c r="J662" t="str">
        <v>Cuba</v>
      </c>
      <c r="K662" t="b">
        <v>0</v>
      </c>
      <c r="M662" t="str">
        <v>Honduras</v>
      </c>
      <c r="N662">
        <v>72.2</v>
      </c>
      <c r="P662" t="str">
        <v>Honduras</v>
      </c>
      <c r="Q662">
        <v>0</v>
      </c>
      <c r="R662">
        <v>0</v>
      </c>
      <c r="S662">
        <v>0</v>
      </c>
      <c r="T662">
        <v>1</v>
      </c>
      <c r="U662">
        <v>0</v>
      </c>
      <c r="V662">
        <v>0</v>
      </c>
      <c r="W662">
        <v>0</v>
      </c>
      <c r="X662">
        <v>0</v>
      </c>
      <c r="Y662">
        <v>0</v>
      </c>
      <c r="Z662">
        <v>0</v>
      </c>
      <c r="AA662">
        <v>0</v>
      </c>
      <c r="AB662">
        <v>0</v>
      </c>
      <c r="AC662">
        <v>0</v>
      </c>
      <c r="AD662">
        <v>0</v>
      </c>
      <c r="AE662" t="str">
        <v>(empty model)</v>
      </c>
      <c r="AF662">
        <v>1</v>
      </c>
      <c r="AG662">
        <v>165</v>
      </c>
      <c r="AH662">
        <v>1217.6579609999999</v>
      </c>
      <c r="AI662">
        <v>10.4</v>
      </c>
    </row>
    <row r="663" spans="10:35" x14ac:dyDescent="0.25">
      <c r="J663" t="str">
        <v>Cuba</v>
      </c>
      <c r="K663" t="b">
        <v>0</v>
      </c>
      <c r="M663" t="str">
        <v>Honduras</v>
      </c>
      <c r="N663">
        <v>71.900000000000006</v>
      </c>
      <c r="P663" t="str">
        <v>Honduras</v>
      </c>
      <c r="Q663">
        <v>0</v>
      </c>
      <c r="R663">
        <v>0</v>
      </c>
      <c r="S663">
        <v>1</v>
      </c>
      <c r="T663">
        <v>0</v>
      </c>
      <c r="U663">
        <v>0</v>
      </c>
      <c r="V663">
        <v>0</v>
      </c>
      <c r="W663">
        <v>0</v>
      </c>
      <c r="X663">
        <v>0</v>
      </c>
      <c r="Y663">
        <v>0</v>
      </c>
      <c r="Z663">
        <v>0</v>
      </c>
      <c r="AA663">
        <v>0</v>
      </c>
      <c r="AB663">
        <v>0</v>
      </c>
      <c r="AC663">
        <v>0</v>
      </c>
      <c r="AD663">
        <v>0</v>
      </c>
      <c r="AE663" t="str">
        <v>(empty model)</v>
      </c>
      <c r="AF663">
        <v>1</v>
      </c>
      <c r="AG663">
        <v>166</v>
      </c>
      <c r="AH663">
        <v>1157.3426999999999</v>
      </c>
      <c r="AI663">
        <v>10.3</v>
      </c>
    </row>
    <row r="664" spans="10:35" x14ac:dyDescent="0.25">
      <c r="J664" t="str">
        <v>Cuba</v>
      </c>
      <c r="K664" t="b">
        <v>0</v>
      </c>
      <c r="M664" t="str">
        <v>Honduras</v>
      </c>
      <c r="N664">
        <v>71.599999999999994</v>
      </c>
      <c r="P664" t="str">
        <v>Honduras</v>
      </c>
      <c r="Q664">
        <v>0</v>
      </c>
      <c r="R664">
        <v>1</v>
      </c>
      <c r="S664">
        <v>0</v>
      </c>
      <c r="T664">
        <v>0</v>
      </c>
      <c r="U664">
        <v>0</v>
      </c>
      <c r="V664">
        <v>0</v>
      </c>
      <c r="W664">
        <v>0</v>
      </c>
      <c r="X664">
        <v>0</v>
      </c>
      <c r="Y664">
        <v>0</v>
      </c>
      <c r="Z664">
        <v>0</v>
      </c>
      <c r="AA664">
        <v>0</v>
      </c>
      <c r="AB664">
        <v>0</v>
      </c>
      <c r="AC664">
        <v>0</v>
      </c>
      <c r="AD664">
        <v>0</v>
      </c>
      <c r="AE664" t="str">
        <v>(empty model)</v>
      </c>
      <c r="AF664">
        <v>1</v>
      </c>
      <c r="AG664">
        <v>169</v>
      </c>
      <c r="AH664">
        <v>1132.8721</v>
      </c>
      <c r="AI664">
        <v>10.1</v>
      </c>
    </row>
    <row r="665" spans="10:35" x14ac:dyDescent="0.25">
      <c r="J665" t="str">
        <v>Cuba</v>
      </c>
      <c r="K665" t="b">
        <v>0</v>
      </c>
      <c r="M665" t="str">
        <v>Honduras</v>
      </c>
      <c r="N665">
        <v>71.3</v>
      </c>
      <c r="P665" t="str">
        <v>Honduras</v>
      </c>
      <c r="Q665">
        <v>1</v>
      </c>
      <c r="R665">
        <v>0</v>
      </c>
      <c r="S665">
        <v>0</v>
      </c>
      <c r="T665">
        <v>0</v>
      </c>
      <c r="U665">
        <v>0</v>
      </c>
      <c r="V665">
        <v>0</v>
      </c>
      <c r="W665">
        <v>0</v>
      </c>
      <c r="X665">
        <v>0</v>
      </c>
      <c r="Y665">
        <v>0</v>
      </c>
      <c r="Z665">
        <v>0</v>
      </c>
      <c r="AA665">
        <v>0</v>
      </c>
      <c r="AB665">
        <v>0</v>
      </c>
      <c r="AC665">
        <v>0</v>
      </c>
      <c r="AD665">
        <v>0</v>
      </c>
      <c r="AE665" t="str">
        <v>(empty model)</v>
      </c>
      <c r="AF665">
        <v>1</v>
      </c>
      <c r="AG665">
        <v>171</v>
      </c>
      <c r="AH665">
        <v>113.4546</v>
      </c>
      <c r="AI665">
        <v>9.9</v>
      </c>
    </row>
    <row r="666" spans="10:35" x14ac:dyDescent="0.25">
      <c r="J666" t="str">
        <v>Cuba</v>
      </c>
      <c r="K666" t="b">
        <v>0</v>
      </c>
      <c r="M666" t="str">
        <v>Honduras</v>
      </c>
      <c r="N666">
        <v>71</v>
      </c>
      <c r="P666" t="str">
        <v>Honduras</v>
      </c>
      <c r="Q666">
        <v>0</v>
      </c>
      <c r="R666">
        <v>0</v>
      </c>
      <c r="S666">
        <v>0</v>
      </c>
      <c r="T666">
        <v>0</v>
      </c>
      <c r="U666">
        <v>0</v>
      </c>
      <c r="V666">
        <v>0</v>
      </c>
      <c r="W666">
        <v>0</v>
      </c>
      <c r="X666">
        <v>0</v>
      </c>
      <c r="Y666">
        <v>0</v>
      </c>
      <c r="Z666">
        <v>0</v>
      </c>
      <c r="AA666">
        <v>0</v>
      </c>
      <c r="AB666">
        <v>0</v>
      </c>
      <c r="AC666">
        <v>0</v>
      </c>
      <c r="AD666">
        <v>0</v>
      </c>
      <c r="AE666" t="str">
        <v>(empty model)</v>
      </c>
      <c r="AF666">
        <v>1</v>
      </c>
      <c r="AG666">
        <v>174</v>
      </c>
      <c r="AH666">
        <v>188.783165</v>
      </c>
      <c r="AI666">
        <v>9.8000000000000007</v>
      </c>
    </row>
    <row r="667" spans="10:35" x14ac:dyDescent="0.25">
      <c r="J667" t="str">
        <v>Cuba</v>
      </c>
      <c r="K667" t="b">
        <v>0</v>
      </c>
      <c r="M667" t="str">
        <v>India</v>
      </c>
      <c r="N667">
        <v>68</v>
      </c>
      <c r="P667" t="str">
        <v>India</v>
      </c>
      <c r="Q667">
        <v>0</v>
      </c>
      <c r="R667">
        <v>0</v>
      </c>
      <c r="S667">
        <v>0</v>
      </c>
      <c r="T667">
        <v>0</v>
      </c>
      <c r="U667">
        <v>0</v>
      </c>
      <c r="V667">
        <v>0</v>
      </c>
      <c r="W667">
        <v>0</v>
      </c>
      <c r="X667">
        <v>0</v>
      </c>
      <c r="Y667">
        <v>0</v>
      </c>
      <c r="Z667">
        <v>0</v>
      </c>
      <c r="AA667">
        <v>0</v>
      </c>
      <c r="AB667">
        <v>0</v>
      </c>
      <c r="AC667">
        <v>0</v>
      </c>
      <c r="AD667">
        <v>1</v>
      </c>
      <c r="AE667" t="str">
        <v>(empty model)</v>
      </c>
      <c r="AF667">
        <v>1</v>
      </c>
      <c r="AG667">
        <v>184</v>
      </c>
      <c r="AH667">
        <v>1573.11889</v>
      </c>
      <c r="AI667">
        <v>11.6</v>
      </c>
    </row>
    <row r="668" spans="10:35" x14ac:dyDescent="0.25">
      <c r="J668" t="str">
        <v>Cuba</v>
      </c>
      <c r="K668" t="b">
        <v>0</v>
      </c>
      <c r="M668" t="str">
        <v>India</v>
      </c>
      <c r="N668">
        <v>67.599999999999994</v>
      </c>
      <c r="P668" t="str">
        <v>India</v>
      </c>
      <c r="Q668">
        <v>0</v>
      </c>
      <c r="R668">
        <v>0</v>
      </c>
      <c r="S668">
        <v>0</v>
      </c>
      <c r="T668">
        <v>0</v>
      </c>
      <c r="U668">
        <v>0</v>
      </c>
      <c r="V668">
        <v>0</v>
      </c>
      <c r="W668">
        <v>0</v>
      </c>
      <c r="X668">
        <v>0</v>
      </c>
      <c r="Y668">
        <v>0</v>
      </c>
      <c r="Z668">
        <v>0</v>
      </c>
      <c r="AA668">
        <v>0</v>
      </c>
      <c r="AB668">
        <v>0</v>
      </c>
      <c r="AC668">
        <v>1</v>
      </c>
      <c r="AD668">
        <v>0</v>
      </c>
      <c r="AE668" t="str">
        <v>(empty model)</v>
      </c>
      <c r="AF668">
        <v>1</v>
      </c>
      <c r="AG668">
        <v>187</v>
      </c>
      <c r="AH668">
        <v>1452.195373</v>
      </c>
      <c r="AI668">
        <v>11.5</v>
      </c>
    </row>
    <row r="669" spans="10:35" x14ac:dyDescent="0.25">
      <c r="J669" t="str">
        <v>Cuba</v>
      </c>
      <c r="K669" t="b">
        <v>0</v>
      </c>
      <c r="M669" t="str">
        <v>India</v>
      </c>
      <c r="N669">
        <v>67.3</v>
      </c>
      <c r="P669" t="str">
        <v>India</v>
      </c>
      <c r="Q669">
        <v>0</v>
      </c>
      <c r="R669">
        <v>0</v>
      </c>
      <c r="S669">
        <v>0</v>
      </c>
      <c r="T669">
        <v>0</v>
      </c>
      <c r="U669">
        <v>0</v>
      </c>
      <c r="V669">
        <v>0</v>
      </c>
      <c r="W669">
        <v>0</v>
      </c>
      <c r="X669">
        <v>0</v>
      </c>
      <c r="Y669">
        <v>0</v>
      </c>
      <c r="Z669">
        <v>0</v>
      </c>
      <c r="AA669">
        <v>0</v>
      </c>
      <c r="AB669">
        <v>1</v>
      </c>
      <c r="AC669">
        <v>0</v>
      </c>
      <c r="AD669">
        <v>0</v>
      </c>
      <c r="AE669" t="str">
        <v>(empty model)</v>
      </c>
      <c r="AF669">
        <v>1</v>
      </c>
      <c r="AG669">
        <v>19</v>
      </c>
      <c r="AH669">
        <v>1446.98541</v>
      </c>
      <c r="AI669">
        <v>11.3</v>
      </c>
    </row>
    <row r="670" spans="10:35" x14ac:dyDescent="0.25">
      <c r="J670" t="str">
        <v>Cuba</v>
      </c>
      <c r="K670" t="b">
        <v>0</v>
      </c>
      <c r="M670" t="str">
        <v>India</v>
      </c>
      <c r="N670">
        <v>66.8</v>
      </c>
      <c r="P670" t="str">
        <v>India</v>
      </c>
      <c r="Q670">
        <v>0</v>
      </c>
      <c r="R670">
        <v>0</v>
      </c>
      <c r="S670">
        <v>0</v>
      </c>
      <c r="T670">
        <v>0</v>
      </c>
      <c r="U670">
        <v>0</v>
      </c>
      <c r="V670">
        <v>0</v>
      </c>
      <c r="W670">
        <v>0</v>
      </c>
      <c r="X670">
        <v>0</v>
      </c>
      <c r="Y670">
        <v>0</v>
      </c>
      <c r="Z670">
        <v>0</v>
      </c>
      <c r="AA670">
        <v>1</v>
      </c>
      <c r="AB670">
        <v>0</v>
      </c>
      <c r="AC670">
        <v>0</v>
      </c>
      <c r="AD670">
        <v>0</v>
      </c>
      <c r="AE670" t="str">
        <v>(empty model)</v>
      </c>
      <c r="AF670">
        <v>1</v>
      </c>
      <c r="AG670">
        <v>193</v>
      </c>
      <c r="AH670">
        <v>1461.671957</v>
      </c>
      <c r="AI670">
        <v>10.8</v>
      </c>
    </row>
    <row r="671" spans="10:35" x14ac:dyDescent="0.25">
      <c r="J671" t="str">
        <v>Cuba</v>
      </c>
      <c r="K671" t="b">
        <v>0</v>
      </c>
      <c r="M671" t="str">
        <v>India</v>
      </c>
      <c r="N671">
        <v>66.400000000000006</v>
      </c>
      <c r="P671" t="str">
        <v>India</v>
      </c>
      <c r="Q671">
        <v>0</v>
      </c>
      <c r="R671">
        <v>0</v>
      </c>
      <c r="S671">
        <v>0</v>
      </c>
      <c r="T671">
        <v>0</v>
      </c>
      <c r="U671">
        <v>0</v>
      </c>
      <c r="V671">
        <v>0</v>
      </c>
      <c r="W671">
        <v>0</v>
      </c>
      <c r="X671">
        <v>0</v>
      </c>
      <c r="Y671">
        <v>0</v>
      </c>
      <c r="Z671">
        <v>1</v>
      </c>
      <c r="AA671">
        <v>0</v>
      </c>
      <c r="AB671">
        <v>0</v>
      </c>
      <c r="AC671">
        <v>0</v>
      </c>
      <c r="AD671">
        <v>0</v>
      </c>
      <c r="AE671" t="str">
        <v>(empty model)</v>
      </c>
      <c r="AF671">
        <v>1</v>
      </c>
      <c r="AG671">
        <v>196</v>
      </c>
      <c r="AH671">
        <v>1345.77153</v>
      </c>
      <c r="AI671">
        <v>10.4</v>
      </c>
    </row>
    <row r="672" spans="10:35" x14ac:dyDescent="0.25">
      <c r="J672" t="str">
        <v>Cuba</v>
      </c>
      <c r="K672" t="b">
        <v>0</v>
      </c>
      <c r="M672" t="str">
        <v>India</v>
      </c>
      <c r="N672">
        <v>66</v>
      </c>
      <c r="P672" t="str">
        <v>India</v>
      </c>
      <c r="Q672">
        <v>0</v>
      </c>
      <c r="R672">
        <v>0</v>
      </c>
      <c r="S672">
        <v>0</v>
      </c>
      <c r="T672">
        <v>0</v>
      </c>
      <c r="U672">
        <v>0</v>
      </c>
      <c r="V672">
        <v>0</v>
      </c>
      <c r="W672">
        <v>0</v>
      </c>
      <c r="X672">
        <v>0</v>
      </c>
      <c r="Y672">
        <v>1</v>
      </c>
      <c r="Z672">
        <v>0</v>
      </c>
      <c r="AA672">
        <v>0</v>
      </c>
      <c r="AB672">
        <v>0</v>
      </c>
      <c r="AC672">
        <v>0</v>
      </c>
      <c r="AD672">
        <v>0</v>
      </c>
      <c r="AE672" t="str">
        <v>(empty model)</v>
      </c>
      <c r="AF672">
        <v>1</v>
      </c>
      <c r="AG672">
        <v>2</v>
      </c>
      <c r="AH672">
        <v>19.317765000000001</v>
      </c>
      <c r="AI672">
        <v>10.5</v>
      </c>
    </row>
    <row r="673" spans="10:35" x14ac:dyDescent="0.25">
      <c r="J673" t="str">
        <v>Cuba</v>
      </c>
      <c r="K673" t="b">
        <v>0</v>
      </c>
      <c r="M673" t="str">
        <v>India</v>
      </c>
      <c r="N673">
        <v>65.5</v>
      </c>
      <c r="P673" t="str">
        <v>India</v>
      </c>
      <c r="Q673">
        <v>0</v>
      </c>
      <c r="R673">
        <v>0</v>
      </c>
      <c r="S673">
        <v>0</v>
      </c>
      <c r="T673">
        <v>0</v>
      </c>
      <c r="U673">
        <v>0</v>
      </c>
      <c r="V673">
        <v>0</v>
      </c>
      <c r="W673">
        <v>0</v>
      </c>
      <c r="X673">
        <v>1</v>
      </c>
      <c r="Y673">
        <v>0</v>
      </c>
      <c r="Z673">
        <v>0</v>
      </c>
      <c r="AA673">
        <v>0</v>
      </c>
      <c r="AB673">
        <v>0</v>
      </c>
      <c r="AC673">
        <v>0</v>
      </c>
      <c r="AD673">
        <v>0</v>
      </c>
      <c r="AE673" t="str">
        <v>(empty model)</v>
      </c>
      <c r="AF673">
        <v>1</v>
      </c>
      <c r="AG673">
        <v>23</v>
      </c>
      <c r="AH673">
        <v>991.48463400000003</v>
      </c>
      <c r="AI673">
        <v>10.199999999999999</v>
      </c>
    </row>
    <row r="674" spans="10:35" x14ac:dyDescent="0.25">
      <c r="J674" t="str">
        <v>Cuba</v>
      </c>
      <c r="K674" t="b">
        <v>0</v>
      </c>
      <c r="M674" t="str">
        <v>India</v>
      </c>
      <c r="N674">
        <v>65.2</v>
      </c>
      <c r="P674" t="str">
        <v>India</v>
      </c>
      <c r="Q674">
        <v>0</v>
      </c>
      <c r="R674">
        <v>0</v>
      </c>
      <c r="S674">
        <v>0</v>
      </c>
      <c r="T674">
        <v>0</v>
      </c>
      <c r="U674">
        <v>0</v>
      </c>
      <c r="V674">
        <v>0</v>
      </c>
      <c r="W674">
        <v>1</v>
      </c>
      <c r="X674">
        <v>0</v>
      </c>
      <c r="Y674">
        <v>0</v>
      </c>
      <c r="Z674">
        <v>0</v>
      </c>
      <c r="AA674">
        <v>0</v>
      </c>
      <c r="AB674">
        <v>0</v>
      </c>
      <c r="AC674">
        <v>0</v>
      </c>
      <c r="AD674">
        <v>0</v>
      </c>
      <c r="AE674" t="str">
        <v>(empty model)</v>
      </c>
      <c r="AF674">
        <v>1</v>
      </c>
      <c r="AG674">
        <v>26</v>
      </c>
      <c r="AH674">
        <v>118.16637299999999</v>
      </c>
      <c r="AI674">
        <v>9.9</v>
      </c>
    </row>
    <row r="675" spans="10:35" x14ac:dyDescent="0.25">
      <c r="J675" t="str">
        <v>Cuba</v>
      </c>
      <c r="K675" t="b">
        <v>0</v>
      </c>
      <c r="M675" t="str">
        <v>India</v>
      </c>
      <c r="N675">
        <v>64.8</v>
      </c>
      <c r="P675" t="str">
        <v>India</v>
      </c>
      <c r="Q675">
        <v>0</v>
      </c>
      <c r="R675">
        <v>0</v>
      </c>
      <c r="S675">
        <v>0</v>
      </c>
      <c r="T675">
        <v>0</v>
      </c>
      <c r="U675">
        <v>0</v>
      </c>
      <c r="V675">
        <v>1</v>
      </c>
      <c r="W675">
        <v>0</v>
      </c>
      <c r="X675">
        <v>0</v>
      </c>
      <c r="Y675">
        <v>0</v>
      </c>
      <c r="Z675">
        <v>0</v>
      </c>
      <c r="AA675">
        <v>0</v>
      </c>
      <c r="AB675">
        <v>0</v>
      </c>
      <c r="AC675">
        <v>0</v>
      </c>
      <c r="AD675">
        <v>0</v>
      </c>
      <c r="AE675" t="str">
        <v>(empty model)</v>
      </c>
      <c r="AF675">
        <v>1</v>
      </c>
      <c r="AG675">
        <v>28</v>
      </c>
      <c r="AH675">
        <v>792.25969799999996</v>
      </c>
      <c r="AI675">
        <v>9.6999999999999993</v>
      </c>
    </row>
    <row r="676" spans="10:35" x14ac:dyDescent="0.25">
      <c r="J676" t="str">
        <v>Cyprus</v>
      </c>
      <c r="K676" t="b">
        <v>0</v>
      </c>
      <c r="M676" t="str">
        <v>India</v>
      </c>
      <c r="N676">
        <v>64.400000000000006</v>
      </c>
      <c r="P676" t="str">
        <v>India</v>
      </c>
      <c r="Q676">
        <v>0</v>
      </c>
      <c r="R676">
        <v>0</v>
      </c>
      <c r="S676">
        <v>0</v>
      </c>
      <c r="T676">
        <v>0</v>
      </c>
      <c r="U676">
        <v>1</v>
      </c>
      <c r="V676">
        <v>0</v>
      </c>
      <c r="W676">
        <v>0</v>
      </c>
      <c r="X676">
        <v>0</v>
      </c>
      <c r="Y676">
        <v>0</v>
      </c>
      <c r="Z676">
        <v>0</v>
      </c>
      <c r="AA676">
        <v>0</v>
      </c>
      <c r="AB676">
        <v>0</v>
      </c>
      <c r="AC676">
        <v>0</v>
      </c>
      <c r="AD676">
        <v>0</v>
      </c>
      <c r="AE676" t="str">
        <v>(empty model)</v>
      </c>
      <c r="AF676">
        <v>1</v>
      </c>
      <c r="AG676">
        <v>211</v>
      </c>
      <c r="AH676">
        <v>77.819000000000003</v>
      </c>
      <c r="AI676">
        <v>9.4</v>
      </c>
    </row>
    <row r="677" spans="10:35" x14ac:dyDescent="0.25">
      <c r="J677" t="str">
        <v>Cyprus</v>
      </c>
      <c r="K677" t="b">
        <v>1</v>
      </c>
      <c r="M677" t="str">
        <v>India</v>
      </c>
      <c r="N677">
        <v>64</v>
      </c>
      <c r="P677" t="str">
        <v>India</v>
      </c>
      <c r="Q677">
        <v>0</v>
      </c>
      <c r="R677">
        <v>0</v>
      </c>
      <c r="S677">
        <v>0</v>
      </c>
      <c r="T677">
        <v>1</v>
      </c>
      <c r="U677">
        <v>0</v>
      </c>
      <c r="V677">
        <v>0</v>
      </c>
      <c r="W677">
        <v>0</v>
      </c>
      <c r="X677">
        <v>0</v>
      </c>
      <c r="Y677">
        <v>0</v>
      </c>
      <c r="Z677">
        <v>0</v>
      </c>
      <c r="AA677">
        <v>0</v>
      </c>
      <c r="AB677">
        <v>0</v>
      </c>
      <c r="AC677">
        <v>0</v>
      </c>
      <c r="AD677">
        <v>0</v>
      </c>
      <c r="AE677" t="str">
        <v>(empty model)</v>
      </c>
      <c r="AF677">
        <v>1</v>
      </c>
      <c r="AG677">
        <v>214</v>
      </c>
      <c r="AH677">
        <v>621.31837670000004</v>
      </c>
      <c r="AI677">
        <v>9.1999999999999993</v>
      </c>
    </row>
    <row r="678" spans="10:35" x14ac:dyDescent="0.25">
      <c r="J678" t="str">
        <v>Cyprus</v>
      </c>
      <c r="K678" t="b">
        <v>1</v>
      </c>
      <c r="M678" t="str">
        <v>Indonesia</v>
      </c>
      <c r="N678">
        <v>68.900000000000006</v>
      </c>
      <c r="P678" t="str">
        <v>Indonesia</v>
      </c>
      <c r="Q678">
        <v>0</v>
      </c>
      <c r="R678">
        <v>0</v>
      </c>
      <c r="S678">
        <v>0</v>
      </c>
      <c r="T678">
        <v>0</v>
      </c>
      <c r="U678">
        <v>0</v>
      </c>
      <c r="V678">
        <v>0</v>
      </c>
      <c r="W678">
        <v>0</v>
      </c>
      <c r="X678">
        <v>0</v>
      </c>
      <c r="Y678">
        <v>0</v>
      </c>
      <c r="Z678">
        <v>0</v>
      </c>
      <c r="AA678">
        <v>0</v>
      </c>
      <c r="AB678">
        <v>0</v>
      </c>
      <c r="AC678">
        <v>0</v>
      </c>
      <c r="AD678">
        <v>1</v>
      </c>
      <c r="AE678" t="str">
        <v>(empty model)</v>
      </c>
      <c r="AF678">
        <v>1</v>
      </c>
      <c r="AG678">
        <v>179</v>
      </c>
      <c r="AH678">
        <v>3491.5958869999999</v>
      </c>
      <c r="AI678">
        <v>12.9</v>
      </c>
    </row>
    <row r="679" spans="10:35" x14ac:dyDescent="0.25">
      <c r="J679" t="str">
        <v>Cyprus</v>
      </c>
      <c r="K679" t="b">
        <v>1</v>
      </c>
      <c r="M679" t="str">
        <v>Indonesia</v>
      </c>
      <c r="N679">
        <v>68.7</v>
      </c>
      <c r="P679" t="str">
        <v>Indonesia</v>
      </c>
      <c r="Q679">
        <v>0</v>
      </c>
      <c r="R679">
        <v>0</v>
      </c>
      <c r="S679">
        <v>0</v>
      </c>
      <c r="T679">
        <v>0</v>
      </c>
      <c r="U679">
        <v>0</v>
      </c>
      <c r="V679">
        <v>0</v>
      </c>
      <c r="W679">
        <v>0</v>
      </c>
      <c r="X679">
        <v>0</v>
      </c>
      <c r="Y679">
        <v>0</v>
      </c>
      <c r="Z679">
        <v>0</v>
      </c>
      <c r="AA679">
        <v>0</v>
      </c>
      <c r="AB679">
        <v>0</v>
      </c>
      <c r="AC679">
        <v>1</v>
      </c>
      <c r="AD679">
        <v>0</v>
      </c>
      <c r="AE679" t="str">
        <v>(empty model)</v>
      </c>
      <c r="AF679">
        <v>1</v>
      </c>
      <c r="AG679">
        <v>181</v>
      </c>
      <c r="AH679">
        <v>362.66398099999998</v>
      </c>
      <c r="AI679">
        <v>12.9</v>
      </c>
    </row>
    <row r="680" spans="10:35" x14ac:dyDescent="0.25">
      <c r="J680" t="str">
        <v>Cyprus</v>
      </c>
      <c r="K680" t="b">
        <v>1</v>
      </c>
      <c r="M680" t="str">
        <v>Indonesia</v>
      </c>
      <c r="N680">
        <v>68.5</v>
      </c>
      <c r="P680" t="str">
        <v>Indonesia</v>
      </c>
      <c r="Q680">
        <v>0</v>
      </c>
      <c r="R680">
        <v>0</v>
      </c>
      <c r="S680">
        <v>0</v>
      </c>
      <c r="T680">
        <v>0</v>
      </c>
      <c r="U680">
        <v>0</v>
      </c>
      <c r="V680">
        <v>0</v>
      </c>
      <c r="W680">
        <v>0</v>
      </c>
      <c r="X680">
        <v>0</v>
      </c>
      <c r="Y680">
        <v>0</v>
      </c>
      <c r="Z680">
        <v>0</v>
      </c>
      <c r="AA680">
        <v>0</v>
      </c>
      <c r="AB680">
        <v>1</v>
      </c>
      <c r="AC680">
        <v>0</v>
      </c>
      <c r="AD680">
        <v>0</v>
      </c>
      <c r="AE680" t="str">
        <v>(empty model)</v>
      </c>
      <c r="AF680">
        <v>1</v>
      </c>
      <c r="AG680">
        <v>183</v>
      </c>
      <c r="AH680">
        <v>3687.9539960000002</v>
      </c>
      <c r="AI680">
        <v>12.6</v>
      </c>
    </row>
    <row r="681" spans="10:35" x14ac:dyDescent="0.25">
      <c r="J681" t="str">
        <v>Cyprus</v>
      </c>
      <c r="K681" t="b">
        <v>1</v>
      </c>
      <c r="M681" t="str">
        <v>Indonesia</v>
      </c>
      <c r="N681">
        <v>68.3</v>
      </c>
      <c r="P681" t="str">
        <v>Indonesia</v>
      </c>
      <c r="Q681">
        <v>0</v>
      </c>
      <c r="R681">
        <v>0</v>
      </c>
      <c r="S681">
        <v>0</v>
      </c>
      <c r="T681">
        <v>0</v>
      </c>
      <c r="U681">
        <v>0</v>
      </c>
      <c r="V681">
        <v>0</v>
      </c>
      <c r="W681">
        <v>0</v>
      </c>
      <c r="X681">
        <v>0</v>
      </c>
      <c r="Y681">
        <v>0</v>
      </c>
      <c r="Z681">
        <v>0</v>
      </c>
      <c r="AA681">
        <v>1</v>
      </c>
      <c r="AB681">
        <v>0</v>
      </c>
      <c r="AC681">
        <v>0</v>
      </c>
      <c r="AD681">
        <v>0</v>
      </c>
      <c r="AE681" t="str">
        <v>(empty model)</v>
      </c>
      <c r="AF681">
        <v>1</v>
      </c>
      <c r="AG681">
        <v>185</v>
      </c>
      <c r="AH681">
        <v>3634.2768500000002</v>
      </c>
      <c r="AI681">
        <v>12.3</v>
      </c>
    </row>
    <row r="682" spans="10:35" x14ac:dyDescent="0.25">
      <c r="J682" t="str">
        <v>Cyprus</v>
      </c>
      <c r="K682" t="b">
        <v>1</v>
      </c>
      <c r="M682" t="str">
        <v>Indonesia</v>
      </c>
      <c r="N682">
        <v>68.099999999999994</v>
      </c>
      <c r="P682" t="str">
        <v>Indonesia</v>
      </c>
      <c r="Q682">
        <v>0</v>
      </c>
      <c r="R682">
        <v>0</v>
      </c>
      <c r="S682">
        <v>0</v>
      </c>
      <c r="T682">
        <v>0</v>
      </c>
      <c r="U682">
        <v>0</v>
      </c>
      <c r="V682">
        <v>0</v>
      </c>
      <c r="W682">
        <v>0</v>
      </c>
      <c r="X682">
        <v>0</v>
      </c>
      <c r="Y682">
        <v>0</v>
      </c>
      <c r="Z682">
        <v>1</v>
      </c>
      <c r="AA682">
        <v>0</v>
      </c>
      <c r="AB682">
        <v>0</v>
      </c>
      <c r="AC682">
        <v>0</v>
      </c>
      <c r="AD682">
        <v>0</v>
      </c>
      <c r="AE682" t="str">
        <v>(empty model)</v>
      </c>
      <c r="AF682">
        <v>1</v>
      </c>
      <c r="AG682">
        <v>187</v>
      </c>
      <c r="AH682">
        <v>3113.4863500000001</v>
      </c>
      <c r="AI682">
        <v>12.1</v>
      </c>
    </row>
    <row r="683" spans="10:35" x14ac:dyDescent="0.25">
      <c r="J683" t="str">
        <v>Cyprus</v>
      </c>
      <c r="K683" t="b">
        <v>1</v>
      </c>
      <c r="M683" t="str">
        <v>Indonesia</v>
      </c>
      <c r="N683">
        <v>67.900000000000006</v>
      </c>
      <c r="P683" t="str">
        <v>Indonesia</v>
      </c>
      <c r="Q683">
        <v>0</v>
      </c>
      <c r="R683">
        <v>0</v>
      </c>
      <c r="S683">
        <v>0</v>
      </c>
      <c r="T683">
        <v>0</v>
      </c>
      <c r="U683">
        <v>0</v>
      </c>
      <c r="V683">
        <v>0</v>
      </c>
      <c r="W683">
        <v>0</v>
      </c>
      <c r="X683">
        <v>0</v>
      </c>
      <c r="Y683">
        <v>1</v>
      </c>
      <c r="Z683">
        <v>0</v>
      </c>
      <c r="AA683">
        <v>0</v>
      </c>
      <c r="AB683">
        <v>0</v>
      </c>
      <c r="AC683">
        <v>0</v>
      </c>
      <c r="AD683">
        <v>0</v>
      </c>
      <c r="AE683" t="str">
        <v>(empty model)</v>
      </c>
      <c r="AF683">
        <v>1</v>
      </c>
      <c r="AG683">
        <v>189</v>
      </c>
      <c r="AH683">
        <v>2254.4456599999999</v>
      </c>
      <c r="AI683">
        <v>11.7</v>
      </c>
    </row>
    <row r="684" spans="10:35" x14ac:dyDescent="0.25">
      <c r="J684" t="str">
        <v>Cyprus</v>
      </c>
      <c r="K684" t="b">
        <v>1</v>
      </c>
      <c r="M684" t="str">
        <v>Indonesia</v>
      </c>
      <c r="N684">
        <v>67.7</v>
      </c>
      <c r="P684" t="str">
        <v>Indonesia</v>
      </c>
      <c r="Q684">
        <v>0</v>
      </c>
      <c r="R684">
        <v>0</v>
      </c>
      <c r="S684">
        <v>0</v>
      </c>
      <c r="T684">
        <v>0</v>
      </c>
      <c r="U684">
        <v>0</v>
      </c>
      <c r="V684">
        <v>0</v>
      </c>
      <c r="W684">
        <v>0</v>
      </c>
      <c r="X684">
        <v>1</v>
      </c>
      <c r="Y684">
        <v>0</v>
      </c>
      <c r="Z684">
        <v>0</v>
      </c>
      <c r="AA684">
        <v>0</v>
      </c>
      <c r="AB684">
        <v>0</v>
      </c>
      <c r="AC684">
        <v>0</v>
      </c>
      <c r="AD684">
        <v>0</v>
      </c>
      <c r="AE684" t="str">
        <v>(empty model)</v>
      </c>
      <c r="AF684">
        <v>1</v>
      </c>
      <c r="AG684">
        <v>189</v>
      </c>
      <c r="AH684">
        <v>216.52766</v>
      </c>
      <c r="AI684">
        <v>11.7</v>
      </c>
    </row>
    <row r="685" spans="10:35" x14ac:dyDescent="0.25">
      <c r="J685" t="str">
        <v>Cyprus</v>
      </c>
      <c r="K685" t="b">
        <v>1</v>
      </c>
      <c r="M685" t="str">
        <v>Indonesia</v>
      </c>
      <c r="N685">
        <v>67.5</v>
      </c>
      <c r="P685" t="str">
        <v>Indonesia</v>
      </c>
      <c r="Q685">
        <v>0</v>
      </c>
      <c r="R685">
        <v>0</v>
      </c>
      <c r="S685">
        <v>0</v>
      </c>
      <c r="T685">
        <v>0</v>
      </c>
      <c r="U685">
        <v>0</v>
      </c>
      <c r="V685">
        <v>0</v>
      </c>
      <c r="W685">
        <v>1</v>
      </c>
      <c r="X685">
        <v>0</v>
      </c>
      <c r="Y685">
        <v>0</v>
      </c>
      <c r="Z685">
        <v>0</v>
      </c>
      <c r="AA685">
        <v>0</v>
      </c>
      <c r="AB685">
        <v>0</v>
      </c>
      <c r="AC685">
        <v>0</v>
      </c>
      <c r="AD685">
        <v>0</v>
      </c>
      <c r="AE685" t="str">
        <v>(empty model)</v>
      </c>
      <c r="AF685">
        <v>1</v>
      </c>
      <c r="AG685">
        <v>19</v>
      </c>
      <c r="AH685">
        <v>1855.9391499999999</v>
      </c>
      <c r="AI685">
        <v>11</v>
      </c>
    </row>
    <row r="686" spans="10:35" x14ac:dyDescent="0.25">
      <c r="J686" t="str">
        <v>Cyprus</v>
      </c>
      <c r="K686" t="b">
        <v>1</v>
      </c>
      <c r="M686" t="str">
        <v>Indonesia</v>
      </c>
      <c r="N686">
        <v>67.3</v>
      </c>
      <c r="P686" t="str">
        <v>Indonesia</v>
      </c>
      <c r="Q686">
        <v>0</v>
      </c>
      <c r="R686">
        <v>0</v>
      </c>
      <c r="S686">
        <v>0</v>
      </c>
      <c r="T686">
        <v>0</v>
      </c>
      <c r="U686">
        <v>0</v>
      </c>
      <c r="V686">
        <v>1</v>
      </c>
      <c r="W686">
        <v>0</v>
      </c>
      <c r="X686">
        <v>0</v>
      </c>
      <c r="Y686">
        <v>0</v>
      </c>
      <c r="Z686">
        <v>0</v>
      </c>
      <c r="AA686">
        <v>0</v>
      </c>
      <c r="AB686">
        <v>0</v>
      </c>
      <c r="AC686">
        <v>0</v>
      </c>
      <c r="AD686">
        <v>0</v>
      </c>
      <c r="AE686" t="str">
        <v>(empty model)</v>
      </c>
      <c r="AF686">
        <v>1</v>
      </c>
      <c r="AG686">
        <v>191</v>
      </c>
      <c r="AH686">
        <v>1586.2539999999999</v>
      </c>
      <c r="AI686">
        <v>10.9</v>
      </c>
    </row>
    <row r="687" spans="10:35" x14ac:dyDescent="0.25">
      <c r="J687" t="str">
        <v>Cyprus</v>
      </c>
      <c r="K687" t="b">
        <v>1</v>
      </c>
      <c r="M687" t="str">
        <v>Indonesia</v>
      </c>
      <c r="N687">
        <v>67.2</v>
      </c>
      <c r="P687" t="str">
        <v>Indonesia</v>
      </c>
      <c r="Q687">
        <v>0</v>
      </c>
      <c r="R687">
        <v>0</v>
      </c>
      <c r="S687">
        <v>0</v>
      </c>
      <c r="T687">
        <v>0</v>
      </c>
      <c r="U687">
        <v>1</v>
      </c>
      <c r="V687">
        <v>0</v>
      </c>
      <c r="W687">
        <v>0</v>
      </c>
      <c r="X687">
        <v>0</v>
      </c>
      <c r="Y687">
        <v>0</v>
      </c>
      <c r="Z687">
        <v>0</v>
      </c>
      <c r="AA687">
        <v>0</v>
      </c>
      <c r="AB687">
        <v>0</v>
      </c>
      <c r="AC687">
        <v>0</v>
      </c>
      <c r="AD687">
        <v>0</v>
      </c>
      <c r="AE687" t="str">
        <v>(empty model)</v>
      </c>
      <c r="AF687">
        <v>1</v>
      </c>
      <c r="AG687">
        <v>19</v>
      </c>
      <c r="AH687">
        <v>126.92883399999999</v>
      </c>
      <c r="AI687">
        <v>11.1</v>
      </c>
    </row>
    <row r="688" spans="10:35" x14ac:dyDescent="0.25">
      <c r="J688" t="str">
        <v>Cyprus</v>
      </c>
      <c r="K688" t="b">
        <v>1</v>
      </c>
      <c r="M688" t="str">
        <v>Indonesia</v>
      </c>
      <c r="N688">
        <v>65.3</v>
      </c>
      <c r="P688" t="str">
        <v>Indonesia</v>
      </c>
      <c r="Q688">
        <v>0</v>
      </c>
      <c r="R688">
        <v>0</v>
      </c>
      <c r="S688">
        <v>0</v>
      </c>
      <c r="T688">
        <v>1</v>
      </c>
      <c r="U688">
        <v>0</v>
      </c>
      <c r="V688">
        <v>0</v>
      </c>
      <c r="W688">
        <v>0</v>
      </c>
      <c r="X688">
        <v>0</v>
      </c>
      <c r="Y688">
        <v>0</v>
      </c>
      <c r="Z688">
        <v>0</v>
      </c>
      <c r="AA688">
        <v>0</v>
      </c>
      <c r="AB688">
        <v>0</v>
      </c>
      <c r="AC688">
        <v>0</v>
      </c>
      <c r="AD688">
        <v>0</v>
      </c>
      <c r="AE688" t="str">
        <v>(empty model)</v>
      </c>
      <c r="AF688">
        <v>1</v>
      </c>
      <c r="AG688">
        <v>213</v>
      </c>
      <c r="AH688">
        <v>1148.56996</v>
      </c>
      <c r="AI688">
        <v>11</v>
      </c>
    </row>
    <row r="689" spans="10:35" x14ac:dyDescent="0.25">
      <c r="J689" t="str">
        <v>Cyprus</v>
      </c>
      <c r="K689" t="b">
        <v>1</v>
      </c>
      <c r="M689" t="str">
        <v>Indonesia</v>
      </c>
      <c r="N689">
        <v>66.900000000000006</v>
      </c>
      <c r="P689" t="str">
        <v>Indonesia</v>
      </c>
      <c r="Q689">
        <v>0</v>
      </c>
      <c r="R689">
        <v>0</v>
      </c>
      <c r="S689">
        <v>1</v>
      </c>
      <c r="T689">
        <v>0</v>
      </c>
      <c r="U689">
        <v>0</v>
      </c>
      <c r="V689">
        <v>0</v>
      </c>
      <c r="W689">
        <v>0</v>
      </c>
      <c r="X689">
        <v>0</v>
      </c>
      <c r="Y689">
        <v>0</v>
      </c>
      <c r="Z689">
        <v>0</v>
      </c>
      <c r="AA689">
        <v>0</v>
      </c>
      <c r="AB689">
        <v>0</v>
      </c>
      <c r="AC689">
        <v>0</v>
      </c>
      <c r="AD689">
        <v>0</v>
      </c>
      <c r="AE689" t="str">
        <v>(empty model)</v>
      </c>
      <c r="AF689">
        <v>1</v>
      </c>
      <c r="AG689">
        <v>189</v>
      </c>
      <c r="AH689">
        <v>164.59447</v>
      </c>
      <c r="AI689">
        <v>10.8</v>
      </c>
    </row>
    <row r="690" spans="10:35" x14ac:dyDescent="0.25">
      <c r="J690" t="str">
        <v>Cyprus</v>
      </c>
      <c r="K690" t="b">
        <v>1</v>
      </c>
      <c r="M690" t="str">
        <v>Indonesia</v>
      </c>
      <c r="N690">
        <v>66.7</v>
      </c>
      <c r="P690" t="str">
        <v>Indonesia</v>
      </c>
      <c r="Q690">
        <v>0</v>
      </c>
      <c r="R690">
        <v>1</v>
      </c>
      <c r="S690">
        <v>0</v>
      </c>
      <c r="T690">
        <v>0</v>
      </c>
      <c r="U690">
        <v>0</v>
      </c>
      <c r="V690">
        <v>0</v>
      </c>
      <c r="W690">
        <v>0</v>
      </c>
      <c r="X690">
        <v>0</v>
      </c>
      <c r="Y690">
        <v>0</v>
      </c>
      <c r="Z690">
        <v>0</v>
      </c>
      <c r="AA690">
        <v>0</v>
      </c>
      <c r="AB690">
        <v>0</v>
      </c>
      <c r="AC690">
        <v>0</v>
      </c>
      <c r="AD690">
        <v>0</v>
      </c>
      <c r="AE690" t="str">
        <v>(empty model)</v>
      </c>
      <c r="AF690">
        <v>1</v>
      </c>
      <c r="AG690">
        <v>189</v>
      </c>
      <c r="AH690">
        <v>899.55568570000003</v>
      </c>
      <c r="AI690">
        <v>10.6</v>
      </c>
    </row>
    <row r="691" spans="10:35" x14ac:dyDescent="0.25">
      <c r="J691" t="str">
        <v>Cyprus</v>
      </c>
      <c r="K691" t="b">
        <v>1</v>
      </c>
      <c r="M691" t="str">
        <v>Indonesia</v>
      </c>
      <c r="N691">
        <v>66.5</v>
      </c>
      <c r="P691" t="str">
        <v>Indonesia</v>
      </c>
      <c r="Q691">
        <v>1</v>
      </c>
      <c r="R691">
        <v>0</v>
      </c>
      <c r="S691">
        <v>0</v>
      </c>
      <c r="T691">
        <v>0</v>
      </c>
      <c r="U691">
        <v>0</v>
      </c>
      <c r="V691">
        <v>0</v>
      </c>
      <c r="W691">
        <v>0</v>
      </c>
      <c r="X691">
        <v>0</v>
      </c>
      <c r="Y691">
        <v>0</v>
      </c>
      <c r="Z691">
        <v>0</v>
      </c>
      <c r="AA691">
        <v>0</v>
      </c>
      <c r="AB691">
        <v>0</v>
      </c>
      <c r="AC691">
        <v>0</v>
      </c>
      <c r="AD691">
        <v>0</v>
      </c>
      <c r="AE691" t="str">
        <v>(empty model)</v>
      </c>
      <c r="AF691">
        <v>1</v>
      </c>
      <c r="AG691">
        <v>188</v>
      </c>
      <c r="AH691">
        <v>747.98174549999999</v>
      </c>
      <c r="AI691">
        <v>10.6</v>
      </c>
    </row>
    <row r="692" spans="10:35" x14ac:dyDescent="0.25">
      <c r="J692" t="str">
        <v>Czechia</v>
      </c>
      <c r="K692" t="b">
        <v>0</v>
      </c>
      <c r="M692" t="str">
        <v>Indonesia</v>
      </c>
      <c r="N692">
        <v>66.3</v>
      </c>
      <c r="P692" t="str">
        <v>Indonesia</v>
      </c>
      <c r="Q692">
        <v>0</v>
      </c>
      <c r="R692">
        <v>0</v>
      </c>
      <c r="S692">
        <v>0</v>
      </c>
      <c r="T692">
        <v>0</v>
      </c>
      <c r="U692">
        <v>0</v>
      </c>
      <c r="V692">
        <v>0</v>
      </c>
      <c r="W692">
        <v>0</v>
      </c>
      <c r="X692">
        <v>0</v>
      </c>
      <c r="Y692">
        <v>0</v>
      </c>
      <c r="Z692">
        <v>0</v>
      </c>
      <c r="AA692">
        <v>0</v>
      </c>
      <c r="AB692">
        <v>0</v>
      </c>
      <c r="AC692">
        <v>0</v>
      </c>
      <c r="AD692">
        <v>0</v>
      </c>
      <c r="AE692" t="str">
        <v>(empty model)</v>
      </c>
      <c r="AF692">
        <v>1</v>
      </c>
      <c r="AG692">
        <v>188</v>
      </c>
      <c r="AH692">
        <v>78.927440000000004</v>
      </c>
      <c r="AI692">
        <v>10.7</v>
      </c>
    </row>
    <row r="693" spans="10:35" x14ac:dyDescent="0.25">
      <c r="J693" t="str">
        <v>Czechia</v>
      </c>
      <c r="K693" t="b">
        <v>0</v>
      </c>
      <c r="M693" t="str">
        <v>Iraq</v>
      </c>
      <c r="N693">
        <v>67.900000000000006</v>
      </c>
      <c r="P693" t="str">
        <v>Iraq</v>
      </c>
      <c r="Q693">
        <v>0</v>
      </c>
      <c r="R693">
        <v>0</v>
      </c>
      <c r="S693">
        <v>0</v>
      </c>
      <c r="T693">
        <v>0</v>
      </c>
      <c r="U693">
        <v>0</v>
      </c>
      <c r="V693">
        <v>0</v>
      </c>
      <c r="W693">
        <v>0</v>
      </c>
      <c r="X693">
        <v>0</v>
      </c>
      <c r="Y693">
        <v>0</v>
      </c>
      <c r="Z693">
        <v>0</v>
      </c>
      <c r="AA693">
        <v>0</v>
      </c>
      <c r="AB693">
        <v>0</v>
      </c>
      <c r="AC693">
        <v>0</v>
      </c>
      <c r="AD693">
        <v>1</v>
      </c>
      <c r="AE693" t="str">
        <v>(empty model)</v>
      </c>
      <c r="AF693">
        <v>1</v>
      </c>
      <c r="AG693">
        <v>199</v>
      </c>
      <c r="AH693">
        <v>673.74737000000005</v>
      </c>
      <c r="AI693">
        <v>10.1</v>
      </c>
    </row>
    <row r="694" spans="10:35" x14ac:dyDescent="0.25">
      <c r="J694" t="str">
        <v>Czechia</v>
      </c>
      <c r="K694" t="b">
        <v>0</v>
      </c>
      <c r="M694" t="str">
        <v>Iraq</v>
      </c>
      <c r="N694">
        <v>69.5</v>
      </c>
      <c r="P694" t="str">
        <v>Iraq</v>
      </c>
      <c r="Q694">
        <v>0</v>
      </c>
      <c r="R694">
        <v>0</v>
      </c>
      <c r="S694">
        <v>0</v>
      </c>
      <c r="T694">
        <v>0</v>
      </c>
      <c r="U694">
        <v>0</v>
      </c>
      <c r="V694">
        <v>0</v>
      </c>
      <c r="W694">
        <v>0</v>
      </c>
      <c r="X694">
        <v>0</v>
      </c>
      <c r="Y694">
        <v>0</v>
      </c>
      <c r="Z694">
        <v>0</v>
      </c>
      <c r="AA694">
        <v>0</v>
      </c>
      <c r="AB694">
        <v>0</v>
      </c>
      <c r="AC694">
        <v>1</v>
      </c>
      <c r="AD694">
        <v>0</v>
      </c>
      <c r="AE694" t="str">
        <v>(empty model)</v>
      </c>
      <c r="AF694">
        <v>1</v>
      </c>
      <c r="AG694">
        <v>17</v>
      </c>
      <c r="AH694">
        <v>6925.2244600000004</v>
      </c>
      <c r="AI694">
        <v>10.3</v>
      </c>
    </row>
    <row r="695" spans="10:35" x14ac:dyDescent="0.25">
      <c r="J695" t="str">
        <v>Czechia</v>
      </c>
      <c r="K695" t="b">
        <v>0</v>
      </c>
      <c r="M695" t="str">
        <v>Iraq</v>
      </c>
      <c r="N695">
        <v>76</v>
      </c>
      <c r="P695" t="str">
        <v>Iraq</v>
      </c>
      <c r="Q695">
        <v>0</v>
      </c>
      <c r="R695">
        <v>0</v>
      </c>
      <c r="S695">
        <v>0</v>
      </c>
      <c r="T695">
        <v>0</v>
      </c>
      <c r="U695">
        <v>0</v>
      </c>
      <c r="V695">
        <v>0</v>
      </c>
      <c r="W695">
        <v>0</v>
      </c>
      <c r="X695">
        <v>0</v>
      </c>
      <c r="Y695">
        <v>0</v>
      </c>
      <c r="Z695">
        <v>0</v>
      </c>
      <c r="AA695">
        <v>0</v>
      </c>
      <c r="AB695">
        <v>1</v>
      </c>
      <c r="AC695">
        <v>0</v>
      </c>
      <c r="AD695">
        <v>0</v>
      </c>
      <c r="AE695" t="str">
        <v>(empty model)</v>
      </c>
      <c r="AF695">
        <v>1</v>
      </c>
      <c r="AG695">
        <v>147</v>
      </c>
      <c r="AH695">
        <v>6651.1224199999997</v>
      </c>
      <c r="AI695">
        <v>10.5</v>
      </c>
    </row>
    <row r="696" spans="10:35" x14ac:dyDescent="0.25">
      <c r="J696" t="str">
        <v>Czechia</v>
      </c>
      <c r="K696" t="b">
        <v>0</v>
      </c>
      <c r="M696" t="str">
        <v>Iraq</v>
      </c>
      <c r="N696">
        <v>77</v>
      </c>
      <c r="P696" t="str">
        <v>Iraq</v>
      </c>
      <c r="Q696">
        <v>0</v>
      </c>
      <c r="R696">
        <v>0</v>
      </c>
      <c r="S696">
        <v>0</v>
      </c>
      <c r="T696">
        <v>0</v>
      </c>
      <c r="U696">
        <v>0</v>
      </c>
      <c r="V696">
        <v>0</v>
      </c>
      <c r="W696">
        <v>0</v>
      </c>
      <c r="X696">
        <v>0</v>
      </c>
      <c r="Y696">
        <v>0</v>
      </c>
      <c r="Z696">
        <v>0</v>
      </c>
      <c r="AA696">
        <v>1</v>
      </c>
      <c r="AB696">
        <v>0</v>
      </c>
      <c r="AC696">
        <v>0</v>
      </c>
      <c r="AD696">
        <v>0</v>
      </c>
      <c r="AE696" t="str">
        <v>(empty model)</v>
      </c>
      <c r="AF696">
        <v>1</v>
      </c>
      <c r="AG696">
        <v>144</v>
      </c>
      <c r="AH696">
        <v>5854.6144969999996</v>
      </c>
      <c r="AI696">
        <v>10.4</v>
      </c>
    </row>
    <row r="697" spans="10:35" x14ac:dyDescent="0.25">
      <c r="J697" t="str">
        <v>Czechia</v>
      </c>
      <c r="K697" t="b">
        <v>0</v>
      </c>
      <c r="M697" t="str">
        <v>Iraq</v>
      </c>
      <c r="N697">
        <v>76</v>
      </c>
      <c r="P697" t="str">
        <v>Iraq</v>
      </c>
      <c r="Q697">
        <v>0</v>
      </c>
      <c r="R697">
        <v>0</v>
      </c>
      <c r="S697">
        <v>0</v>
      </c>
      <c r="T697">
        <v>0</v>
      </c>
      <c r="U697">
        <v>0</v>
      </c>
      <c r="V697">
        <v>0</v>
      </c>
      <c r="W697">
        <v>0</v>
      </c>
      <c r="X697">
        <v>0</v>
      </c>
      <c r="Y697">
        <v>0</v>
      </c>
      <c r="Z697">
        <v>1</v>
      </c>
      <c r="AA697">
        <v>0</v>
      </c>
      <c r="AB697">
        <v>0</v>
      </c>
      <c r="AC697">
        <v>0</v>
      </c>
      <c r="AD697">
        <v>0</v>
      </c>
      <c r="AE697" t="str">
        <v>(empty model)</v>
      </c>
      <c r="AF697">
        <v>1</v>
      </c>
      <c r="AG697">
        <v>145</v>
      </c>
      <c r="AH697">
        <v>452.74948000000001</v>
      </c>
      <c r="AI697">
        <v>10.4</v>
      </c>
    </row>
    <row r="698" spans="10:35" x14ac:dyDescent="0.25">
      <c r="J698" t="str">
        <v>Czechia</v>
      </c>
      <c r="K698" t="b">
        <v>0</v>
      </c>
      <c r="M698" t="str">
        <v>Iraq</v>
      </c>
      <c r="N698">
        <v>74</v>
      </c>
      <c r="P698" t="str">
        <v>Iraq</v>
      </c>
      <c r="Q698">
        <v>0</v>
      </c>
      <c r="R698">
        <v>0</v>
      </c>
      <c r="S698">
        <v>0</v>
      </c>
      <c r="T698">
        <v>0</v>
      </c>
      <c r="U698">
        <v>0</v>
      </c>
      <c r="V698">
        <v>0</v>
      </c>
      <c r="W698">
        <v>0</v>
      </c>
      <c r="X698">
        <v>0</v>
      </c>
      <c r="Y698">
        <v>1</v>
      </c>
      <c r="Z698">
        <v>0</v>
      </c>
      <c r="AA698">
        <v>0</v>
      </c>
      <c r="AB698">
        <v>0</v>
      </c>
      <c r="AC698">
        <v>0</v>
      </c>
      <c r="AD698">
        <v>0</v>
      </c>
      <c r="AE698" t="str">
        <v>(empty model)</v>
      </c>
      <c r="AF698">
        <v>1</v>
      </c>
      <c r="AG698">
        <v>148</v>
      </c>
      <c r="AH698">
        <v>3735.1448359999999</v>
      </c>
      <c r="AI698">
        <v>10.3</v>
      </c>
    </row>
    <row r="699" spans="10:35" x14ac:dyDescent="0.25">
      <c r="J699" t="str">
        <v>Czechia</v>
      </c>
      <c r="K699" t="b">
        <v>0</v>
      </c>
      <c r="M699" t="str">
        <v>Iraq</v>
      </c>
      <c r="N699">
        <v>69.3</v>
      </c>
      <c r="P699" t="str">
        <v>Iraq</v>
      </c>
      <c r="Q699">
        <v>0</v>
      </c>
      <c r="R699">
        <v>0</v>
      </c>
      <c r="S699">
        <v>0</v>
      </c>
      <c r="T699">
        <v>0</v>
      </c>
      <c r="U699">
        <v>0</v>
      </c>
      <c r="V699">
        <v>0</v>
      </c>
      <c r="W699">
        <v>0</v>
      </c>
      <c r="X699">
        <v>1</v>
      </c>
      <c r="Y699">
        <v>0</v>
      </c>
      <c r="Z699">
        <v>0</v>
      </c>
      <c r="AA699">
        <v>0</v>
      </c>
      <c r="AB699">
        <v>0</v>
      </c>
      <c r="AC699">
        <v>0</v>
      </c>
      <c r="AD699">
        <v>0</v>
      </c>
      <c r="AE699" t="str">
        <v>(empty model)</v>
      </c>
      <c r="AF699">
        <v>1</v>
      </c>
      <c r="AG699">
        <v>167</v>
      </c>
      <c r="AH699">
        <v>4521.3247000000001</v>
      </c>
      <c r="AI699">
        <v>10.3</v>
      </c>
    </row>
    <row r="700" spans="10:35" x14ac:dyDescent="0.25">
      <c r="J700" t="str">
        <v>Czechia</v>
      </c>
      <c r="K700" t="b">
        <v>0</v>
      </c>
      <c r="M700" t="str">
        <v>Iraq</v>
      </c>
      <c r="N700">
        <v>65.900000000000006</v>
      </c>
      <c r="P700" t="str">
        <v>Iraq</v>
      </c>
      <c r="Q700">
        <v>0</v>
      </c>
      <c r="R700">
        <v>0</v>
      </c>
      <c r="S700">
        <v>0</v>
      </c>
      <c r="T700">
        <v>0</v>
      </c>
      <c r="U700">
        <v>0</v>
      </c>
      <c r="V700">
        <v>0</v>
      </c>
      <c r="W700">
        <v>1</v>
      </c>
      <c r="X700">
        <v>0</v>
      </c>
      <c r="Y700">
        <v>0</v>
      </c>
      <c r="Z700">
        <v>0</v>
      </c>
      <c r="AA700">
        <v>0</v>
      </c>
      <c r="AB700">
        <v>0</v>
      </c>
      <c r="AC700">
        <v>0</v>
      </c>
      <c r="AD700">
        <v>0</v>
      </c>
      <c r="AE700" t="str">
        <v>(empty model)</v>
      </c>
      <c r="AF700">
        <v>1</v>
      </c>
      <c r="AG700">
        <v>227</v>
      </c>
      <c r="AH700">
        <v>3129.2249219999999</v>
      </c>
      <c r="AI700">
        <v>10.199999999999999</v>
      </c>
    </row>
    <row r="701" spans="10:35" x14ac:dyDescent="0.25">
      <c r="J701" t="str">
        <v>Czechia</v>
      </c>
      <c r="K701" t="b">
        <v>0</v>
      </c>
      <c r="M701" t="str">
        <v>Iraq</v>
      </c>
      <c r="N701">
        <v>64.7</v>
      </c>
      <c r="P701" t="str">
        <v>Iraq</v>
      </c>
      <c r="Q701">
        <v>0</v>
      </c>
      <c r="R701">
        <v>0</v>
      </c>
      <c r="S701">
        <v>0</v>
      </c>
      <c r="T701">
        <v>0</v>
      </c>
      <c r="U701">
        <v>0</v>
      </c>
      <c r="V701">
        <v>1</v>
      </c>
      <c r="W701">
        <v>0</v>
      </c>
      <c r="X701">
        <v>0</v>
      </c>
      <c r="Y701">
        <v>0</v>
      </c>
      <c r="Z701">
        <v>0</v>
      </c>
      <c r="AA701">
        <v>0</v>
      </c>
      <c r="AB701">
        <v>0</v>
      </c>
      <c r="AC701">
        <v>0</v>
      </c>
      <c r="AD701">
        <v>0</v>
      </c>
      <c r="AE701" t="str">
        <v>(empty model)</v>
      </c>
      <c r="AF701">
        <v>1</v>
      </c>
      <c r="AG701">
        <v>249</v>
      </c>
      <c r="AH701">
        <v>2351.8124290000001</v>
      </c>
      <c r="AI701">
        <v>10.199999999999999</v>
      </c>
    </row>
    <row r="702" spans="10:35" x14ac:dyDescent="0.25">
      <c r="J702" t="str">
        <v>Czechia</v>
      </c>
      <c r="K702" t="b">
        <v>0</v>
      </c>
      <c r="M702" t="str">
        <v>Iraq</v>
      </c>
      <c r="N702">
        <v>66.8</v>
      </c>
      <c r="P702" t="str">
        <v>Iraq</v>
      </c>
      <c r="Q702">
        <v>0</v>
      </c>
      <c r="R702">
        <v>0</v>
      </c>
      <c r="S702">
        <v>0</v>
      </c>
      <c r="T702">
        <v>0</v>
      </c>
      <c r="U702">
        <v>1</v>
      </c>
      <c r="V702">
        <v>0</v>
      </c>
      <c r="W702">
        <v>0</v>
      </c>
      <c r="X702">
        <v>0</v>
      </c>
      <c r="Y702">
        <v>0</v>
      </c>
      <c r="Z702">
        <v>0</v>
      </c>
      <c r="AA702">
        <v>0</v>
      </c>
      <c r="AB702">
        <v>0</v>
      </c>
      <c r="AC702">
        <v>0</v>
      </c>
      <c r="AD702">
        <v>0</v>
      </c>
      <c r="AE702" t="str">
        <v>(empty model)</v>
      </c>
      <c r="AF702">
        <v>1</v>
      </c>
      <c r="AG702">
        <v>29</v>
      </c>
      <c r="AH702">
        <v>1849.6391100000001</v>
      </c>
      <c r="AI702">
        <v>10.1</v>
      </c>
    </row>
    <row r="703" spans="10:35" x14ac:dyDescent="0.25">
      <c r="J703" t="str">
        <v>Czechia</v>
      </c>
      <c r="K703" t="b">
        <v>0</v>
      </c>
      <c r="M703" t="str">
        <v>Iraq</v>
      </c>
      <c r="N703">
        <v>67.2</v>
      </c>
      <c r="P703" t="str">
        <v>Iraq</v>
      </c>
      <c r="Q703">
        <v>0</v>
      </c>
      <c r="R703">
        <v>0</v>
      </c>
      <c r="S703">
        <v>0</v>
      </c>
      <c r="T703">
        <v>1</v>
      </c>
      <c r="U703">
        <v>0</v>
      </c>
      <c r="V703">
        <v>0</v>
      </c>
      <c r="W703">
        <v>0</v>
      </c>
      <c r="X703">
        <v>0</v>
      </c>
      <c r="Y703">
        <v>0</v>
      </c>
      <c r="Z703">
        <v>0</v>
      </c>
      <c r="AA703">
        <v>0</v>
      </c>
      <c r="AB703">
        <v>0</v>
      </c>
      <c r="AC703">
        <v>0</v>
      </c>
      <c r="AD703">
        <v>0</v>
      </c>
      <c r="AE703" t="str">
        <v>(empty model)</v>
      </c>
      <c r="AF703">
        <v>1</v>
      </c>
      <c r="AG703">
        <v>21</v>
      </c>
      <c r="AH703">
        <v>1391.8169230000001</v>
      </c>
      <c r="AI703">
        <v>9.8000000000000007</v>
      </c>
    </row>
    <row r="704" spans="10:35" x14ac:dyDescent="0.25">
      <c r="J704" t="str">
        <v>Czechia</v>
      </c>
      <c r="K704" t="b">
        <v>0</v>
      </c>
      <c r="M704" t="str">
        <v>Ireland</v>
      </c>
      <c r="N704">
        <v>81.2</v>
      </c>
      <c r="P704" t="str">
        <v>Ireland</v>
      </c>
      <c r="Q704">
        <v>0</v>
      </c>
      <c r="R704">
        <v>0</v>
      </c>
      <c r="S704">
        <v>0</v>
      </c>
      <c r="T704">
        <v>0</v>
      </c>
      <c r="U704">
        <v>0</v>
      </c>
      <c r="V704">
        <v>0</v>
      </c>
      <c r="W704">
        <v>0</v>
      </c>
      <c r="X704">
        <v>0</v>
      </c>
      <c r="Y704">
        <v>0</v>
      </c>
      <c r="Z704">
        <v>0</v>
      </c>
      <c r="AA704">
        <v>0</v>
      </c>
      <c r="AB704">
        <v>0</v>
      </c>
      <c r="AC704">
        <v>0</v>
      </c>
      <c r="AD704">
        <v>1</v>
      </c>
      <c r="AE704" t="str">
        <v>(empty model)</v>
      </c>
      <c r="AF704">
        <v>0</v>
      </c>
      <c r="AG704">
        <v>66</v>
      </c>
      <c r="AH704">
        <v>5553.3262299999997</v>
      </c>
      <c r="AI704">
        <v>18.600000000000001</v>
      </c>
    </row>
    <row r="705" spans="10:35" x14ac:dyDescent="0.25">
      <c r="J705" t="str">
        <v>Czechia</v>
      </c>
      <c r="K705" t="b">
        <v>0</v>
      </c>
      <c r="M705" t="str">
        <v>Ireland</v>
      </c>
      <c r="N705">
        <v>81</v>
      </c>
      <c r="P705" t="str">
        <v>Ireland</v>
      </c>
      <c r="Q705">
        <v>0</v>
      </c>
      <c r="R705">
        <v>0</v>
      </c>
      <c r="S705">
        <v>0</v>
      </c>
      <c r="T705">
        <v>0</v>
      </c>
      <c r="U705">
        <v>0</v>
      </c>
      <c r="V705">
        <v>0</v>
      </c>
      <c r="W705">
        <v>0</v>
      </c>
      <c r="X705">
        <v>0</v>
      </c>
      <c r="Y705">
        <v>0</v>
      </c>
      <c r="Z705">
        <v>0</v>
      </c>
      <c r="AA705">
        <v>0</v>
      </c>
      <c r="AB705">
        <v>0</v>
      </c>
      <c r="AC705">
        <v>1</v>
      </c>
      <c r="AD705">
        <v>0</v>
      </c>
      <c r="AE705" t="str">
        <v>(empty model)</v>
      </c>
      <c r="AF705">
        <v>0</v>
      </c>
      <c r="AG705">
        <v>67</v>
      </c>
      <c r="AH705">
        <v>5234.7673599999998</v>
      </c>
      <c r="AI705">
        <v>18.600000000000001</v>
      </c>
    </row>
    <row r="706" spans="10:35" x14ac:dyDescent="0.25">
      <c r="J706" t="str">
        <v>Czechia</v>
      </c>
      <c r="K706" t="b">
        <v>0</v>
      </c>
      <c r="M706" t="str">
        <v>Ireland</v>
      </c>
      <c r="N706">
        <v>85</v>
      </c>
      <c r="P706" t="str">
        <v>Ireland</v>
      </c>
      <c r="Q706">
        <v>0</v>
      </c>
      <c r="R706">
        <v>0</v>
      </c>
      <c r="S706">
        <v>0</v>
      </c>
      <c r="T706">
        <v>0</v>
      </c>
      <c r="U706">
        <v>0</v>
      </c>
      <c r="V706">
        <v>0</v>
      </c>
      <c r="W706">
        <v>0</v>
      </c>
      <c r="X706">
        <v>0</v>
      </c>
      <c r="Y706">
        <v>0</v>
      </c>
      <c r="Z706">
        <v>0</v>
      </c>
      <c r="AA706">
        <v>0</v>
      </c>
      <c r="AB706">
        <v>1</v>
      </c>
      <c r="AC706">
        <v>0</v>
      </c>
      <c r="AD706">
        <v>0</v>
      </c>
      <c r="AE706" t="str">
        <v>(empty model)</v>
      </c>
      <c r="AF706">
        <v>0</v>
      </c>
      <c r="AG706">
        <v>69</v>
      </c>
      <c r="AH706">
        <v>49231.362540000002</v>
      </c>
      <c r="AI706">
        <v>18.5</v>
      </c>
    </row>
    <row r="707" spans="10:35" x14ac:dyDescent="0.25">
      <c r="J707" t="str">
        <v>Czechia</v>
      </c>
      <c r="K707" t="b">
        <v>0</v>
      </c>
      <c r="M707" t="str">
        <v>Ireland</v>
      </c>
      <c r="N707">
        <v>84</v>
      </c>
      <c r="P707" t="str">
        <v>Ireland</v>
      </c>
      <c r="Q707">
        <v>0</v>
      </c>
      <c r="R707">
        <v>0</v>
      </c>
      <c r="S707">
        <v>0</v>
      </c>
      <c r="T707">
        <v>0</v>
      </c>
      <c r="U707">
        <v>0</v>
      </c>
      <c r="V707">
        <v>0</v>
      </c>
      <c r="W707">
        <v>0</v>
      </c>
      <c r="X707">
        <v>0</v>
      </c>
      <c r="Y707">
        <v>0</v>
      </c>
      <c r="Z707">
        <v>0</v>
      </c>
      <c r="AA707">
        <v>1</v>
      </c>
      <c r="AB707">
        <v>0</v>
      </c>
      <c r="AC707">
        <v>0</v>
      </c>
      <c r="AD707">
        <v>0</v>
      </c>
      <c r="AE707" t="str">
        <v>(empty model)</v>
      </c>
      <c r="AF707">
        <v>0</v>
      </c>
      <c r="AG707">
        <v>7</v>
      </c>
      <c r="AH707">
        <v>52567.525679999999</v>
      </c>
      <c r="AI707">
        <v>18.5</v>
      </c>
    </row>
    <row r="708" spans="10:35" x14ac:dyDescent="0.25">
      <c r="J708" t="str">
        <v>Democratic People's Republic of Korea</v>
      </c>
      <c r="K708" t="b">
        <v>0</v>
      </c>
      <c r="M708" t="str">
        <v>Ireland</v>
      </c>
      <c r="N708">
        <v>86</v>
      </c>
      <c r="P708" t="str">
        <v>Ireland</v>
      </c>
      <c r="Q708">
        <v>0</v>
      </c>
      <c r="R708">
        <v>0</v>
      </c>
      <c r="S708">
        <v>0</v>
      </c>
      <c r="T708">
        <v>0</v>
      </c>
      <c r="U708">
        <v>0</v>
      </c>
      <c r="V708">
        <v>0</v>
      </c>
      <c r="W708">
        <v>0</v>
      </c>
      <c r="X708">
        <v>0</v>
      </c>
      <c r="Y708">
        <v>0</v>
      </c>
      <c r="Z708">
        <v>1</v>
      </c>
      <c r="AA708">
        <v>0</v>
      </c>
      <c r="AB708">
        <v>0</v>
      </c>
      <c r="AC708">
        <v>0</v>
      </c>
      <c r="AD708">
        <v>0</v>
      </c>
      <c r="AE708" t="str">
        <v>(empty model)</v>
      </c>
      <c r="AF708">
        <v>0</v>
      </c>
      <c r="AG708">
        <v>68</v>
      </c>
      <c r="AH708">
        <v>48538.587760000002</v>
      </c>
      <c r="AI708">
        <v>18.2</v>
      </c>
    </row>
    <row r="709" spans="10:35" x14ac:dyDescent="0.25">
      <c r="J709" t="str">
        <v>Democratic People's Republic of Korea</v>
      </c>
      <c r="K709" t="b">
        <v>0</v>
      </c>
      <c r="M709" t="str">
        <v>Israel</v>
      </c>
      <c r="N709">
        <v>82.2</v>
      </c>
      <c r="P709" t="str">
        <v>Israel</v>
      </c>
      <c r="Q709">
        <v>0</v>
      </c>
      <c r="R709">
        <v>0</v>
      </c>
      <c r="S709">
        <v>0</v>
      </c>
      <c r="T709">
        <v>0</v>
      </c>
      <c r="U709">
        <v>0</v>
      </c>
      <c r="V709">
        <v>0</v>
      </c>
      <c r="W709">
        <v>0</v>
      </c>
      <c r="X709">
        <v>0</v>
      </c>
      <c r="Y709">
        <v>0</v>
      </c>
      <c r="Z709">
        <v>0</v>
      </c>
      <c r="AA709">
        <v>0</v>
      </c>
      <c r="AB709">
        <v>0</v>
      </c>
      <c r="AC709">
        <v>0</v>
      </c>
      <c r="AD709">
        <v>1</v>
      </c>
      <c r="AE709" t="str">
        <v>(empty model)</v>
      </c>
      <c r="AF709">
        <v>1</v>
      </c>
      <c r="AG709">
        <v>6</v>
      </c>
      <c r="AH709">
        <v>37582.846239999999</v>
      </c>
      <c r="AI709">
        <v>16</v>
      </c>
    </row>
    <row r="710" spans="10:35" x14ac:dyDescent="0.25">
      <c r="J710" t="str">
        <v>Democratic People's Republic of Korea</v>
      </c>
      <c r="K710" t="b">
        <v>0</v>
      </c>
      <c r="M710" t="str">
        <v>Israel</v>
      </c>
      <c r="N710">
        <v>82.1</v>
      </c>
      <c r="P710" t="str">
        <v>Israel</v>
      </c>
      <c r="Q710">
        <v>0</v>
      </c>
      <c r="R710">
        <v>0</v>
      </c>
      <c r="S710">
        <v>0</v>
      </c>
      <c r="T710">
        <v>0</v>
      </c>
      <c r="U710">
        <v>0</v>
      </c>
      <c r="V710">
        <v>0</v>
      </c>
      <c r="W710">
        <v>0</v>
      </c>
      <c r="X710">
        <v>0</v>
      </c>
      <c r="Y710">
        <v>0</v>
      </c>
      <c r="Z710">
        <v>0</v>
      </c>
      <c r="AA710">
        <v>0</v>
      </c>
      <c r="AB710">
        <v>0</v>
      </c>
      <c r="AC710">
        <v>1</v>
      </c>
      <c r="AD710">
        <v>0</v>
      </c>
      <c r="AE710" t="str">
        <v>(empty model)</v>
      </c>
      <c r="AF710">
        <v>1</v>
      </c>
      <c r="AG710">
        <v>61</v>
      </c>
      <c r="AH710">
        <v>36393.669320000001</v>
      </c>
      <c r="AI710">
        <v>15.9</v>
      </c>
    </row>
    <row r="711" spans="10:35" x14ac:dyDescent="0.25">
      <c r="J711" t="str">
        <v>Democratic People's Republic of Korea</v>
      </c>
      <c r="K711" t="b">
        <v>0</v>
      </c>
      <c r="M711" t="str">
        <v>Israel</v>
      </c>
      <c r="N711">
        <v>81.8</v>
      </c>
      <c r="P711" t="str">
        <v>Israel</v>
      </c>
      <c r="Q711">
        <v>0</v>
      </c>
      <c r="R711">
        <v>0</v>
      </c>
      <c r="S711">
        <v>0</v>
      </c>
      <c r="T711">
        <v>0</v>
      </c>
      <c r="U711">
        <v>0</v>
      </c>
      <c r="V711">
        <v>0</v>
      </c>
      <c r="W711">
        <v>0</v>
      </c>
      <c r="X711">
        <v>0</v>
      </c>
      <c r="Y711">
        <v>0</v>
      </c>
      <c r="Z711">
        <v>0</v>
      </c>
      <c r="AA711">
        <v>0</v>
      </c>
      <c r="AB711">
        <v>1</v>
      </c>
      <c r="AC711">
        <v>0</v>
      </c>
      <c r="AD711">
        <v>0</v>
      </c>
      <c r="AE711" t="str">
        <v>(empty model)</v>
      </c>
      <c r="AF711">
        <v>1</v>
      </c>
      <c r="AG711">
        <v>6</v>
      </c>
      <c r="AH711">
        <v>32569.596829999999</v>
      </c>
      <c r="AI711">
        <v>15.9</v>
      </c>
    </row>
    <row r="712" spans="10:35" x14ac:dyDescent="0.25">
      <c r="J712" t="str">
        <v>Democratic People's Republic of Korea</v>
      </c>
      <c r="K712" t="b">
        <v>0</v>
      </c>
      <c r="M712" t="str">
        <v>Israel</v>
      </c>
      <c r="N712">
        <v>81.8</v>
      </c>
      <c r="P712" t="str">
        <v>Israel</v>
      </c>
      <c r="Q712">
        <v>0</v>
      </c>
      <c r="R712">
        <v>0</v>
      </c>
      <c r="S712">
        <v>0</v>
      </c>
      <c r="T712">
        <v>0</v>
      </c>
      <c r="U712">
        <v>0</v>
      </c>
      <c r="V712">
        <v>0</v>
      </c>
      <c r="W712">
        <v>0</v>
      </c>
      <c r="X712">
        <v>0</v>
      </c>
      <c r="Y712">
        <v>0</v>
      </c>
      <c r="Z712">
        <v>0</v>
      </c>
      <c r="AA712">
        <v>1</v>
      </c>
      <c r="AB712">
        <v>0</v>
      </c>
      <c r="AC712">
        <v>0</v>
      </c>
      <c r="AD712">
        <v>0</v>
      </c>
      <c r="AE712" t="str">
        <v>(empty model)</v>
      </c>
      <c r="AF712">
        <v>1</v>
      </c>
      <c r="AG712">
        <v>61</v>
      </c>
      <c r="AH712">
        <v>33657.157270000003</v>
      </c>
      <c r="AI712">
        <v>15.8</v>
      </c>
    </row>
    <row r="713" spans="10:35" x14ac:dyDescent="0.25">
      <c r="J713" t="str">
        <v>Democratic People's Republic of Korea</v>
      </c>
      <c r="K713" t="b">
        <v>0</v>
      </c>
      <c r="M713" t="str">
        <v>Israel</v>
      </c>
      <c r="N713">
        <v>81.7</v>
      </c>
      <c r="P713" t="str">
        <v>Israel</v>
      </c>
      <c r="Q713">
        <v>0</v>
      </c>
      <c r="R713">
        <v>0</v>
      </c>
      <c r="S713">
        <v>0</v>
      </c>
      <c r="T713">
        <v>0</v>
      </c>
      <c r="U713">
        <v>0</v>
      </c>
      <c r="V713">
        <v>0</v>
      </c>
      <c r="W713">
        <v>0</v>
      </c>
      <c r="X713">
        <v>0</v>
      </c>
      <c r="Y713">
        <v>0</v>
      </c>
      <c r="Z713">
        <v>1</v>
      </c>
      <c r="AA713">
        <v>0</v>
      </c>
      <c r="AB713">
        <v>0</v>
      </c>
      <c r="AC713">
        <v>0</v>
      </c>
      <c r="AD713">
        <v>0</v>
      </c>
      <c r="AE713" t="str">
        <v>(empty model)</v>
      </c>
      <c r="AF713">
        <v>1</v>
      </c>
      <c r="AG713">
        <v>61</v>
      </c>
      <c r="AH713">
        <v>3661.9940000000001</v>
      </c>
      <c r="AI713">
        <v>15.7</v>
      </c>
    </row>
    <row r="714" spans="10:35" x14ac:dyDescent="0.25">
      <c r="J714" t="str">
        <v>Democratic People's Republic of Korea</v>
      </c>
      <c r="K714" t="b">
        <v>0</v>
      </c>
      <c r="M714" t="str">
        <v>Israel</v>
      </c>
      <c r="N714">
        <v>81.5</v>
      </c>
      <c r="P714" t="str">
        <v>Israel</v>
      </c>
      <c r="Q714">
        <v>0</v>
      </c>
      <c r="R714">
        <v>0</v>
      </c>
      <c r="S714">
        <v>0</v>
      </c>
      <c r="T714">
        <v>0</v>
      </c>
      <c r="U714">
        <v>0</v>
      </c>
      <c r="V714">
        <v>0</v>
      </c>
      <c r="W714">
        <v>0</v>
      </c>
      <c r="X714">
        <v>0</v>
      </c>
      <c r="Y714">
        <v>1</v>
      </c>
      <c r="Z714">
        <v>0</v>
      </c>
      <c r="AA714">
        <v>0</v>
      </c>
      <c r="AB714">
        <v>0</v>
      </c>
      <c r="AC714">
        <v>0</v>
      </c>
      <c r="AD714">
        <v>0</v>
      </c>
      <c r="AE714" t="str">
        <v>(empty model)</v>
      </c>
      <c r="AF714">
        <v>1</v>
      </c>
      <c r="AG714">
        <v>63</v>
      </c>
      <c r="AH714">
        <v>27795.87671</v>
      </c>
      <c r="AI714">
        <v>15.6</v>
      </c>
    </row>
    <row r="715" spans="10:35" x14ac:dyDescent="0.25">
      <c r="J715" t="str">
        <v>Democratic People's Republic of Korea</v>
      </c>
      <c r="K715" t="b">
        <v>0</v>
      </c>
      <c r="M715" t="str">
        <v>Israel</v>
      </c>
      <c r="N715">
        <v>81</v>
      </c>
      <c r="P715" t="str">
        <v>Israel</v>
      </c>
      <c r="Q715">
        <v>0</v>
      </c>
      <c r="R715">
        <v>0</v>
      </c>
      <c r="S715">
        <v>0</v>
      </c>
      <c r="T715">
        <v>0</v>
      </c>
      <c r="U715">
        <v>0</v>
      </c>
      <c r="V715">
        <v>0</v>
      </c>
      <c r="W715">
        <v>0</v>
      </c>
      <c r="X715">
        <v>1</v>
      </c>
      <c r="Y715">
        <v>0</v>
      </c>
      <c r="Z715">
        <v>0</v>
      </c>
      <c r="AA715">
        <v>0</v>
      </c>
      <c r="AB715">
        <v>0</v>
      </c>
      <c r="AC715">
        <v>0</v>
      </c>
      <c r="AD715">
        <v>0</v>
      </c>
      <c r="AE715" t="str">
        <v>(empty model)</v>
      </c>
      <c r="AF715">
        <v>1</v>
      </c>
      <c r="AG715">
        <v>65</v>
      </c>
      <c r="AH715">
        <v>29657.4421</v>
      </c>
      <c r="AI715">
        <v>15.8</v>
      </c>
    </row>
    <row r="716" spans="10:35" x14ac:dyDescent="0.25">
      <c r="J716" t="str">
        <v>Democratic People's Republic of Korea</v>
      </c>
      <c r="K716" t="b">
        <v>0</v>
      </c>
      <c r="M716" t="str">
        <v>Israel</v>
      </c>
      <c r="N716">
        <v>84</v>
      </c>
      <c r="P716" t="str">
        <v>Israel</v>
      </c>
      <c r="Q716">
        <v>0</v>
      </c>
      <c r="R716">
        <v>0</v>
      </c>
      <c r="S716">
        <v>0</v>
      </c>
      <c r="T716">
        <v>0</v>
      </c>
      <c r="U716">
        <v>0</v>
      </c>
      <c r="V716">
        <v>0</v>
      </c>
      <c r="W716">
        <v>1</v>
      </c>
      <c r="X716">
        <v>0</v>
      </c>
      <c r="Y716">
        <v>0</v>
      </c>
      <c r="Z716">
        <v>0</v>
      </c>
      <c r="AA716">
        <v>0</v>
      </c>
      <c r="AB716">
        <v>0</v>
      </c>
      <c r="AC716">
        <v>0</v>
      </c>
      <c r="AD716">
        <v>0</v>
      </c>
      <c r="AE716" t="str">
        <v>(empty model)</v>
      </c>
      <c r="AF716">
        <v>1</v>
      </c>
      <c r="AG716">
        <v>68</v>
      </c>
      <c r="AH716">
        <v>258.637</v>
      </c>
      <c r="AI716">
        <v>15.7</v>
      </c>
    </row>
    <row r="717" spans="10:35" x14ac:dyDescent="0.25">
      <c r="J717" t="str">
        <v>Democratic People's Republic of Korea</v>
      </c>
      <c r="K717" t="b">
        <v>0</v>
      </c>
      <c r="M717" t="str">
        <v>Israel</v>
      </c>
      <c r="N717">
        <v>84</v>
      </c>
      <c r="P717" t="str">
        <v>Israel</v>
      </c>
      <c r="Q717">
        <v>0</v>
      </c>
      <c r="R717">
        <v>0</v>
      </c>
      <c r="S717">
        <v>0</v>
      </c>
      <c r="T717">
        <v>0</v>
      </c>
      <c r="U717">
        <v>0</v>
      </c>
      <c r="V717">
        <v>1</v>
      </c>
      <c r="W717">
        <v>0</v>
      </c>
      <c r="X717">
        <v>0</v>
      </c>
      <c r="Y717">
        <v>0</v>
      </c>
      <c r="Z717">
        <v>0</v>
      </c>
      <c r="AA717">
        <v>0</v>
      </c>
      <c r="AB717">
        <v>0</v>
      </c>
      <c r="AC717">
        <v>0</v>
      </c>
      <c r="AD717">
        <v>0</v>
      </c>
      <c r="AE717" t="str">
        <v>(empty model)</v>
      </c>
      <c r="AF717">
        <v>1</v>
      </c>
      <c r="AG717">
        <v>68</v>
      </c>
      <c r="AH717">
        <v>2195.1768999999999</v>
      </c>
      <c r="AI717">
        <v>15.7</v>
      </c>
    </row>
    <row r="718" spans="10:35" x14ac:dyDescent="0.25">
      <c r="J718" t="str">
        <v>Democratic People's Republic of Korea</v>
      </c>
      <c r="K718" t="b">
        <v>0</v>
      </c>
      <c r="M718" t="str">
        <v>Israel</v>
      </c>
      <c r="N718">
        <v>80</v>
      </c>
      <c r="P718" t="str">
        <v>Israel</v>
      </c>
      <c r="Q718">
        <v>0</v>
      </c>
      <c r="R718">
        <v>0</v>
      </c>
      <c r="S718">
        <v>0</v>
      </c>
      <c r="T718">
        <v>0</v>
      </c>
      <c r="U718">
        <v>1</v>
      </c>
      <c r="V718">
        <v>0</v>
      </c>
      <c r="W718">
        <v>0</v>
      </c>
      <c r="X718">
        <v>0</v>
      </c>
      <c r="Y718">
        <v>0</v>
      </c>
      <c r="Z718">
        <v>0</v>
      </c>
      <c r="AA718">
        <v>0</v>
      </c>
      <c r="AB718">
        <v>0</v>
      </c>
      <c r="AC718">
        <v>0</v>
      </c>
      <c r="AD718">
        <v>0</v>
      </c>
      <c r="AE718" t="str">
        <v>(empty model)</v>
      </c>
      <c r="AF718">
        <v>1</v>
      </c>
      <c r="AG718">
        <v>71</v>
      </c>
      <c r="AH718">
        <v>2611.17931</v>
      </c>
      <c r="AI718">
        <v>15.8</v>
      </c>
    </row>
    <row r="719" spans="10:35" x14ac:dyDescent="0.25">
      <c r="J719" t="str">
        <v>Democratic People's Republic of Korea</v>
      </c>
      <c r="K719" t="b">
        <v>0</v>
      </c>
      <c r="M719" t="str">
        <v>Israel</v>
      </c>
      <c r="N719">
        <v>81</v>
      </c>
      <c r="P719" t="str">
        <v>Israel</v>
      </c>
      <c r="Q719">
        <v>0</v>
      </c>
      <c r="R719">
        <v>0</v>
      </c>
      <c r="S719">
        <v>0</v>
      </c>
      <c r="T719">
        <v>1</v>
      </c>
      <c r="U719">
        <v>0</v>
      </c>
      <c r="V719">
        <v>0</v>
      </c>
      <c r="W719">
        <v>0</v>
      </c>
      <c r="X719">
        <v>0</v>
      </c>
      <c r="Y719">
        <v>0</v>
      </c>
      <c r="Z719">
        <v>0</v>
      </c>
      <c r="AA719">
        <v>0</v>
      </c>
      <c r="AB719">
        <v>0</v>
      </c>
      <c r="AC719">
        <v>0</v>
      </c>
      <c r="AD719">
        <v>0</v>
      </c>
      <c r="AE719" t="str">
        <v>(empty model)</v>
      </c>
      <c r="AF719">
        <v>1</v>
      </c>
      <c r="AG719">
        <v>69</v>
      </c>
      <c r="AH719">
        <v>19888.171999999999</v>
      </c>
      <c r="AI719">
        <v>15.9</v>
      </c>
    </row>
    <row r="720" spans="10:35" x14ac:dyDescent="0.25">
      <c r="J720" t="str">
        <v>Democratic People's Republic of Korea</v>
      </c>
      <c r="K720" t="b">
        <v>0</v>
      </c>
      <c r="M720" t="str">
        <v>Israel</v>
      </c>
      <c r="N720">
        <v>79.7</v>
      </c>
      <c r="P720" t="str">
        <v>Israel</v>
      </c>
      <c r="Q720">
        <v>0</v>
      </c>
      <c r="R720">
        <v>0</v>
      </c>
      <c r="S720">
        <v>1</v>
      </c>
      <c r="T720">
        <v>0</v>
      </c>
      <c r="U720">
        <v>0</v>
      </c>
      <c r="V720">
        <v>0</v>
      </c>
      <c r="W720">
        <v>0</v>
      </c>
      <c r="X720">
        <v>0</v>
      </c>
      <c r="Y720">
        <v>0</v>
      </c>
      <c r="Z720">
        <v>0</v>
      </c>
      <c r="AA720">
        <v>0</v>
      </c>
      <c r="AB720">
        <v>0</v>
      </c>
      <c r="AC720">
        <v>0</v>
      </c>
      <c r="AD720">
        <v>0</v>
      </c>
      <c r="AE720" t="str">
        <v>(empty model)</v>
      </c>
      <c r="AF720">
        <v>1</v>
      </c>
      <c r="AG720">
        <v>71</v>
      </c>
      <c r="AH720">
        <v>18946.99942</v>
      </c>
      <c r="AI720">
        <v>16</v>
      </c>
    </row>
    <row r="721" spans="10:35" x14ac:dyDescent="0.25">
      <c r="J721" t="str">
        <v>Democratic People's Republic of Korea</v>
      </c>
      <c r="K721" t="b">
        <v>0</v>
      </c>
      <c r="M721" t="str">
        <v>Israel</v>
      </c>
      <c r="N721">
        <v>79.3</v>
      </c>
      <c r="P721" t="str">
        <v>Israel</v>
      </c>
      <c r="Q721">
        <v>0</v>
      </c>
      <c r="R721">
        <v>1</v>
      </c>
      <c r="S721">
        <v>0</v>
      </c>
      <c r="T721">
        <v>0</v>
      </c>
      <c r="U721">
        <v>0</v>
      </c>
      <c r="V721">
        <v>0</v>
      </c>
      <c r="W721">
        <v>0</v>
      </c>
      <c r="X721">
        <v>0</v>
      </c>
      <c r="Y721">
        <v>0</v>
      </c>
      <c r="Z721">
        <v>0</v>
      </c>
      <c r="AA721">
        <v>0</v>
      </c>
      <c r="AB721">
        <v>0</v>
      </c>
      <c r="AC721">
        <v>0</v>
      </c>
      <c r="AD721">
        <v>0</v>
      </c>
      <c r="AE721" t="str">
        <v>(empty model)</v>
      </c>
      <c r="AF721">
        <v>1</v>
      </c>
      <c r="AG721">
        <v>74</v>
      </c>
      <c r="AH721">
        <v>18431.15696</v>
      </c>
      <c r="AI721">
        <v>15.3</v>
      </c>
    </row>
    <row r="722" spans="10:35" x14ac:dyDescent="0.25">
      <c r="J722" t="str">
        <v>Democratic People's Republic of Korea</v>
      </c>
      <c r="K722" t="b">
        <v>0</v>
      </c>
      <c r="M722" t="str">
        <v>Israel</v>
      </c>
      <c r="N722">
        <v>79.3</v>
      </c>
      <c r="P722" t="str">
        <v>Israel</v>
      </c>
      <c r="Q722">
        <v>1</v>
      </c>
      <c r="R722">
        <v>0</v>
      </c>
      <c r="S722">
        <v>0</v>
      </c>
      <c r="T722">
        <v>0</v>
      </c>
      <c r="U722">
        <v>0</v>
      </c>
      <c r="V722">
        <v>0</v>
      </c>
      <c r="W722">
        <v>0</v>
      </c>
      <c r="X722">
        <v>0</v>
      </c>
      <c r="Y722">
        <v>0</v>
      </c>
      <c r="Z722">
        <v>0</v>
      </c>
      <c r="AA722">
        <v>0</v>
      </c>
      <c r="AB722">
        <v>0</v>
      </c>
      <c r="AC722">
        <v>0</v>
      </c>
      <c r="AD722">
        <v>0</v>
      </c>
      <c r="AE722" t="str">
        <v>(empty model)</v>
      </c>
      <c r="AF722">
        <v>1</v>
      </c>
      <c r="AG722">
        <v>74</v>
      </c>
      <c r="AH722">
        <v>236.19646</v>
      </c>
      <c r="AI722">
        <v>15.1</v>
      </c>
    </row>
    <row r="723" spans="10:35" x14ac:dyDescent="0.25">
      <c r="J723" t="str">
        <v>Democratic People's Republic of Korea</v>
      </c>
      <c r="K723" t="b">
        <v>0</v>
      </c>
      <c r="M723" t="str">
        <v>Israel</v>
      </c>
      <c r="N723">
        <v>78.900000000000006</v>
      </c>
      <c r="P723" t="str">
        <v>Israel</v>
      </c>
      <c r="Q723">
        <v>0</v>
      </c>
      <c r="R723">
        <v>0</v>
      </c>
      <c r="S723">
        <v>0</v>
      </c>
      <c r="T723">
        <v>0</v>
      </c>
      <c r="U723">
        <v>0</v>
      </c>
      <c r="V723">
        <v>0</v>
      </c>
      <c r="W723">
        <v>0</v>
      </c>
      <c r="X723">
        <v>0</v>
      </c>
      <c r="Y723">
        <v>0</v>
      </c>
      <c r="Z723">
        <v>0</v>
      </c>
      <c r="AA723">
        <v>0</v>
      </c>
      <c r="AB723">
        <v>0</v>
      </c>
      <c r="AC723">
        <v>0</v>
      </c>
      <c r="AD723">
        <v>0</v>
      </c>
      <c r="AE723" t="str">
        <v>(empty model)</v>
      </c>
      <c r="AF723">
        <v>1</v>
      </c>
      <c r="AG723">
        <v>76</v>
      </c>
      <c r="AH723">
        <v>2152.1432</v>
      </c>
      <c r="AI723">
        <v>15.2</v>
      </c>
    </row>
    <row r="724" spans="10:35" x14ac:dyDescent="0.25">
      <c r="J724" t="str">
        <v>Democratic Republic of the Congo</v>
      </c>
      <c r="K724" t="b">
        <v>0</v>
      </c>
      <c r="M724" t="str">
        <v>Italy</v>
      </c>
      <c r="N724">
        <v>82.5</v>
      </c>
      <c r="P724" t="str">
        <v>Italy</v>
      </c>
      <c r="Q724">
        <v>0</v>
      </c>
      <c r="R724">
        <v>0</v>
      </c>
      <c r="S724">
        <v>0</v>
      </c>
      <c r="T724">
        <v>0</v>
      </c>
      <c r="U724">
        <v>0</v>
      </c>
      <c r="V724">
        <v>0</v>
      </c>
      <c r="W724">
        <v>0</v>
      </c>
      <c r="X724">
        <v>0</v>
      </c>
      <c r="Y724">
        <v>0</v>
      </c>
      <c r="Z724">
        <v>0</v>
      </c>
      <c r="AA724">
        <v>0</v>
      </c>
      <c r="AB724">
        <v>0</v>
      </c>
      <c r="AC724">
        <v>0</v>
      </c>
      <c r="AD724">
        <v>1</v>
      </c>
      <c r="AE724" t="str">
        <v>(empty model)</v>
      </c>
      <c r="AF724">
        <v>0</v>
      </c>
      <c r="AG724">
        <v>57</v>
      </c>
      <c r="AH724">
        <v>35396.66517</v>
      </c>
      <c r="AI724">
        <v>16.3</v>
      </c>
    </row>
    <row r="725" spans="10:35" x14ac:dyDescent="0.25">
      <c r="J725" t="str">
        <v>Democratic Republic of the Congo</v>
      </c>
      <c r="K725" t="b">
        <v>0</v>
      </c>
      <c r="M725" t="str">
        <v>Italy</v>
      </c>
      <c r="N725">
        <v>82.3</v>
      </c>
      <c r="P725" t="str">
        <v>Italy</v>
      </c>
      <c r="Q725">
        <v>0</v>
      </c>
      <c r="R725">
        <v>0</v>
      </c>
      <c r="S725">
        <v>0</v>
      </c>
      <c r="T725">
        <v>0</v>
      </c>
      <c r="U725">
        <v>0</v>
      </c>
      <c r="V725">
        <v>0</v>
      </c>
      <c r="W725">
        <v>0</v>
      </c>
      <c r="X725">
        <v>0</v>
      </c>
      <c r="Y725">
        <v>0</v>
      </c>
      <c r="Z725">
        <v>0</v>
      </c>
      <c r="AA725">
        <v>0</v>
      </c>
      <c r="AB725">
        <v>0</v>
      </c>
      <c r="AC725">
        <v>1</v>
      </c>
      <c r="AD725">
        <v>0</v>
      </c>
      <c r="AE725" t="str">
        <v>(empty model)</v>
      </c>
      <c r="AF725">
        <v>0</v>
      </c>
      <c r="AG725">
        <v>58</v>
      </c>
      <c r="AH725">
        <v>3537.27441</v>
      </c>
      <c r="AI725">
        <v>16.5</v>
      </c>
    </row>
    <row r="726" spans="10:35" x14ac:dyDescent="0.25">
      <c r="J726" t="str">
        <v>Democratic Republic of the Congo</v>
      </c>
      <c r="K726" t="b">
        <v>0</v>
      </c>
      <c r="M726" t="str">
        <v>Italy</v>
      </c>
      <c r="N726">
        <v>82</v>
      </c>
      <c r="P726" t="str">
        <v>Italy</v>
      </c>
      <c r="Q726">
        <v>0</v>
      </c>
      <c r="R726">
        <v>0</v>
      </c>
      <c r="S726">
        <v>0</v>
      </c>
      <c r="T726">
        <v>0</v>
      </c>
      <c r="U726">
        <v>0</v>
      </c>
      <c r="V726">
        <v>0</v>
      </c>
      <c r="W726">
        <v>0</v>
      </c>
      <c r="X726">
        <v>0</v>
      </c>
      <c r="Y726">
        <v>0</v>
      </c>
      <c r="Z726">
        <v>0</v>
      </c>
      <c r="AA726">
        <v>0</v>
      </c>
      <c r="AB726">
        <v>1</v>
      </c>
      <c r="AC726">
        <v>0</v>
      </c>
      <c r="AD726">
        <v>0</v>
      </c>
      <c r="AE726" t="str">
        <v>(empty model)</v>
      </c>
      <c r="AF726">
        <v>0</v>
      </c>
      <c r="AG726">
        <v>6</v>
      </c>
      <c r="AH726">
        <v>34814.124360000002</v>
      </c>
      <c r="AI726">
        <v>16.600000000000001</v>
      </c>
    </row>
    <row r="727" spans="10:35" x14ac:dyDescent="0.25">
      <c r="J727" t="str">
        <v>Democratic Republic of the Congo</v>
      </c>
      <c r="K727" t="b">
        <v>0</v>
      </c>
      <c r="M727" t="str">
        <v>Italy</v>
      </c>
      <c r="N727">
        <v>82</v>
      </c>
      <c r="P727" t="str">
        <v>Italy</v>
      </c>
      <c r="Q727">
        <v>0</v>
      </c>
      <c r="R727">
        <v>0</v>
      </c>
      <c r="S727">
        <v>0</v>
      </c>
      <c r="T727">
        <v>0</v>
      </c>
      <c r="U727">
        <v>0</v>
      </c>
      <c r="V727">
        <v>0</v>
      </c>
      <c r="W727">
        <v>0</v>
      </c>
      <c r="X727">
        <v>0</v>
      </c>
      <c r="Y727">
        <v>0</v>
      </c>
      <c r="Z727">
        <v>0</v>
      </c>
      <c r="AA727">
        <v>1</v>
      </c>
      <c r="AB727">
        <v>0</v>
      </c>
      <c r="AC727">
        <v>0</v>
      </c>
      <c r="AD727">
        <v>0</v>
      </c>
      <c r="AE727" t="str">
        <v>(empty model)</v>
      </c>
      <c r="AF727">
        <v>0</v>
      </c>
      <c r="AG727">
        <v>6</v>
      </c>
      <c r="AH727">
        <v>38334.68477</v>
      </c>
      <c r="AI727">
        <v>16.399999999999999</v>
      </c>
    </row>
    <row r="728" spans="10:35" x14ac:dyDescent="0.25">
      <c r="J728" t="str">
        <v>Democratic Republic of the Congo</v>
      </c>
      <c r="K728" t="b">
        <v>0</v>
      </c>
      <c r="M728" t="str">
        <v>Italy</v>
      </c>
      <c r="N728">
        <v>81.8</v>
      </c>
      <c r="P728" t="str">
        <v>Italy</v>
      </c>
      <c r="Q728">
        <v>0</v>
      </c>
      <c r="R728">
        <v>0</v>
      </c>
      <c r="S728">
        <v>0</v>
      </c>
      <c r="T728">
        <v>0</v>
      </c>
      <c r="U728">
        <v>0</v>
      </c>
      <c r="V728">
        <v>0</v>
      </c>
      <c r="W728">
        <v>0</v>
      </c>
      <c r="X728">
        <v>0</v>
      </c>
      <c r="Y728">
        <v>0</v>
      </c>
      <c r="Z728">
        <v>1</v>
      </c>
      <c r="AA728">
        <v>0</v>
      </c>
      <c r="AB728">
        <v>0</v>
      </c>
      <c r="AC728">
        <v>0</v>
      </c>
      <c r="AD728">
        <v>0</v>
      </c>
      <c r="AE728" t="str">
        <v>(empty model)</v>
      </c>
      <c r="AF728">
        <v>0</v>
      </c>
      <c r="AG728">
        <v>6</v>
      </c>
      <c r="AH728">
        <v>35849.373639999998</v>
      </c>
      <c r="AI728">
        <v>16.399999999999999</v>
      </c>
    </row>
    <row r="729" spans="10:35" x14ac:dyDescent="0.25">
      <c r="J729" t="str">
        <v>Democratic Republic of the Congo</v>
      </c>
      <c r="K729" t="b">
        <v>0</v>
      </c>
      <c r="M729" t="str">
        <v>Italy</v>
      </c>
      <c r="N729">
        <v>81.599999999999994</v>
      </c>
      <c r="P729" t="str">
        <v>Italy</v>
      </c>
      <c r="Q729">
        <v>0</v>
      </c>
      <c r="R729">
        <v>0</v>
      </c>
      <c r="S729">
        <v>0</v>
      </c>
      <c r="T729">
        <v>0</v>
      </c>
      <c r="U729">
        <v>0</v>
      </c>
      <c r="V729">
        <v>0</v>
      </c>
      <c r="W729">
        <v>0</v>
      </c>
      <c r="X729">
        <v>0</v>
      </c>
      <c r="Y729">
        <v>1</v>
      </c>
      <c r="Z729">
        <v>0</v>
      </c>
      <c r="AA729">
        <v>0</v>
      </c>
      <c r="AB729">
        <v>0</v>
      </c>
      <c r="AC729">
        <v>0</v>
      </c>
      <c r="AD729">
        <v>0</v>
      </c>
      <c r="AE729" t="str">
        <v>(empty model)</v>
      </c>
      <c r="AF729">
        <v>0</v>
      </c>
      <c r="AG729">
        <v>61</v>
      </c>
      <c r="AH729">
        <v>36976.845119999998</v>
      </c>
      <c r="AI729">
        <v>16.3</v>
      </c>
    </row>
    <row r="730" spans="10:35" x14ac:dyDescent="0.25">
      <c r="J730" t="str">
        <v>Democratic Republic of the Congo</v>
      </c>
      <c r="K730" t="b">
        <v>0</v>
      </c>
      <c r="M730" t="str">
        <v>Italy</v>
      </c>
      <c r="N730">
        <v>81.5</v>
      </c>
      <c r="P730" t="str">
        <v>Italy</v>
      </c>
      <c r="Q730">
        <v>0</v>
      </c>
      <c r="R730">
        <v>0</v>
      </c>
      <c r="S730">
        <v>0</v>
      </c>
      <c r="T730">
        <v>0</v>
      </c>
      <c r="U730">
        <v>0</v>
      </c>
      <c r="V730">
        <v>0</v>
      </c>
      <c r="W730">
        <v>0</v>
      </c>
      <c r="X730">
        <v>1</v>
      </c>
      <c r="Y730">
        <v>0</v>
      </c>
      <c r="Z730">
        <v>0</v>
      </c>
      <c r="AA730">
        <v>0</v>
      </c>
      <c r="AB730">
        <v>0</v>
      </c>
      <c r="AC730">
        <v>0</v>
      </c>
      <c r="AD730">
        <v>0</v>
      </c>
      <c r="AE730" t="str">
        <v>(empty model)</v>
      </c>
      <c r="AF730">
        <v>0</v>
      </c>
      <c r="AG730">
        <v>61</v>
      </c>
      <c r="AH730">
        <v>464.18464999999998</v>
      </c>
      <c r="AI730">
        <v>16.3</v>
      </c>
    </row>
    <row r="731" spans="10:35" x14ac:dyDescent="0.25">
      <c r="J731" t="str">
        <v>Democratic Republic of the Congo</v>
      </c>
      <c r="K731" t="b">
        <v>0</v>
      </c>
      <c r="M731" t="str">
        <v>Italy</v>
      </c>
      <c r="N731">
        <v>81.3</v>
      </c>
      <c r="P731" t="str">
        <v>Italy</v>
      </c>
      <c r="Q731">
        <v>0</v>
      </c>
      <c r="R731">
        <v>0</v>
      </c>
      <c r="S731">
        <v>0</v>
      </c>
      <c r="T731">
        <v>0</v>
      </c>
      <c r="U731">
        <v>0</v>
      </c>
      <c r="V731">
        <v>0</v>
      </c>
      <c r="W731">
        <v>1</v>
      </c>
      <c r="X731">
        <v>0</v>
      </c>
      <c r="Y731">
        <v>0</v>
      </c>
      <c r="Z731">
        <v>0</v>
      </c>
      <c r="AA731">
        <v>0</v>
      </c>
      <c r="AB731">
        <v>0</v>
      </c>
      <c r="AC731">
        <v>0</v>
      </c>
      <c r="AD731">
        <v>0</v>
      </c>
      <c r="AE731" t="str">
        <v>(empty model)</v>
      </c>
      <c r="AF731">
        <v>0</v>
      </c>
      <c r="AG731">
        <v>63</v>
      </c>
      <c r="AH731">
        <v>37698.785730000003</v>
      </c>
      <c r="AI731">
        <v>16.100000000000001</v>
      </c>
    </row>
    <row r="732" spans="10:35" x14ac:dyDescent="0.25">
      <c r="J732" t="str">
        <v>Democratic Republic of the Congo</v>
      </c>
      <c r="K732" t="b">
        <v>0</v>
      </c>
      <c r="M732" t="str">
        <v>Italy</v>
      </c>
      <c r="N732">
        <v>81.2</v>
      </c>
      <c r="P732" t="str">
        <v>Italy</v>
      </c>
      <c r="Q732">
        <v>0</v>
      </c>
      <c r="R732">
        <v>0</v>
      </c>
      <c r="S732">
        <v>0</v>
      </c>
      <c r="T732">
        <v>0</v>
      </c>
      <c r="U732">
        <v>0</v>
      </c>
      <c r="V732">
        <v>1</v>
      </c>
      <c r="W732">
        <v>0</v>
      </c>
      <c r="X732">
        <v>0</v>
      </c>
      <c r="Y732">
        <v>0</v>
      </c>
      <c r="Z732">
        <v>0</v>
      </c>
      <c r="AA732">
        <v>0</v>
      </c>
      <c r="AB732">
        <v>0</v>
      </c>
      <c r="AC732">
        <v>0</v>
      </c>
      <c r="AD732">
        <v>0</v>
      </c>
      <c r="AE732" t="str">
        <v>(empty model)</v>
      </c>
      <c r="AF732">
        <v>0</v>
      </c>
      <c r="AG732">
        <v>65</v>
      </c>
      <c r="AH732">
        <v>3341.7482</v>
      </c>
      <c r="AI732">
        <v>16</v>
      </c>
    </row>
    <row r="733" spans="10:35" x14ac:dyDescent="0.25">
      <c r="J733" t="str">
        <v>Democratic Republic of the Congo</v>
      </c>
      <c r="K733" t="b">
        <v>0</v>
      </c>
      <c r="M733" t="str">
        <v>Italy</v>
      </c>
      <c r="N733">
        <v>88</v>
      </c>
      <c r="P733" t="str">
        <v>Italy</v>
      </c>
      <c r="Q733">
        <v>0</v>
      </c>
      <c r="R733">
        <v>0</v>
      </c>
      <c r="S733">
        <v>0</v>
      </c>
      <c r="T733">
        <v>0</v>
      </c>
      <c r="U733">
        <v>1</v>
      </c>
      <c r="V733">
        <v>0</v>
      </c>
      <c r="W733">
        <v>0</v>
      </c>
      <c r="X733">
        <v>0</v>
      </c>
      <c r="Y733">
        <v>0</v>
      </c>
      <c r="Z733">
        <v>0</v>
      </c>
      <c r="AA733">
        <v>0</v>
      </c>
      <c r="AB733">
        <v>0</v>
      </c>
      <c r="AC733">
        <v>0</v>
      </c>
      <c r="AD733">
        <v>0</v>
      </c>
      <c r="AE733" t="str">
        <v>(empty model)</v>
      </c>
      <c r="AF733">
        <v>0</v>
      </c>
      <c r="AG733">
        <v>66</v>
      </c>
      <c r="AH733">
        <v>31959.262149999999</v>
      </c>
      <c r="AI733">
        <v>15.8</v>
      </c>
    </row>
    <row r="734" spans="10:35" x14ac:dyDescent="0.25">
      <c r="J734" t="str">
        <v>Democratic Republic of the Congo</v>
      </c>
      <c r="K734" t="b">
        <v>0</v>
      </c>
      <c r="M734" t="str">
        <v>Italy</v>
      </c>
      <c r="N734">
        <v>89</v>
      </c>
      <c r="P734" t="str">
        <v>Italy</v>
      </c>
      <c r="Q734">
        <v>0</v>
      </c>
      <c r="R734">
        <v>0</v>
      </c>
      <c r="S734">
        <v>0</v>
      </c>
      <c r="T734">
        <v>1</v>
      </c>
      <c r="U734">
        <v>0</v>
      </c>
      <c r="V734">
        <v>0</v>
      </c>
      <c r="W734">
        <v>0</v>
      </c>
      <c r="X734">
        <v>0</v>
      </c>
      <c r="Y734">
        <v>0</v>
      </c>
      <c r="Z734">
        <v>0</v>
      </c>
      <c r="AA734">
        <v>0</v>
      </c>
      <c r="AB734">
        <v>0</v>
      </c>
      <c r="AC734">
        <v>0</v>
      </c>
      <c r="AD734">
        <v>0</v>
      </c>
      <c r="AE734" t="str">
        <v>(empty model)</v>
      </c>
      <c r="AF734">
        <v>0</v>
      </c>
      <c r="AG734">
        <v>66</v>
      </c>
      <c r="AH734">
        <v>31174.561180000001</v>
      </c>
      <c r="AI734">
        <v>15.6</v>
      </c>
    </row>
    <row r="735" spans="10:35" x14ac:dyDescent="0.25">
      <c r="J735" t="str">
        <v>Democratic Republic of the Congo</v>
      </c>
      <c r="K735" t="b">
        <v>0</v>
      </c>
      <c r="M735" t="str">
        <v>Italy</v>
      </c>
      <c r="N735">
        <v>79.900000000000006</v>
      </c>
      <c r="P735" t="str">
        <v>Italy</v>
      </c>
      <c r="Q735">
        <v>0</v>
      </c>
      <c r="R735">
        <v>0</v>
      </c>
      <c r="S735">
        <v>1</v>
      </c>
      <c r="T735">
        <v>0</v>
      </c>
      <c r="U735">
        <v>0</v>
      </c>
      <c r="V735">
        <v>0</v>
      </c>
      <c r="W735">
        <v>0</v>
      </c>
      <c r="X735">
        <v>0</v>
      </c>
      <c r="Y735">
        <v>0</v>
      </c>
      <c r="Z735">
        <v>0</v>
      </c>
      <c r="AA735">
        <v>0</v>
      </c>
      <c r="AB735">
        <v>0</v>
      </c>
      <c r="AC735">
        <v>0</v>
      </c>
      <c r="AD735">
        <v>0</v>
      </c>
      <c r="AE735" t="str">
        <v>(empty model)</v>
      </c>
      <c r="AF735">
        <v>0</v>
      </c>
      <c r="AG735">
        <v>72</v>
      </c>
      <c r="AH735">
        <v>27387.2258</v>
      </c>
      <c r="AI735">
        <v>15.4</v>
      </c>
    </row>
    <row r="736" spans="10:35" x14ac:dyDescent="0.25">
      <c r="J736" t="str">
        <v>Democratic Republic of the Congo</v>
      </c>
      <c r="K736" t="b">
        <v>0</v>
      </c>
      <c r="M736" t="str">
        <v>Italy</v>
      </c>
      <c r="N736">
        <v>80</v>
      </c>
      <c r="P736" t="str">
        <v>Italy</v>
      </c>
      <c r="Q736">
        <v>0</v>
      </c>
      <c r="R736">
        <v>1</v>
      </c>
      <c r="S736">
        <v>0</v>
      </c>
      <c r="T736">
        <v>0</v>
      </c>
      <c r="U736">
        <v>0</v>
      </c>
      <c r="V736">
        <v>0</v>
      </c>
      <c r="W736">
        <v>0</v>
      </c>
      <c r="X736">
        <v>0</v>
      </c>
      <c r="Y736">
        <v>0</v>
      </c>
      <c r="Z736">
        <v>0</v>
      </c>
      <c r="AA736">
        <v>0</v>
      </c>
      <c r="AB736">
        <v>0</v>
      </c>
      <c r="AC736">
        <v>0</v>
      </c>
      <c r="AD736">
        <v>0</v>
      </c>
      <c r="AE736" t="str">
        <v>(empty model)</v>
      </c>
      <c r="AF736">
        <v>0</v>
      </c>
      <c r="AG736">
        <v>72</v>
      </c>
      <c r="AH736">
        <v>22196.5736</v>
      </c>
      <c r="AI736">
        <v>15.2</v>
      </c>
    </row>
    <row r="737" spans="10:35" x14ac:dyDescent="0.25">
      <c r="J737" t="str">
        <v>Democratic Republic of the Congo</v>
      </c>
      <c r="K737" t="b">
        <v>0</v>
      </c>
      <c r="M737" t="str">
        <v>Italy</v>
      </c>
      <c r="N737">
        <v>79.8</v>
      </c>
      <c r="P737" t="str">
        <v>Italy</v>
      </c>
      <c r="Q737">
        <v>1</v>
      </c>
      <c r="R737">
        <v>0</v>
      </c>
      <c r="S737">
        <v>0</v>
      </c>
      <c r="T737">
        <v>0</v>
      </c>
      <c r="U737">
        <v>0</v>
      </c>
      <c r="V737">
        <v>0</v>
      </c>
      <c r="W737">
        <v>0</v>
      </c>
      <c r="X737">
        <v>0</v>
      </c>
      <c r="Y737">
        <v>0</v>
      </c>
      <c r="Z737">
        <v>0</v>
      </c>
      <c r="AA737">
        <v>0</v>
      </c>
      <c r="AB737">
        <v>0</v>
      </c>
      <c r="AC737">
        <v>0</v>
      </c>
      <c r="AD737">
        <v>0</v>
      </c>
      <c r="AE737" t="str">
        <v>(empty model)</v>
      </c>
      <c r="AF737">
        <v>0</v>
      </c>
      <c r="AG737">
        <v>75</v>
      </c>
      <c r="AH737">
        <v>24.818999999999999</v>
      </c>
      <c r="AI737">
        <v>14.9</v>
      </c>
    </row>
    <row r="738" spans="10:35" x14ac:dyDescent="0.25">
      <c r="J738" t="str">
        <v>Democratic Republic of the Congo</v>
      </c>
      <c r="K738" t="b">
        <v>0</v>
      </c>
      <c r="M738" t="str">
        <v>Italy</v>
      </c>
      <c r="N738">
        <v>79.400000000000006</v>
      </c>
      <c r="P738" t="str">
        <v>Italy</v>
      </c>
      <c r="Q738">
        <v>0</v>
      </c>
      <c r="R738">
        <v>0</v>
      </c>
      <c r="S738">
        <v>0</v>
      </c>
      <c r="T738">
        <v>0</v>
      </c>
      <c r="U738">
        <v>0</v>
      </c>
      <c r="V738">
        <v>0</v>
      </c>
      <c r="W738">
        <v>0</v>
      </c>
      <c r="X738">
        <v>0</v>
      </c>
      <c r="Y738">
        <v>0</v>
      </c>
      <c r="Z738">
        <v>0</v>
      </c>
      <c r="AA738">
        <v>0</v>
      </c>
      <c r="AB738">
        <v>0</v>
      </c>
      <c r="AC738">
        <v>0</v>
      </c>
      <c r="AD738">
        <v>0</v>
      </c>
      <c r="AE738" t="str">
        <v>(empty model)</v>
      </c>
      <c r="AF738">
        <v>0</v>
      </c>
      <c r="AG738">
        <v>77</v>
      </c>
      <c r="AH738">
        <v>251.24260000000001</v>
      </c>
      <c r="AI738">
        <v>14.8</v>
      </c>
    </row>
    <row r="739" spans="10:35" x14ac:dyDescent="0.25">
      <c r="J739" t="str">
        <v>Democratic Republic of the Congo</v>
      </c>
      <c r="K739" t="b">
        <v>0</v>
      </c>
      <c r="M739" t="str">
        <v>Jamaica</v>
      </c>
      <c r="N739">
        <v>75.8</v>
      </c>
      <c r="P739" t="str">
        <v>Jamaica</v>
      </c>
      <c r="Q739">
        <v>0</v>
      </c>
      <c r="R739">
        <v>0</v>
      </c>
      <c r="S739">
        <v>0</v>
      </c>
      <c r="T739">
        <v>0</v>
      </c>
      <c r="U739">
        <v>0</v>
      </c>
      <c r="V739">
        <v>0</v>
      </c>
      <c r="W739">
        <v>0</v>
      </c>
      <c r="X739">
        <v>0</v>
      </c>
      <c r="Y739">
        <v>0</v>
      </c>
      <c r="Z739">
        <v>0</v>
      </c>
      <c r="AA739">
        <v>0</v>
      </c>
      <c r="AB739">
        <v>0</v>
      </c>
      <c r="AC739">
        <v>0</v>
      </c>
      <c r="AD739">
        <v>1</v>
      </c>
      <c r="AE739" t="str">
        <v>(empty model)</v>
      </c>
      <c r="AF739">
        <v>1</v>
      </c>
      <c r="AG739">
        <v>133</v>
      </c>
      <c r="AH739">
        <v>4855.7437890000001</v>
      </c>
      <c r="AI739">
        <v>12.8</v>
      </c>
    </row>
    <row r="740" spans="10:35" x14ac:dyDescent="0.25">
      <c r="J740" t="str">
        <v>Denmark</v>
      </c>
      <c r="K740" t="b">
        <v>0</v>
      </c>
      <c r="M740" t="str">
        <v>Jamaica</v>
      </c>
      <c r="N740">
        <v>75.599999999999994</v>
      </c>
      <c r="P740" t="str">
        <v>Jamaica</v>
      </c>
      <c r="Q740">
        <v>0</v>
      </c>
      <c r="R740">
        <v>0</v>
      </c>
      <c r="S740">
        <v>0</v>
      </c>
      <c r="T740">
        <v>0</v>
      </c>
      <c r="U740">
        <v>0</v>
      </c>
      <c r="V740">
        <v>0</v>
      </c>
      <c r="W740">
        <v>0</v>
      </c>
      <c r="X740">
        <v>0</v>
      </c>
      <c r="Y740">
        <v>0</v>
      </c>
      <c r="Z740">
        <v>0</v>
      </c>
      <c r="AA740">
        <v>0</v>
      </c>
      <c r="AB740">
        <v>0</v>
      </c>
      <c r="AC740">
        <v>1</v>
      </c>
      <c r="AD740">
        <v>0</v>
      </c>
      <c r="AE740" t="str">
        <v>(empty model)</v>
      </c>
      <c r="AF740">
        <v>1</v>
      </c>
      <c r="AG740">
        <v>136</v>
      </c>
      <c r="AH740">
        <v>56.144952000000004</v>
      </c>
      <c r="AI740">
        <v>12.8</v>
      </c>
    </row>
    <row r="741" spans="10:35" x14ac:dyDescent="0.25">
      <c r="J741" t="str">
        <v>Denmark</v>
      </c>
      <c r="K741" t="b">
        <v>0</v>
      </c>
      <c r="M741" t="str">
        <v>Jamaica</v>
      </c>
      <c r="N741">
        <v>75.3</v>
      </c>
      <c r="P741" t="str">
        <v>Jamaica</v>
      </c>
      <c r="Q741">
        <v>0</v>
      </c>
      <c r="R741">
        <v>0</v>
      </c>
      <c r="S741">
        <v>0</v>
      </c>
      <c r="T741">
        <v>0</v>
      </c>
      <c r="U741">
        <v>0</v>
      </c>
      <c r="V741">
        <v>0</v>
      </c>
      <c r="W741">
        <v>0</v>
      </c>
      <c r="X741">
        <v>0</v>
      </c>
      <c r="Y741">
        <v>0</v>
      </c>
      <c r="Z741">
        <v>0</v>
      </c>
      <c r="AA741">
        <v>0</v>
      </c>
      <c r="AB741">
        <v>1</v>
      </c>
      <c r="AC741">
        <v>0</v>
      </c>
      <c r="AD741">
        <v>0</v>
      </c>
      <c r="AE741" t="str">
        <v>(empty model)</v>
      </c>
      <c r="AF741">
        <v>1</v>
      </c>
      <c r="AG741">
        <v>138</v>
      </c>
      <c r="AH741">
        <v>521.33362999999997</v>
      </c>
      <c r="AI741">
        <v>12.8</v>
      </c>
    </row>
    <row r="742" spans="10:35" x14ac:dyDescent="0.25">
      <c r="J742" t="str">
        <v>Denmark</v>
      </c>
      <c r="K742" t="b">
        <v>0</v>
      </c>
      <c r="M742" t="str">
        <v>Jamaica</v>
      </c>
      <c r="N742">
        <v>75.2</v>
      </c>
      <c r="P742" t="str">
        <v>Jamaica</v>
      </c>
      <c r="Q742">
        <v>0</v>
      </c>
      <c r="R742">
        <v>0</v>
      </c>
      <c r="S742">
        <v>0</v>
      </c>
      <c r="T742">
        <v>0</v>
      </c>
      <c r="U742">
        <v>0</v>
      </c>
      <c r="V742">
        <v>0</v>
      </c>
      <c r="W742">
        <v>0</v>
      </c>
      <c r="X742">
        <v>0</v>
      </c>
      <c r="Y742">
        <v>0</v>
      </c>
      <c r="Z742">
        <v>0</v>
      </c>
      <c r="AA742">
        <v>1</v>
      </c>
      <c r="AB742">
        <v>0</v>
      </c>
      <c r="AC742">
        <v>0</v>
      </c>
      <c r="AD742">
        <v>0</v>
      </c>
      <c r="AE742" t="str">
        <v>(empty model)</v>
      </c>
      <c r="AF742">
        <v>1</v>
      </c>
      <c r="AG742">
        <v>139</v>
      </c>
      <c r="AH742">
        <v>513.549487</v>
      </c>
      <c r="AI742">
        <v>12.8</v>
      </c>
    </row>
    <row r="743" spans="10:35" x14ac:dyDescent="0.25">
      <c r="J743" t="str">
        <v>Denmark</v>
      </c>
      <c r="K743" t="b">
        <v>0</v>
      </c>
      <c r="M743" t="str">
        <v>Jamaica</v>
      </c>
      <c r="N743">
        <v>75</v>
      </c>
      <c r="P743" t="str">
        <v>Jamaica</v>
      </c>
      <c r="Q743">
        <v>0</v>
      </c>
      <c r="R743">
        <v>0</v>
      </c>
      <c r="S743">
        <v>0</v>
      </c>
      <c r="T743">
        <v>0</v>
      </c>
      <c r="U743">
        <v>0</v>
      </c>
      <c r="V743">
        <v>0</v>
      </c>
      <c r="W743">
        <v>0</v>
      </c>
      <c r="X743">
        <v>0</v>
      </c>
      <c r="Y743">
        <v>0</v>
      </c>
      <c r="Z743">
        <v>1</v>
      </c>
      <c r="AA743">
        <v>0</v>
      </c>
      <c r="AB743">
        <v>0</v>
      </c>
      <c r="AC743">
        <v>0</v>
      </c>
      <c r="AD743">
        <v>0</v>
      </c>
      <c r="AE743" t="str">
        <v>(empty model)</v>
      </c>
      <c r="AF743">
        <v>1</v>
      </c>
      <c r="AG743">
        <v>138</v>
      </c>
      <c r="AH743">
        <v>4682.7284239999999</v>
      </c>
      <c r="AI743">
        <v>12.7</v>
      </c>
    </row>
    <row r="744" spans="10:35" x14ac:dyDescent="0.25">
      <c r="J744" t="str">
        <v>Denmark</v>
      </c>
      <c r="K744" t="b">
        <v>0</v>
      </c>
      <c r="M744" t="str">
        <v>Jamaica</v>
      </c>
      <c r="N744">
        <v>74.7</v>
      </c>
      <c r="P744" t="str">
        <v>Jamaica</v>
      </c>
      <c r="Q744">
        <v>0</v>
      </c>
      <c r="R744">
        <v>0</v>
      </c>
      <c r="S744">
        <v>0</v>
      </c>
      <c r="T744">
        <v>0</v>
      </c>
      <c r="U744">
        <v>0</v>
      </c>
      <c r="V744">
        <v>0</v>
      </c>
      <c r="W744">
        <v>0</v>
      </c>
      <c r="X744">
        <v>0</v>
      </c>
      <c r="Y744">
        <v>1</v>
      </c>
      <c r="Z744">
        <v>0</v>
      </c>
      <c r="AA744">
        <v>0</v>
      </c>
      <c r="AB744">
        <v>0</v>
      </c>
      <c r="AC744">
        <v>0</v>
      </c>
      <c r="AD744">
        <v>0</v>
      </c>
      <c r="AE744" t="str">
        <v>(empty model)</v>
      </c>
      <c r="AF744">
        <v>1</v>
      </c>
      <c r="AG744">
        <v>142</v>
      </c>
      <c r="AH744">
        <v>4293.3832739999998</v>
      </c>
      <c r="AI744">
        <v>12.7</v>
      </c>
    </row>
    <row r="745" spans="10:35" x14ac:dyDescent="0.25">
      <c r="J745" t="str">
        <v>Denmark</v>
      </c>
      <c r="K745" t="b">
        <v>0</v>
      </c>
      <c r="M745" t="str">
        <v>Jamaica</v>
      </c>
      <c r="N745">
        <v>74.5</v>
      </c>
      <c r="P745" t="str">
        <v>Jamaica</v>
      </c>
      <c r="Q745">
        <v>0</v>
      </c>
      <c r="R745">
        <v>0</v>
      </c>
      <c r="S745">
        <v>0</v>
      </c>
      <c r="T745">
        <v>0</v>
      </c>
      <c r="U745">
        <v>0</v>
      </c>
      <c r="V745">
        <v>0</v>
      </c>
      <c r="W745">
        <v>0</v>
      </c>
      <c r="X745">
        <v>1</v>
      </c>
      <c r="Y745">
        <v>0</v>
      </c>
      <c r="Z745">
        <v>0</v>
      </c>
      <c r="AA745">
        <v>0</v>
      </c>
      <c r="AB745">
        <v>0</v>
      </c>
      <c r="AC745">
        <v>0</v>
      </c>
      <c r="AD745">
        <v>0</v>
      </c>
      <c r="AE745" t="str">
        <v>(empty model)</v>
      </c>
      <c r="AF745">
        <v>1</v>
      </c>
      <c r="AG745">
        <v>145</v>
      </c>
      <c r="AH745">
        <v>492.49237799999997</v>
      </c>
      <c r="AI745">
        <v>12.6</v>
      </c>
    </row>
    <row r="746" spans="10:35" x14ac:dyDescent="0.25">
      <c r="J746" t="str">
        <v>Denmark</v>
      </c>
      <c r="K746" t="b">
        <v>0</v>
      </c>
      <c r="M746" t="str">
        <v>Jamaica</v>
      </c>
      <c r="N746">
        <v>74.2</v>
      </c>
      <c r="P746" t="str">
        <v>Jamaica</v>
      </c>
      <c r="Q746">
        <v>0</v>
      </c>
      <c r="R746">
        <v>0</v>
      </c>
      <c r="S746">
        <v>0</v>
      </c>
      <c r="T746">
        <v>0</v>
      </c>
      <c r="U746">
        <v>0</v>
      </c>
      <c r="V746">
        <v>0</v>
      </c>
      <c r="W746">
        <v>1</v>
      </c>
      <c r="X746">
        <v>0</v>
      </c>
      <c r="Y746">
        <v>0</v>
      </c>
      <c r="Z746">
        <v>0</v>
      </c>
      <c r="AA746">
        <v>0</v>
      </c>
      <c r="AB746">
        <v>0</v>
      </c>
      <c r="AC746">
        <v>0</v>
      </c>
      <c r="AD746">
        <v>0</v>
      </c>
      <c r="AE746" t="str">
        <v>(empty model)</v>
      </c>
      <c r="AF746">
        <v>1</v>
      </c>
      <c r="AG746">
        <v>148</v>
      </c>
      <c r="AH746">
        <v>462.51791300000002</v>
      </c>
      <c r="AI746">
        <v>12.5</v>
      </c>
    </row>
    <row r="747" spans="10:35" x14ac:dyDescent="0.25">
      <c r="J747" t="str">
        <v>Denmark</v>
      </c>
      <c r="K747" t="b">
        <v>0</v>
      </c>
      <c r="M747" t="str">
        <v>Jamaica</v>
      </c>
      <c r="N747">
        <v>74</v>
      </c>
      <c r="P747" t="str">
        <v>Jamaica</v>
      </c>
      <c r="Q747">
        <v>0</v>
      </c>
      <c r="R747">
        <v>0</v>
      </c>
      <c r="S747">
        <v>0</v>
      </c>
      <c r="T747">
        <v>0</v>
      </c>
      <c r="U747">
        <v>0</v>
      </c>
      <c r="V747">
        <v>1</v>
      </c>
      <c r="W747">
        <v>0</v>
      </c>
      <c r="X747">
        <v>0</v>
      </c>
      <c r="Y747">
        <v>0</v>
      </c>
      <c r="Z747">
        <v>0</v>
      </c>
      <c r="AA747">
        <v>0</v>
      </c>
      <c r="AB747">
        <v>0</v>
      </c>
      <c r="AC747">
        <v>0</v>
      </c>
      <c r="AD747">
        <v>0</v>
      </c>
      <c r="AE747" t="str">
        <v>(empty model)</v>
      </c>
      <c r="AF747">
        <v>1</v>
      </c>
      <c r="AG747">
        <v>15</v>
      </c>
      <c r="AH747">
        <v>4313.1682000000001</v>
      </c>
      <c r="AI747">
        <v>12.5</v>
      </c>
    </row>
    <row r="748" spans="10:35" x14ac:dyDescent="0.25">
      <c r="J748" t="str">
        <v>Denmark</v>
      </c>
      <c r="K748" t="b">
        <v>0</v>
      </c>
      <c r="M748" t="str">
        <v>Jamaica</v>
      </c>
      <c r="N748">
        <v>73.5</v>
      </c>
      <c r="P748" t="str">
        <v>Jamaica</v>
      </c>
      <c r="Q748">
        <v>0</v>
      </c>
      <c r="R748">
        <v>0</v>
      </c>
      <c r="S748">
        <v>0</v>
      </c>
      <c r="T748">
        <v>0</v>
      </c>
      <c r="U748">
        <v>1</v>
      </c>
      <c r="V748">
        <v>0</v>
      </c>
      <c r="W748">
        <v>0</v>
      </c>
      <c r="X748">
        <v>0</v>
      </c>
      <c r="Y748">
        <v>0</v>
      </c>
      <c r="Z748">
        <v>0</v>
      </c>
      <c r="AA748">
        <v>0</v>
      </c>
      <c r="AB748">
        <v>0</v>
      </c>
      <c r="AC748">
        <v>0</v>
      </c>
      <c r="AD748">
        <v>0</v>
      </c>
      <c r="AE748" t="str">
        <v>(empty model)</v>
      </c>
      <c r="AF748">
        <v>1</v>
      </c>
      <c r="AG748">
        <v>161</v>
      </c>
      <c r="AH748">
        <v>482.24761999999998</v>
      </c>
      <c r="AI748">
        <v>12.4</v>
      </c>
    </row>
    <row r="749" spans="10:35" x14ac:dyDescent="0.25">
      <c r="J749" t="str">
        <v>Denmark</v>
      </c>
      <c r="K749" t="b">
        <v>0</v>
      </c>
      <c r="M749" t="str">
        <v>Jamaica</v>
      </c>
      <c r="N749">
        <v>73.3</v>
      </c>
      <c r="P749" t="str">
        <v>Jamaica</v>
      </c>
      <c r="Q749">
        <v>0</v>
      </c>
      <c r="R749">
        <v>0</v>
      </c>
      <c r="S749">
        <v>0</v>
      </c>
      <c r="T749">
        <v>1</v>
      </c>
      <c r="U749">
        <v>0</v>
      </c>
      <c r="V749">
        <v>0</v>
      </c>
      <c r="W749">
        <v>0</v>
      </c>
      <c r="X749">
        <v>0</v>
      </c>
      <c r="Y749">
        <v>0</v>
      </c>
      <c r="Z749">
        <v>0</v>
      </c>
      <c r="AA749">
        <v>0</v>
      </c>
      <c r="AB749">
        <v>0</v>
      </c>
      <c r="AC749">
        <v>0</v>
      </c>
      <c r="AD749">
        <v>0</v>
      </c>
      <c r="AE749" t="str">
        <v>(empty model)</v>
      </c>
      <c r="AF749">
        <v>1</v>
      </c>
      <c r="AG749">
        <v>165</v>
      </c>
      <c r="AH749">
        <v>3719.9735099999998</v>
      </c>
      <c r="AI749">
        <v>11.1</v>
      </c>
    </row>
    <row r="750" spans="10:35" x14ac:dyDescent="0.25">
      <c r="J750" t="str">
        <v>Denmark</v>
      </c>
      <c r="K750" t="b">
        <v>0</v>
      </c>
      <c r="M750" t="str">
        <v>Jamaica</v>
      </c>
      <c r="N750">
        <v>73.099999999999994</v>
      </c>
      <c r="P750" t="str">
        <v>Jamaica</v>
      </c>
      <c r="Q750">
        <v>0</v>
      </c>
      <c r="R750">
        <v>0</v>
      </c>
      <c r="S750">
        <v>1</v>
      </c>
      <c r="T750">
        <v>0</v>
      </c>
      <c r="U750">
        <v>0</v>
      </c>
      <c r="V750">
        <v>0</v>
      </c>
      <c r="W750">
        <v>0</v>
      </c>
      <c r="X750">
        <v>0</v>
      </c>
      <c r="Y750">
        <v>0</v>
      </c>
      <c r="Z750">
        <v>0</v>
      </c>
      <c r="AA750">
        <v>0</v>
      </c>
      <c r="AB750">
        <v>0</v>
      </c>
      <c r="AC750">
        <v>0</v>
      </c>
      <c r="AD750">
        <v>0</v>
      </c>
      <c r="AE750" t="str">
        <v>(empty model)</v>
      </c>
      <c r="AF750">
        <v>1</v>
      </c>
      <c r="AG750">
        <v>166</v>
      </c>
      <c r="AH750">
        <v>3465.221998</v>
      </c>
      <c r="AI750">
        <v>11.9</v>
      </c>
    </row>
    <row r="751" spans="10:35" x14ac:dyDescent="0.25">
      <c r="J751" t="str">
        <v>Denmark</v>
      </c>
      <c r="K751" t="b">
        <v>0</v>
      </c>
      <c r="M751" t="str">
        <v>Jordan</v>
      </c>
      <c r="N751">
        <v>74</v>
      </c>
      <c r="P751" t="str">
        <v>Jordan</v>
      </c>
      <c r="Q751">
        <v>0</v>
      </c>
      <c r="R751">
        <v>0</v>
      </c>
      <c r="S751">
        <v>0</v>
      </c>
      <c r="T751">
        <v>0</v>
      </c>
      <c r="U751">
        <v>0</v>
      </c>
      <c r="V751">
        <v>0</v>
      </c>
      <c r="W751">
        <v>0</v>
      </c>
      <c r="X751">
        <v>0</v>
      </c>
      <c r="Y751">
        <v>0</v>
      </c>
      <c r="Z751">
        <v>0</v>
      </c>
      <c r="AA751">
        <v>0</v>
      </c>
      <c r="AB751">
        <v>0</v>
      </c>
      <c r="AC751">
        <v>0</v>
      </c>
      <c r="AD751">
        <v>1</v>
      </c>
      <c r="AE751" t="str">
        <v>(empty model)</v>
      </c>
      <c r="AF751">
        <v>1</v>
      </c>
      <c r="AG751">
        <v>113</v>
      </c>
      <c r="AH751">
        <v>466.94774999999998</v>
      </c>
      <c r="AI751">
        <v>13.1</v>
      </c>
    </row>
    <row r="752" spans="10:35" x14ac:dyDescent="0.25">
      <c r="J752" t="str">
        <v>Denmark</v>
      </c>
      <c r="K752" t="b">
        <v>0</v>
      </c>
      <c r="M752" t="str">
        <v>Jordan</v>
      </c>
      <c r="N752">
        <v>73.900000000000006</v>
      </c>
      <c r="P752" t="str">
        <v>Jordan</v>
      </c>
      <c r="Q752">
        <v>0</v>
      </c>
      <c r="R752">
        <v>0</v>
      </c>
      <c r="S752">
        <v>0</v>
      </c>
      <c r="T752">
        <v>0</v>
      </c>
      <c r="U752">
        <v>0</v>
      </c>
      <c r="V752">
        <v>0</v>
      </c>
      <c r="W752">
        <v>0</v>
      </c>
      <c r="X752">
        <v>0</v>
      </c>
      <c r="Y752">
        <v>0</v>
      </c>
      <c r="Z752">
        <v>0</v>
      </c>
      <c r="AA752">
        <v>0</v>
      </c>
      <c r="AB752">
        <v>0</v>
      </c>
      <c r="AC752">
        <v>1</v>
      </c>
      <c r="AD752">
        <v>0</v>
      </c>
      <c r="AE752" t="str">
        <v>(empty model)</v>
      </c>
      <c r="AF752">
        <v>1</v>
      </c>
      <c r="AG752">
        <v>114</v>
      </c>
      <c r="AH752">
        <v>3992.86717</v>
      </c>
      <c r="AI752">
        <v>13.1</v>
      </c>
    </row>
    <row r="753" spans="10:35" x14ac:dyDescent="0.25">
      <c r="J753" t="str">
        <v>Denmark</v>
      </c>
      <c r="K753" t="b">
        <v>0</v>
      </c>
      <c r="M753" t="str">
        <v>Jordan</v>
      </c>
      <c r="N753">
        <v>73.7</v>
      </c>
      <c r="P753" t="str">
        <v>Jordan</v>
      </c>
      <c r="Q753">
        <v>0</v>
      </c>
      <c r="R753">
        <v>0</v>
      </c>
      <c r="S753">
        <v>0</v>
      </c>
      <c r="T753">
        <v>0</v>
      </c>
      <c r="U753">
        <v>0</v>
      </c>
      <c r="V753">
        <v>0</v>
      </c>
      <c r="W753">
        <v>0</v>
      </c>
      <c r="X753">
        <v>0</v>
      </c>
      <c r="Y753">
        <v>0</v>
      </c>
      <c r="Z753">
        <v>0</v>
      </c>
      <c r="AA753">
        <v>0</v>
      </c>
      <c r="AB753">
        <v>1</v>
      </c>
      <c r="AC753">
        <v>0</v>
      </c>
      <c r="AD753">
        <v>0</v>
      </c>
      <c r="AE753" t="str">
        <v>(empty model)</v>
      </c>
      <c r="AF753">
        <v>1</v>
      </c>
      <c r="AG753">
        <v>115</v>
      </c>
      <c r="AH753">
        <v>387.75321100000002</v>
      </c>
      <c r="AI753">
        <v>12.9</v>
      </c>
    </row>
    <row r="754" spans="10:35" x14ac:dyDescent="0.25">
      <c r="J754" t="str">
        <v>Denmark</v>
      </c>
      <c r="K754" t="b">
        <v>0</v>
      </c>
      <c r="M754" t="str">
        <v>Jordan</v>
      </c>
      <c r="N754">
        <v>73.599999999999994</v>
      </c>
      <c r="P754" t="str">
        <v>Jordan</v>
      </c>
      <c r="Q754">
        <v>0</v>
      </c>
      <c r="R754">
        <v>0</v>
      </c>
      <c r="S754">
        <v>0</v>
      </c>
      <c r="T754">
        <v>0</v>
      </c>
      <c r="U754">
        <v>0</v>
      </c>
      <c r="V754">
        <v>0</v>
      </c>
      <c r="W754">
        <v>0</v>
      </c>
      <c r="X754">
        <v>0</v>
      </c>
      <c r="Y754">
        <v>0</v>
      </c>
      <c r="Z754">
        <v>0</v>
      </c>
      <c r="AA754">
        <v>1</v>
      </c>
      <c r="AB754">
        <v>0</v>
      </c>
      <c r="AC754">
        <v>0</v>
      </c>
      <c r="AD754">
        <v>0</v>
      </c>
      <c r="AE754" t="str">
        <v>(empty model)</v>
      </c>
      <c r="AF754">
        <v>1</v>
      </c>
      <c r="AG754">
        <v>116</v>
      </c>
      <c r="AH754">
        <v>387.32414499999999</v>
      </c>
      <c r="AI754">
        <v>13.1</v>
      </c>
    </row>
    <row r="755" spans="10:35" x14ac:dyDescent="0.25">
      <c r="J755" t="str">
        <v>Denmark</v>
      </c>
      <c r="K755" t="b">
        <v>0</v>
      </c>
      <c r="M755" t="str">
        <v>Jordan</v>
      </c>
      <c r="N755">
        <v>73.400000000000006</v>
      </c>
      <c r="P755" t="str">
        <v>Jordan</v>
      </c>
      <c r="Q755">
        <v>0</v>
      </c>
      <c r="R755">
        <v>0</v>
      </c>
      <c r="S755">
        <v>0</v>
      </c>
      <c r="T755">
        <v>0</v>
      </c>
      <c r="U755">
        <v>0</v>
      </c>
      <c r="V755">
        <v>0</v>
      </c>
      <c r="W755">
        <v>0</v>
      </c>
      <c r="X755">
        <v>0</v>
      </c>
      <c r="Y755">
        <v>0</v>
      </c>
      <c r="Z755">
        <v>1</v>
      </c>
      <c r="AA755">
        <v>0</v>
      </c>
      <c r="AB755">
        <v>0</v>
      </c>
      <c r="AC755">
        <v>0</v>
      </c>
      <c r="AD755">
        <v>0</v>
      </c>
      <c r="AE755" t="str">
        <v>(empty model)</v>
      </c>
      <c r="AF755">
        <v>1</v>
      </c>
      <c r="AG755">
        <v>117</v>
      </c>
      <c r="AH755">
        <v>3679.1927500000002</v>
      </c>
      <c r="AI755">
        <v>13.2</v>
      </c>
    </row>
    <row r="756" spans="10:35" x14ac:dyDescent="0.25">
      <c r="J756" t="str">
        <v>Djibouti</v>
      </c>
      <c r="K756" t="b">
        <v>0</v>
      </c>
      <c r="M756" t="str">
        <v>Jordan</v>
      </c>
      <c r="N756">
        <v>73.3</v>
      </c>
      <c r="P756" t="str">
        <v>Jordan</v>
      </c>
      <c r="Q756">
        <v>0</v>
      </c>
      <c r="R756">
        <v>0</v>
      </c>
      <c r="S756">
        <v>0</v>
      </c>
      <c r="T756">
        <v>0</v>
      </c>
      <c r="U756">
        <v>0</v>
      </c>
      <c r="V756">
        <v>0</v>
      </c>
      <c r="W756">
        <v>0</v>
      </c>
      <c r="X756">
        <v>0</v>
      </c>
      <c r="Y756">
        <v>1</v>
      </c>
      <c r="Z756">
        <v>0</v>
      </c>
      <c r="AA756">
        <v>0</v>
      </c>
      <c r="AB756">
        <v>0</v>
      </c>
      <c r="AC756">
        <v>0</v>
      </c>
      <c r="AD756">
        <v>0</v>
      </c>
      <c r="AE756" t="str">
        <v>(empty model)</v>
      </c>
      <c r="AF756">
        <v>1</v>
      </c>
      <c r="AG756">
        <v>118</v>
      </c>
      <c r="AH756">
        <v>3492.1396</v>
      </c>
      <c r="AI756">
        <v>13.6</v>
      </c>
    </row>
    <row r="757" spans="10:35" x14ac:dyDescent="0.25">
      <c r="J757" t="str">
        <v>Djibouti</v>
      </c>
      <c r="K757" t="b">
        <v>1</v>
      </c>
      <c r="M757" t="str">
        <v>Jordan</v>
      </c>
      <c r="N757">
        <v>73.099999999999994</v>
      </c>
      <c r="P757" t="str">
        <v>Jordan</v>
      </c>
      <c r="Q757">
        <v>0</v>
      </c>
      <c r="R757">
        <v>0</v>
      </c>
      <c r="S757">
        <v>0</v>
      </c>
      <c r="T757">
        <v>0</v>
      </c>
      <c r="U757">
        <v>0</v>
      </c>
      <c r="V757">
        <v>0</v>
      </c>
      <c r="W757">
        <v>0</v>
      </c>
      <c r="X757">
        <v>1</v>
      </c>
      <c r="Y757">
        <v>0</v>
      </c>
      <c r="Z757">
        <v>0</v>
      </c>
      <c r="AA757">
        <v>0</v>
      </c>
      <c r="AB757">
        <v>0</v>
      </c>
      <c r="AC757">
        <v>0</v>
      </c>
      <c r="AD757">
        <v>0</v>
      </c>
      <c r="AE757" t="str">
        <v>(empty model)</v>
      </c>
      <c r="AF757">
        <v>1</v>
      </c>
      <c r="AG757">
        <v>119</v>
      </c>
      <c r="AH757">
        <v>3385.6966499999999</v>
      </c>
      <c r="AI757">
        <v>13.6</v>
      </c>
    </row>
    <row r="758" spans="10:35" x14ac:dyDescent="0.25">
      <c r="J758" t="str">
        <v>Djibouti</v>
      </c>
      <c r="K758" t="b">
        <v>1</v>
      </c>
      <c r="M758" t="str">
        <v>Jordan</v>
      </c>
      <c r="N758">
        <v>73</v>
      </c>
      <c r="P758" t="str">
        <v>Jordan</v>
      </c>
      <c r="Q758">
        <v>0</v>
      </c>
      <c r="R758">
        <v>0</v>
      </c>
      <c r="S758">
        <v>0</v>
      </c>
      <c r="T758">
        <v>0</v>
      </c>
      <c r="U758">
        <v>0</v>
      </c>
      <c r="V758">
        <v>0</v>
      </c>
      <c r="W758">
        <v>1</v>
      </c>
      <c r="X758">
        <v>0</v>
      </c>
      <c r="Y758">
        <v>0</v>
      </c>
      <c r="Z758">
        <v>0</v>
      </c>
      <c r="AA758">
        <v>0</v>
      </c>
      <c r="AB758">
        <v>0</v>
      </c>
      <c r="AC758">
        <v>0</v>
      </c>
      <c r="AD758">
        <v>0</v>
      </c>
      <c r="AE758" t="str">
        <v>(empty model)</v>
      </c>
      <c r="AF758">
        <v>1</v>
      </c>
      <c r="AG758">
        <v>12</v>
      </c>
      <c r="AH758">
        <v>2762.8635399999998</v>
      </c>
      <c r="AI758">
        <v>13.6</v>
      </c>
    </row>
    <row r="759" spans="10:35" x14ac:dyDescent="0.25">
      <c r="J759" t="str">
        <v>Djibouti</v>
      </c>
      <c r="K759" t="b">
        <v>1</v>
      </c>
      <c r="M759" t="str">
        <v>Jordan</v>
      </c>
      <c r="N759">
        <v>72.8</v>
      </c>
      <c r="P759" t="str">
        <v>Jordan</v>
      </c>
      <c r="Q759">
        <v>0</v>
      </c>
      <c r="R759">
        <v>0</v>
      </c>
      <c r="S759">
        <v>0</v>
      </c>
      <c r="T759">
        <v>0</v>
      </c>
      <c r="U759">
        <v>0</v>
      </c>
      <c r="V759">
        <v>1</v>
      </c>
      <c r="W759">
        <v>0</v>
      </c>
      <c r="X759">
        <v>0</v>
      </c>
      <c r="Y759">
        <v>0</v>
      </c>
      <c r="Z759">
        <v>0</v>
      </c>
      <c r="AA759">
        <v>0</v>
      </c>
      <c r="AB759">
        <v>0</v>
      </c>
      <c r="AC759">
        <v>0</v>
      </c>
      <c r="AD759">
        <v>0</v>
      </c>
      <c r="AE759" t="str">
        <v>(empty model)</v>
      </c>
      <c r="AF759">
        <v>1</v>
      </c>
      <c r="AG759">
        <v>121</v>
      </c>
      <c r="AH759">
        <v>2537.3490000000002</v>
      </c>
      <c r="AI759">
        <v>13.7</v>
      </c>
    </row>
    <row r="760" spans="10:35" x14ac:dyDescent="0.25">
      <c r="J760" t="str">
        <v>Djibouti</v>
      </c>
      <c r="K760" t="b">
        <v>1</v>
      </c>
      <c r="M760" t="str">
        <v>Jordan</v>
      </c>
      <c r="N760">
        <v>72.400000000000006</v>
      </c>
      <c r="P760" t="str">
        <v>Jordan</v>
      </c>
      <c r="Q760">
        <v>0</v>
      </c>
      <c r="R760">
        <v>0</v>
      </c>
      <c r="S760">
        <v>0</v>
      </c>
      <c r="T760">
        <v>0</v>
      </c>
      <c r="U760">
        <v>1</v>
      </c>
      <c r="V760">
        <v>0</v>
      </c>
      <c r="W760">
        <v>0</v>
      </c>
      <c r="X760">
        <v>0</v>
      </c>
      <c r="Y760">
        <v>0</v>
      </c>
      <c r="Z760">
        <v>0</v>
      </c>
      <c r="AA760">
        <v>0</v>
      </c>
      <c r="AB760">
        <v>0</v>
      </c>
      <c r="AC760">
        <v>0</v>
      </c>
      <c r="AD760">
        <v>0</v>
      </c>
      <c r="AE760" t="str">
        <v>(empty model)</v>
      </c>
      <c r="AF760">
        <v>1</v>
      </c>
      <c r="AG760">
        <v>127</v>
      </c>
      <c r="AH760">
        <v>223.83787000000001</v>
      </c>
      <c r="AI760">
        <v>13.8</v>
      </c>
    </row>
    <row r="761" spans="10:35" x14ac:dyDescent="0.25">
      <c r="J761" t="str">
        <v>Djibouti</v>
      </c>
      <c r="K761" t="b">
        <v>1</v>
      </c>
      <c r="M761" t="str">
        <v>Jordan</v>
      </c>
      <c r="N761">
        <v>72.5</v>
      </c>
      <c r="P761" t="str">
        <v>Jordan</v>
      </c>
      <c r="Q761">
        <v>0</v>
      </c>
      <c r="R761">
        <v>0</v>
      </c>
      <c r="S761">
        <v>0</v>
      </c>
      <c r="T761">
        <v>1</v>
      </c>
      <c r="U761">
        <v>0</v>
      </c>
      <c r="V761">
        <v>0</v>
      </c>
      <c r="W761">
        <v>0</v>
      </c>
      <c r="X761">
        <v>0</v>
      </c>
      <c r="Y761">
        <v>0</v>
      </c>
      <c r="Z761">
        <v>0</v>
      </c>
      <c r="AA761">
        <v>0</v>
      </c>
      <c r="AB761">
        <v>0</v>
      </c>
      <c r="AC761">
        <v>0</v>
      </c>
      <c r="AD761">
        <v>0</v>
      </c>
      <c r="AE761" t="str">
        <v>(empty model)</v>
      </c>
      <c r="AF761">
        <v>1</v>
      </c>
      <c r="AG761">
        <v>125</v>
      </c>
      <c r="AH761">
        <v>261.45688200000001</v>
      </c>
      <c r="AI761">
        <v>13.5</v>
      </c>
    </row>
    <row r="762" spans="10:35" x14ac:dyDescent="0.25">
      <c r="J762" t="str">
        <v>Djibouti</v>
      </c>
      <c r="K762" t="b">
        <v>1</v>
      </c>
      <c r="M762" t="str">
        <v>Jordan</v>
      </c>
      <c r="N762">
        <v>72.3</v>
      </c>
      <c r="P762" t="str">
        <v>Jordan</v>
      </c>
      <c r="Q762">
        <v>0</v>
      </c>
      <c r="R762">
        <v>0</v>
      </c>
      <c r="S762">
        <v>1</v>
      </c>
      <c r="T762">
        <v>0</v>
      </c>
      <c r="U762">
        <v>0</v>
      </c>
      <c r="V762">
        <v>0</v>
      </c>
      <c r="W762">
        <v>0</v>
      </c>
      <c r="X762">
        <v>0</v>
      </c>
      <c r="Y762">
        <v>0</v>
      </c>
      <c r="Z762">
        <v>0</v>
      </c>
      <c r="AA762">
        <v>0</v>
      </c>
      <c r="AB762">
        <v>0</v>
      </c>
      <c r="AC762">
        <v>0</v>
      </c>
      <c r="AD762">
        <v>0</v>
      </c>
      <c r="AE762" t="str">
        <v>(empty model)</v>
      </c>
      <c r="AF762">
        <v>1</v>
      </c>
      <c r="AG762">
        <v>127</v>
      </c>
      <c r="AH762">
        <v>1889.213962</v>
      </c>
      <c r="AI762">
        <v>13.2</v>
      </c>
    </row>
    <row r="763" spans="10:35" x14ac:dyDescent="0.25">
      <c r="J763" t="str">
        <v>Djibouti</v>
      </c>
      <c r="K763" t="b">
        <v>1</v>
      </c>
      <c r="M763" t="str">
        <v>Jordan</v>
      </c>
      <c r="N763">
        <v>72.099999999999994</v>
      </c>
      <c r="P763" t="str">
        <v>Jordan</v>
      </c>
      <c r="Q763">
        <v>0</v>
      </c>
      <c r="R763">
        <v>1</v>
      </c>
      <c r="S763">
        <v>0</v>
      </c>
      <c r="T763">
        <v>0</v>
      </c>
      <c r="U763">
        <v>0</v>
      </c>
      <c r="V763">
        <v>0</v>
      </c>
      <c r="W763">
        <v>0</v>
      </c>
      <c r="X763">
        <v>0</v>
      </c>
      <c r="Y763">
        <v>0</v>
      </c>
      <c r="Z763">
        <v>0</v>
      </c>
      <c r="AA763">
        <v>0</v>
      </c>
      <c r="AB763">
        <v>0</v>
      </c>
      <c r="AC763">
        <v>0</v>
      </c>
      <c r="AD763">
        <v>0</v>
      </c>
      <c r="AE763" t="str">
        <v>(empty model)</v>
      </c>
      <c r="AF763">
        <v>1</v>
      </c>
      <c r="AG763">
        <v>129</v>
      </c>
      <c r="AH763">
        <v>1812.288374</v>
      </c>
      <c r="AI763">
        <v>13</v>
      </c>
    </row>
    <row r="764" spans="10:35" x14ac:dyDescent="0.25">
      <c r="J764" t="str">
        <v>Djibouti</v>
      </c>
      <c r="K764" t="b">
        <v>1</v>
      </c>
      <c r="M764" t="str">
        <v>Jordan</v>
      </c>
      <c r="N764">
        <v>71.900000000000006</v>
      </c>
      <c r="P764" t="str">
        <v>Jordan</v>
      </c>
      <c r="Q764">
        <v>1</v>
      </c>
      <c r="R764">
        <v>0</v>
      </c>
      <c r="S764">
        <v>0</v>
      </c>
      <c r="T764">
        <v>0</v>
      </c>
      <c r="U764">
        <v>0</v>
      </c>
      <c r="V764">
        <v>0</v>
      </c>
      <c r="W764">
        <v>0</v>
      </c>
      <c r="X764">
        <v>0</v>
      </c>
      <c r="Y764">
        <v>0</v>
      </c>
      <c r="Z764">
        <v>0</v>
      </c>
      <c r="AA764">
        <v>0</v>
      </c>
      <c r="AB764">
        <v>0</v>
      </c>
      <c r="AC764">
        <v>0</v>
      </c>
      <c r="AD764">
        <v>0</v>
      </c>
      <c r="AE764" t="str">
        <v>(empty model)</v>
      </c>
      <c r="AF764">
        <v>1</v>
      </c>
      <c r="AG764">
        <v>131</v>
      </c>
      <c r="AH764">
        <v>1728.2659000000001</v>
      </c>
      <c r="AI764">
        <v>12.7</v>
      </c>
    </row>
    <row r="765" spans="10:35" x14ac:dyDescent="0.25">
      <c r="J765" t="str">
        <v>Djibouti</v>
      </c>
      <c r="K765" t="b">
        <v>0</v>
      </c>
      <c r="M765" t="str">
        <v>Jordan</v>
      </c>
      <c r="N765">
        <v>71.7</v>
      </c>
      <c r="P765" t="str">
        <v>Jordan</v>
      </c>
      <c r="Q765">
        <v>0</v>
      </c>
      <c r="R765">
        <v>0</v>
      </c>
      <c r="S765">
        <v>0</v>
      </c>
      <c r="T765">
        <v>0</v>
      </c>
      <c r="U765">
        <v>0</v>
      </c>
      <c r="V765">
        <v>0</v>
      </c>
      <c r="W765">
        <v>0</v>
      </c>
      <c r="X765">
        <v>0</v>
      </c>
      <c r="Y765">
        <v>0</v>
      </c>
      <c r="Z765">
        <v>0</v>
      </c>
      <c r="AA765">
        <v>0</v>
      </c>
      <c r="AB765">
        <v>0</v>
      </c>
      <c r="AC765">
        <v>0</v>
      </c>
      <c r="AD765">
        <v>0</v>
      </c>
      <c r="AE765" t="str">
        <v>(empty model)</v>
      </c>
      <c r="AF765">
        <v>1</v>
      </c>
      <c r="AG765">
        <v>133</v>
      </c>
      <c r="AH765">
        <v>1657.8892559999999</v>
      </c>
      <c r="AI765">
        <v>12.6</v>
      </c>
    </row>
    <row r="766" spans="10:35" x14ac:dyDescent="0.25">
      <c r="J766" t="str">
        <v>Djibouti</v>
      </c>
      <c r="K766" t="b">
        <v>0</v>
      </c>
      <c r="M766" t="str">
        <v>Kazakhstan</v>
      </c>
      <c r="N766">
        <v>69.900000000000006</v>
      </c>
      <c r="P766" t="str">
        <v>Kazakhstan</v>
      </c>
      <c r="Q766">
        <v>0</v>
      </c>
      <c r="R766">
        <v>0</v>
      </c>
      <c r="S766">
        <v>0</v>
      </c>
      <c r="T766">
        <v>0</v>
      </c>
      <c r="U766">
        <v>0</v>
      </c>
      <c r="V766">
        <v>0</v>
      </c>
      <c r="W766">
        <v>0</v>
      </c>
      <c r="X766">
        <v>0</v>
      </c>
      <c r="Y766">
        <v>0</v>
      </c>
      <c r="Z766">
        <v>0</v>
      </c>
      <c r="AA766">
        <v>0</v>
      </c>
      <c r="AB766">
        <v>0</v>
      </c>
      <c r="AC766">
        <v>0</v>
      </c>
      <c r="AD766">
        <v>1</v>
      </c>
      <c r="AE766" t="str">
        <v>(empty model)</v>
      </c>
      <c r="AF766">
        <v>1</v>
      </c>
      <c r="AG766">
        <v>22</v>
      </c>
      <c r="AH766">
        <v>1286.56511</v>
      </c>
      <c r="AI766">
        <v>15</v>
      </c>
    </row>
    <row r="767" spans="10:35" x14ac:dyDescent="0.25">
      <c r="J767" t="str">
        <v>Djibouti</v>
      </c>
      <c r="K767" t="b">
        <v>0</v>
      </c>
      <c r="M767" t="str">
        <v>Kazakhstan</v>
      </c>
      <c r="N767">
        <v>69.5</v>
      </c>
      <c r="P767" t="str">
        <v>Kazakhstan</v>
      </c>
      <c r="Q767">
        <v>0</v>
      </c>
      <c r="R767">
        <v>0</v>
      </c>
      <c r="S767">
        <v>0</v>
      </c>
      <c r="T767">
        <v>0</v>
      </c>
      <c r="U767">
        <v>0</v>
      </c>
      <c r="V767">
        <v>0</v>
      </c>
      <c r="W767">
        <v>0</v>
      </c>
      <c r="X767">
        <v>0</v>
      </c>
      <c r="Y767">
        <v>0</v>
      </c>
      <c r="Z767">
        <v>0</v>
      </c>
      <c r="AA767">
        <v>0</v>
      </c>
      <c r="AB767">
        <v>0</v>
      </c>
      <c r="AC767">
        <v>1</v>
      </c>
      <c r="AD767">
        <v>0</v>
      </c>
      <c r="AE767" t="str">
        <v>(empty model)</v>
      </c>
      <c r="AF767">
        <v>1</v>
      </c>
      <c r="AG767">
        <v>28</v>
      </c>
      <c r="AH767">
        <v>1389.8561</v>
      </c>
      <c r="AI767">
        <v>15</v>
      </c>
    </row>
    <row r="768" spans="10:35" x14ac:dyDescent="0.25">
      <c r="J768" t="str">
        <v>Djibouti</v>
      </c>
      <c r="K768" t="b">
        <v>0</v>
      </c>
      <c r="M768" t="str">
        <v>Kazakhstan</v>
      </c>
      <c r="N768">
        <v>69.099999999999994</v>
      </c>
      <c r="P768" t="str">
        <v>Kazakhstan</v>
      </c>
      <c r="Q768">
        <v>0</v>
      </c>
      <c r="R768">
        <v>0</v>
      </c>
      <c r="S768">
        <v>0</v>
      </c>
      <c r="T768">
        <v>0</v>
      </c>
      <c r="U768">
        <v>0</v>
      </c>
      <c r="V768">
        <v>0</v>
      </c>
      <c r="W768">
        <v>0</v>
      </c>
      <c r="X768">
        <v>0</v>
      </c>
      <c r="Y768">
        <v>0</v>
      </c>
      <c r="Z768">
        <v>0</v>
      </c>
      <c r="AA768">
        <v>0</v>
      </c>
      <c r="AB768">
        <v>1</v>
      </c>
      <c r="AC768">
        <v>0</v>
      </c>
      <c r="AD768">
        <v>0</v>
      </c>
      <c r="AE768" t="str">
        <v>(empty model)</v>
      </c>
      <c r="AF768">
        <v>1</v>
      </c>
      <c r="AG768">
        <v>214</v>
      </c>
      <c r="AH768">
        <v>12387.18982</v>
      </c>
      <c r="AI768">
        <v>14.7</v>
      </c>
    </row>
    <row r="769" spans="10:35" x14ac:dyDescent="0.25">
      <c r="J769" t="str">
        <v>Djibouti</v>
      </c>
      <c r="K769" t="b">
        <v>0</v>
      </c>
      <c r="M769" t="str">
        <v>Kazakhstan</v>
      </c>
      <c r="N769">
        <v>68.5</v>
      </c>
      <c r="P769" t="str">
        <v>Kazakhstan</v>
      </c>
      <c r="Q769">
        <v>0</v>
      </c>
      <c r="R769">
        <v>0</v>
      </c>
      <c r="S769">
        <v>0</v>
      </c>
      <c r="T769">
        <v>0</v>
      </c>
      <c r="U769">
        <v>0</v>
      </c>
      <c r="V769">
        <v>0</v>
      </c>
      <c r="W769">
        <v>0</v>
      </c>
      <c r="X769">
        <v>0</v>
      </c>
      <c r="Y769">
        <v>0</v>
      </c>
      <c r="Z769">
        <v>0</v>
      </c>
      <c r="AA769">
        <v>1</v>
      </c>
      <c r="AB769">
        <v>0</v>
      </c>
      <c r="AC769">
        <v>0</v>
      </c>
      <c r="AD769">
        <v>0</v>
      </c>
      <c r="AE769" t="str">
        <v>(empty model)</v>
      </c>
      <c r="AF769">
        <v>1</v>
      </c>
      <c r="AG769">
        <v>224</v>
      </c>
      <c r="AH769">
        <v>11634.424220000001</v>
      </c>
      <c r="AI769">
        <v>14.4</v>
      </c>
    </row>
    <row r="770" spans="10:35" x14ac:dyDescent="0.25">
      <c r="J770" t="str">
        <v>Djibouti</v>
      </c>
      <c r="K770" t="b">
        <v>0</v>
      </c>
      <c r="M770" t="str">
        <v>Kazakhstan</v>
      </c>
      <c r="N770">
        <v>67.8</v>
      </c>
      <c r="P770" t="str">
        <v>Kazakhstan</v>
      </c>
      <c r="Q770">
        <v>0</v>
      </c>
      <c r="R770">
        <v>0</v>
      </c>
      <c r="S770">
        <v>0</v>
      </c>
      <c r="T770">
        <v>0</v>
      </c>
      <c r="U770">
        <v>0</v>
      </c>
      <c r="V770">
        <v>0</v>
      </c>
      <c r="W770">
        <v>0</v>
      </c>
      <c r="X770">
        <v>0</v>
      </c>
      <c r="Y770">
        <v>0</v>
      </c>
      <c r="Z770">
        <v>1</v>
      </c>
      <c r="AA770">
        <v>0</v>
      </c>
      <c r="AB770">
        <v>0</v>
      </c>
      <c r="AC770">
        <v>0</v>
      </c>
      <c r="AD770">
        <v>0</v>
      </c>
      <c r="AE770" t="str">
        <v>(empty model)</v>
      </c>
      <c r="AF770">
        <v>1</v>
      </c>
      <c r="AG770">
        <v>236</v>
      </c>
      <c r="AH770">
        <v>97.649972000000005</v>
      </c>
      <c r="AI770">
        <v>14.5</v>
      </c>
    </row>
    <row r="771" spans="10:35" x14ac:dyDescent="0.25">
      <c r="J771" t="str">
        <v>Djibouti</v>
      </c>
      <c r="K771" t="b">
        <v>0</v>
      </c>
      <c r="M771" t="str">
        <v>Kazakhstan</v>
      </c>
      <c r="N771">
        <v>67.8</v>
      </c>
      <c r="P771" t="str">
        <v>Kazakhstan</v>
      </c>
      <c r="Q771">
        <v>0</v>
      </c>
      <c r="R771">
        <v>0</v>
      </c>
      <c r="S771">
        <v>0</v>
      </c>
      <c r="T771">
        <v>0</v>
      </c>
      <c r="U771">
        <v>0</v>
      </c>
      <c r="V771">
        <v>0</v>
      </c>
      <c r="W771">
        <v>0</v>
      </c>
      <c r="X771">
        <v>0</v>
      </c>
      <c r="Y771">
        <v>1</v>
      </c>
      <c r="Z771">
        <v>0</v>
      </c>
      <c r="AA771">
        <v>0</v>
      </c>
      <c r="AB771">
        <v>0</v>
      </c>
      <c r="AC771">
        <v>0</v>
      </c>
      <c r="AD771">
        <v>0</v>
      </c>
      <c r="AE771" t="str">
        <v>(empty model)</v>
      </c>
      <c r="AF771">
        <v>1</v>
      </c>
      <c r="AG771">
        <v>235</v>
      </c>
      <c r="AH771">
        <v>7165.2775000000001</v>
      </c>
      <c r="AI771">
        <v>14.6</v>
      </c>
    </row>
    <row r="772" spans="10:35" x14ac:dyDescent="0.25">
      <c r="J772" t="str">
        <v>Dominica</v>
      </c>
      <c r="K772" t="b">
        <v>0</v>
      </c>
      <c r="M772" t="str">
        <v>Kazakhstan</v>
      </c>
      <c r="N772">
        <v>66.599999999999994</v>
      </c>
      <c r="P772" t="str">
        <v>Kazakhstan</v>
      </c>
      <c r="Q772">
        <v>0</v>
      </c>
      <c r="R772">
        <v>0</v>
      </c>
      <c r="S772">
        <v>0</v>
      </c>
      <c r="T772">
        <v>0</v>
      </c>
      <c r="U772">
        <v>0</v>
      </c>
      <c r="V772">
        <v>0</v>
      </c>
      <c r="W772">
        <v>0</v>
      </c>
      <c r="X772">
        <v>1</v>
      </c>
      <c r="Y772">
        <v>0</v>
      </c>
      <c r="Z772">
        <v>0</v>
      </c>
      <c r="AA772">
        <v>0</v>
      </c>
      <c r="AB772">
        <v>0</v>
      </c>
      <c r="AC772">
        <v>0</v>
      </c>
      <c r="AD772">
        <v>0</v>
      </c>
      <c r="AE772" t="str">
        <v>(empty model)</v>
      </c>
      <c r="AF772">
        <v>1</v>
      </c>
      <c r="AG772">
        <v>258</v>
      </c>
      <c r="AH772">
        <v>8513.5646450000004</v>
      </c>
      <c r="AI772">
        <v>14.6</v>
      </c>
    </row>
    <row r="773" spans="10:35" x14ac:dyDescent="0.25">
      <c r="J773" t="str">
        <v>Dominican Republic</v>
      </c>
      <c r="K773" t="b">
        <v>0</v>
      </c>
      <c r="M773" t="str">
        <v>Kazakhstan</v>
      </c>
      <c r="N773">
        <v>65.3</v>
      </c>
      <c r="P773" t="str">
        <v>Kazakhstan</v>
      </c>
      <c r="Q773">
        <v>0</v>
      </c>
      <c r="R773">
        <v>0</v>
      </c>
      <c r="S773">
        <v>0</v>
      </c>
      <c r="T773">
        <v>0</v>
      </c>
      <c r="U773">
        <v>0</v>
      </c>
      <c r="V773">
        <v>0</v>
      </c>
      <c r="W773">
        <v>1</v>
      </c>
      <c r="X773">
        <v>0</v>
      </c>
      <c r="Y773">
        <v>0</v>
      </c>
      <c r="Z773">
        <v>0</v>
      </c>
      <c r="AA773">
        <v>0</v>
      </c>
      <c r="AB773">
        <v>0</v>
      </c>
      <c r="AC773">
        <v>0</v>
      </c>
      <c r="AD773">
        <v>0</v>
      </c>
      <c r="AE773" t="str">
        <v>(empty model)</v>
      </c>
      <c r="AF773">
        <v>1</v>
      </c>
      <c r="AG773">
        <v>288</v>
      </c>
      <c r="AH773">
        <v>6771.4147970000004</v>
      </c>
      <c r="AI773">
        <v>14.7</v>
      </c>
    </row>
    <row r="774" spans="10:35" x14ac:dyDescent="0.25">
      <c r="J774" t="str">
        <v>Dominican Republic</v>
      </c>
      <c r="K774" t="b">
        <v>1</v>
      </c>
      <c r="M774" t="str">
        <v>Kazakhstan</v>
      </c>
      <c r="N774">
        <v>65</v>
      </c>
      <c r="P774" t="str">
        <v>Kazakhstan</v>
      </c>
      <c r="Q774">
        <v>0</v>
      </c>
      <c r="R774">
        <v>0</v>
      </c>
      <c r="S774">
        <v>0</v>
      </c>
      <c r="T774">
        <v>0</v>
      </c>
      <c r="U774">
        <v>0</v>
      </c>
      <c r="V774">
        <v>1</v>
      </c>
      <c r="W774">
        <v>0</v>
      </c>
      <c r="X774">
        <v>0</v>
      </c>
      <c r="Y774">
        <v>0</v>
      </c>
      <c r="Z774">
        <v>0</v>
      </c>
      <c r="AA774">
        <v>0</v>
      </c>
      <c r="AB774">
        <v>0</v>
      </c>
      <c r="AC774">
        <v>0</v>
      </c>
      <c r="AD774">
        <v>0</v>
      </c>
      <c r="AE774" t="str">
        <v>(empty model)</v>
      </c>
      <c r="AF774">
        <v>1</v>
      </c>
      <c r="AG774">
        <v>295</v>
      </c>
      <c r="AH774">
        <v>5291.5756499999998</v>
      </c>
      <c r="AI774">
        <v>14.3</v>
      </c>
    </row>
    <row r="775" spans="10:35" x14ac:dyDescent="0.25">
      <c r="J775" t="str">
        <v>Dominican Republic</v>
      </c>
      <c r="K775" t="b">
        <v>1</v>
      </c>
      <c r="M775" t="str">
        <v>Kazakhstan</v>
      </c>
      <c r="N775">
        <v>64.599999999999994</v>
      </c>
      <c r="P775" t="str">
        <v>Kazakhstan</v>
      </c>
      <c r="Q775">
        <v>0</v>
      </c>
      <c r="R775">
        <v>0</v>
      </c>
      <c r="S775">
        <v>0</v>
      </c>
      <c r="T775">
        <v>0</v>
      </c>
      <c r="U775">
        <v>1</v>
      </c>
      <c r="V775">
        <v>0</v>
      </c>
      <c r="W775">
        <v>0</v>
      </c>
      <c r="X775">
        <v>0</v>
      </c>
      <c r="Y775">
        <v>0</v>
      </c>
      <c r="Z775">
        <v>0</v>
      </c>
      <c r="AA775">
        <v>0</v>
      </c>
      <c r="AB775">
        <v>0</v>
      </c>
      <c r="AC775">
        <v>0</v>
      </c>
      <c r="AD775">
        <v>0</v>
      </c>
      <c r="AE775" t="str">
        <v>(empty model)</v>
      </c>
      <c r="AF775">
        <v>1</v>
      </c>
      <c r="AG775">
        <v>294</v>
      </c>
      <c r="AH775">
        <v>3771.278957</v>
      </c>
      <c r="AI775">
        <v>13.9</v>
      </c>
    </row>
    <row r="776" spans="10:35" x14ac:dyDescent="0.25">
      <c r="J776" t="str">
        <v>Dominican Republic</v>
      </c>
      <c r="K776" t="b">
        <v>1</v>
      </c>
      <c r="M776" t="str">
        <v>Kazakhstan</v>
      </c>
      <c r="N776">
        <v>64.7</v>
      </c>
      <c r="P776" t="str">
        <v>Kazakhstan</v>
      </c>
      <c r="Q776">
        <v>0</v>
      </c>
      <c r="R776">
        <v>0</v>
      </c>
      <c r="S776">
        <v>0</v>
      </c>
      <c r="T776">
        <v>1</v>
      </c>
      <c r="U776">
        <v>0</v>
      </c>
      <c r="V776">
        <v>0</v>
      </c>
      <c r="W776">
        <v>0</v>
      </c>
      <c r="X776">
        <v>0</v>
      </c>
      <c r="Y776">
        <v>0</v>
      </c>
      <c r="Z776">
        <v>0</v>
      </c>
      <c r="AA776">
        <v>0</v>
      </c>
      <c r="AB776">
        <v>0</v>
      </c>
      <c r="AC776">
        <v>0</v>
      </c>
      <c r="AD776">
        <v>0</v>
      </c>
      <c r="AE776" t="str">
        <v>(empty model)</v>
      </c>
      <c r="AF776">
        <v>1</v>
      </c>
      <c r="AG776">
        <v>287</v>
      </c>
      <c r="AH776">
        <v>2874.2882909999998</v>
      </c>
      <c r="AI776">
        <v>13.5</v>
      </c>
    </row>
    <row r="777" spans="10:35" x14ac:dyDescent="0.25">
      <c r="J777" t="str">
        <v>Dominican Republic</v>
      </c>
      <c r="K777" t="b">
        <v>1</v>
      </c>
      <c r="M777" t="str">
        <v>Kazakhstan</v>
      </c>
      <c r="N777">
        <v>64.400000000000006</v>
      </c>
      <c r="P777" t="str">
        <v>Kazakhstan</v>
      </c>
      <c r="Q777">
        <v>0</v>
      </c>
      <c r="R777">
        <v>0</v>
      </c>
      <c r="S777">
        <v>1</v>
      </c>
      <c r="T777">
        <v>0</v>
      </c>
      <c r="U777">
        <v>0</v>
      </c>
      <c r="V777">
        <v>0</v>
      </c>
      <c r="W777">
        <v>0</v>
      </c>
      <c r="X777">
        <v>0</v>
      </c>
      <c r="Y777">
        <v>0</v>
      </c>
      <c r="Z777">
        <v>0</v>
      </c>
      <c r="AA777">
        <v>0</v>
      </c>
      <c r="AB777">
        <v>0</v>
      </c>
      <c r="AC777">
        <v>0</v>
      </c>
      <c r="AD777">
        <v>0</v>
      </c>
      <c r="AE777" t="str">
        <v>(empty model)</v>
      </c>
      <c r="AF777">
        <v>1</v>
      </c>
      <c r="AG777">
        <v>282</v>
      </c>
      <c r="AH777">
        <v>268.12365699999998</v>
      </c>
      <c r="AI777">
        <v>13.1</v>
      </c>
    </row>
    <row r="778" spans="10:35" x14ac:dyDescent="0.25">
      <c r="J778" t="str">
        <v>Dominican Republic</v>
      </c>
      <c r="K778" t="b">
        <v>1</v>
      </c>
      <c r="M778" t="str">
        <v>Kazakhstan</v>
      </c>
      <c r="N778">
        <v>64.7</v>
      </c>
      <c r="P778" t="str">
        <v>Kazakhstan</v>
      </c>
      <c r="Q778">
        <v>0</v>
      </c>
      <c r="R778">
        <v>1</v>
      </c>
      <c r="S778">
        <v>0</v>
      </c>
      <c r="T778">
        <v>0</v>
      </c>
      <c r="U778">
        <v>0</v>
      </c>
      <c r="V778">
        <v>0</v>
      </c>
      <c r="W778">
        <v>0</v>
      </c>
      <c r="X778">
        <v>0</v>
      </c>
      <c r="Y778">
        <v>0</v>
      </c>
      <c r="Z778">
        <v>0</v>
      </c>
      <c r="AA778">
        <v>0</v>
      </c>
      <c r="AB778">
        <v>0</v>
      </c>
      <c r="AC778">
        <v>0</v>
      </c>
      <c r="AD778">
        <v>0</v>
      </c>
      <c r="AE778" t="str">
        <v>(empty model)</v>
      </c>
      <c r="AF778">
        <v>1</v>
      </c>
      <c r="AG778">
        <v>276</v>
      </c>
      <c r="AH778">
        <v>1658.3114599999999</v>
      </c>
      <c r="AI778">
        <v>12.7</v>
      </c>
    </row>
    <row r="779" spans="10:35" x14ac:dyDescent="0.25">
      <c r="J779" t="str">
        <v>Dominican Republic</v>
      </c>
      <c r="K779" t="b">
        <v>1</v>
      </c>
      <c r="M779" t="str">
        <v>Kazakhstan</v>
      </c>
      <c r="N779">
        <v>64.400000000000006</v>
      </c>
      <c r="P779" t="str">
        <v>Kazakhstan</v>
      </c>
      <c r="Q779">
        <v>1</v>
      </c>
      <c r="R779">
        <v>0</v>
      </c>
      <c r="S779">
        <v>0</v>
      </c>
      <c r="T779">
        <v>0</v>
      </c>
      <c r="U779">
        <v>0</v>
      </c>
      <c r="V779">
        <v>0</v>
      </c>
      <c r="W779">
        <v>0</v>
      </c>
      <c r="X779">
        <v>0</v>
      </c>
      <c r="Y779">
        <v>0</v>
      </c>
      <c r="Z779">
        <v>0</v>
      </c>
      <c r="AA779">
        <v>0</v>
      </c>
      <c r="AB779">
        <v>0</v>
      </c>
      <c r="AC779">
        <v>0</v>
      </c>
      <c r="AD779">
        <v>0</v>
      </c>
      <c r="AE779" t="str">
        <v>(empty model)</v>
      </c>
      <c r="AF779">
        <v>1</v>
      </c>
      <c r="AG779">
        <v>284</v>
      </c>
      <c r="AH779">
        <v>149.926751</v>
      </c>
      <c r="AI779">
        <v>12.3</v>
      </c>
    </row>
    <row r="780" spans="10:35" x14ac:dyDescent="0.25">
      <c r="J780" t="str">
        <v>Dominican Republic</v>
      </c>
      <c r="K780" t="b">
        <v>1</v>
      </c>
      <c r="M780" t="str">
        <v>Kazakhstan</v>
      </c>
      <c r="N780">
        <v>63.9</v>
      </c>
      <c r="P780" t="str">
        <v>Kazakhstan</v>
      </c>
      <c r="Q780">
        <v>0</v>
      </c>
      <c r="R780">
        <v>0</v>
      </c>
      <c r="S780">
        <v>0</v>
      </c>
      <c r="T780">
        <v>0</v>
      </c>
      <c r="U780">
        <v>0</v>
      </c>
      <c r="V780">
        <v>0</v>
      </c>
      <c r="W780">
        <v>0</v>
      </c>
      <c r="X780">
        <v>0</v>
      </c>
      <c r="Y780">
        <v>0</v>
      </c>
      <c r="Z780">
        <v>0</v>
      </c>
      <c r="AA780">
        <v>0</v>
      </c>
      <c r="AB780">
        <v>0</v>
      </c>
      <c r="AC780">
        <v>0</v>
      </c>
      <c r="AD780">
        <v>0</v>
      </c>
      <c r="AE780" t="str">
        <v>(empty model)</v>
      </c>
      <c r="AF780">
        <v>1</v>
      </c>
      <c r="AG780">
        <v>292</v>
      </c>
      <c r="AH780">
        <v>1229.9580000000001</v>
      </c>
      <c r="AI780">
        <v>12.1</v>
      </c>
    </row>
    <row r="781" spans="10:35" x14ac:dyDescent="0.25">
      <c r="J781" t="str">
        <v>Dominican Republic</v>
      </c>
      <c r="K781" t="b">
        <v>1</v>
      </c>
      <c r="M781" t="str">
        <v>Kenya</v>
      </c>
      <c r="N781">
        <v>62.9</v>
      </c>
      <c r="P781" t="str">
        <v>Kenya</v>
      </c>
      <c r="Q781">
        <v>0</v>
      </c>
      <c r="R781">
        <v>0</v>
      </c>
      <c r="S781">
        <v>0</v>
      </c>
      <c r="T781">
        <v>0</v>
      </c>
      <c r="U781">
        <v>0</v>
      </c>
      <c r="V781">
        <v>0</v>
      </c>
      <c r="W781">
        <v>0</v>
      </c>
      <c r="X781">
        <v>0</v>
      </c>
      <c r="Y781">
        <v>0</v>
      </c>
      <c r="Z781">
        <v>0</v>
      </c>
      <c r="AA781">
        <v>0</v>
      </c>
      <c r="AB781">
        <v>0</v>
      </c>
      <c r="AC781">
        <v>0</v>
      </c>
      <c r="AD781">
        <v>1</v>
      </c>
      <c r="AE781" t="str">
        <v>(empty model)</v>
      </c>
      <c r="AF781">
        <v>1</v>
      </c>
      <c r="AG781">
        <v>255</v>
      </c>
      <c r="AH781">
        <v>1335.6458</v>
      </c>
      <c r="AI781">
        <v>11.1</v>
      </c>
    </row>
    <row r="782" spans="10:35" x14ac:dyDescent="0.25">
      <c r="J782" t="str">
        <v>Dominican Republic</v>
      </c>
      <c r="K782" t="b">
        <v>1</v>
      </c>
      <c r="M782" t="str">
        <v>Kenya</v>
      </c>
      <c r="N782">
        <v>62.6</v>
      </c>
      <c r="P782" t="str">
        <v>Kenya</v>
      </c>
      <c r="Q782">
        <v>0</v>
      </c>
      <c r="R782">
        <v>0</v>
      </c>
      <c r="S782">
        <v>0</v>
      </c>
      <c r="T782">
        <v>0</v>
      </c>
      <c r="U782">
        <v>0</v>
      </c>
      <c r="V782">
        <v>0</v>
      </c>
      <c r="W782">
        <v>0</v>
      </c>
      <c r="X782">
        <v>0</v>
      </c>
      <c r="Y782">
        <v>0</v>
      </c>
      <c r="Z782">
        <v>0</v>
      </c>
      <c r="AA782">
        <v>0</v>
      </c>
      <c r="AB782">
        <v>0</v>
      </c>
      <c r="AC782">
        <v>1</v>
      </c>
      <c r="AD782">
        <v>0</v>
      </c>
      <c r="AE782" t="str">
        <v>(empty model)</v>
      </c>
      <c r="AF782">
        <v>1</v>
      </c>
      <c r="AG782">
        <v>258</v>
      </c>
      <c r="AH782">
        <v>1229.1147980000001</v>
      </c>
      <c r="AI782">
        <v>11.1</v>
      </c>
    </row>
    <row r="783" spans="10:35" x14ac:dyDescent="0.25">
      <c r="J783" t="str">
        <v>Dominican Republic</v>
      </c>
      <c r="K783" t="b">
        <v>1</v>
      </c>
      <c r="M783" t="str">
        <v>Kenya</v>
      </c>
      <c r="N783">
        <v>62.1</v>
      </c>
      <c r="P783" t="str">
        <v>Kenya</v>
      </c>
      <c r="Q783">
        <v>0</v>
      </c>
      <c r="R783">
        <v>0</v>
      </c>
      <c r="S783">
        <v>0</v>
      </c>
      <c r="T783">
        <v>0</v>
      </c>
      <c r="U783">
        <v>0</v>
      </c>
      <c r="V783">
        <v>0</v>
      </c>
      <c r="W783">
        <v>0</v>
      </c>
      <c r="X783">
        <v>0</v>
      </c>
      <c r="Y783">
        <v>0</v>
      </c>
      <c r="Z783">
        <v>0</v>
      </c>
      <c r="AA783">
        <v>0</v>
      </c>
      <c r="AB783">
        <v>1</v>
      </c>
      <c r="AC783">
        <v>0</v>
      </c>
      <c r="AD783">
        <v>0</v>
      </c>
      <c r="AE783" t="str">
        <v>(empty model)</v>
      </c>
      <c r="AF783">
        <v>1</v>
      </c>
      <c r="AG783">
        <v>263</v>
      </c>
      <c r="AH783">
        <v>1155.2582</v>
      </c>
      <c r="AI783">
        <v>11.1</v>
      </c>
    </row>
    <row r="784" spans="10:35" x14ac:dyDescent="0.25">
      <c r="J784" t="str">
        <v>Dominican Republic</v>
      </c>
      <c r="K784" t="b">
        <v>1</v>
      </c>
      <c r="M784" t="str">
        <v>Kenya</v>
      </c>
      <c r="N784">
        <v>61.2</v>
      </c>
      <c r="P784" t="str">
        <v>Kenya</v>
      </c>
      <c r="Q784">
        <v>0</v>
      </c>
      <c r="R784">
        <v>0</v>
      </c>
      <c r="S784">
        <v>0</v>
      </c>
      <c r="T784">
        <v>0</v>
      </c>
      <c r="U784">
        <v>0</v>
      </c>
      <c r="V784">
        <v>0</v>
      </c>
      <c r="W784">
        <v>0</v>
      </c>
      <c r="X784">
        <v>0</v>
      </c>
      <c r="Y784">
        <v>0</v>
      </c>
      <c r="Z784">
        <v>0</v>
      </c>
      <c r="AA784">
        <v>1</v>
      </c>
      <c r="AB784">
        <v>0</v>
      </c>
      <c r="AC784">
        <v>0</v>
      </c>
      <c r="AD784">
        <v>0</v>
      </c>
      <c r="AE784" t="str">
        <v>(empty model)</v>
      </c>
      <c r="AF784">
        <v>1</v>
      </c>
      <c r="AG784">
        <v>278</v>
      </c>
      <c r="AH784">
        <v>987.44539669999995</v>
      </c>
      <c r="AI784">
        <v>11.1</v>
      </c>
    </row>
    <row r="785" spans="10:35" x14ac:dyDescent="0.25">
      <c r="J785" t="str">
        <v>Dominican Republic</v>
      </c>
      <c r="K785" t="b">
        <v>1</v>
      </c>
      <c r="M785" t="str">
        <v>Kenya</v>
      </c>
      <c r="N785">
        <v>63</v>
      </c>
      <c r="P785" t="str">
        <v>Kenya</v>
      </c>
      <c r="Q785">
        <v>0</v>
      </c>
      <c r="R785">
        <v>0</v>
      </c>
      <c r="S785">
        <v>0</v>
      </c>
      <c r="T785">
        <v>0</v>
      </c>
      <c r="U785">
        <v>0</v>
      </c>
      <c r="V785">
        <v>0</v>
      </c>
      <c r="W785">
        <v>0</v>
      </c>
      <c r="X785">
        <v>0</v>
      </c>
      <c r="Y785">
        <v>0</v>
      </c>
      <c r="Z785">
        <v>1</v>
      </c>
      <c r="AA785">
        <v>0</v>
      </c>
      <c r="AB785">
        <v>0</v>
      </c>
      <c r="AC785">
        <v>0</v>
      </c>
      <c r="AD785">
        <v>0</v>
      </c>
      <c r="AE785" t="str">
        <v>(empty model)</v>
      </c>
      <c r="AF785">
        <v>1</v>
      </c>
      <c r="AG785">
        <v>294</v>
      </c>
      <c r="AH785">
        <v>967.34772999999996</v>
      </c>
      <c r="AI785">
        <v>11.1</v>
      </c>
    </row>
    <row r="786" spans="10:35" x14ac:dyDescent="0.25">
      <c r="J786" t="str">
        <v>Dominican Republic</v>
      </c>
      <c r="K786" t="b">
        <v>1</v>
      </c>
      <c r="M786" t="str">
        <v>Kenya</v>
      </c>
      <c r="N786">
        <v>59.1</v>
      </c>
      <c r="P786" t="str">
        <v>Kenya</v>
      </c>
      <c r="Q786">
        <v>0</v>
      </c>
      <c r="R786">
        <v>0</v>
      </c>
      <c r="S786">
        <v>0</v>
      </c>
      <c r="T786">
        <v>0</v>
      </c>
      <c r="U786">
        <v>0</v>
      </c>
      <c r="V786">
        <v>0</v>
      </c>
      <c r="W786">
        <v>0</v>
      </c>
      <c r="X786">
        <v>0</v>
      </c>
      <c r="Y786">
        <v>1</v>
      </c>
      <c r="Z786">
        <v>0</v>
      </c>
      <c r="AA786">
        <v>0</v>
      </c>
      <c r="AB786">
        <v>0</v>
      </c>
      <c r="AC786">
        <v>0</v>
      </c>
      <c r="AD786">
        <v>0</v>
      </c>
      <c r="AE786" t="str">
        <v>(empty model)</v>
      </c>
      <c r="AF786">
        <v>1</v>
      </c>
      <c r="AG786">
        <v>317</v>
      </c>
      <c r="AH786">
        <v>92.816252000000006</v>
      </c>
      <c r="AI786">
        <v>10.7</v>
      </c>
    </row>
    <row r="787" spans="10:35" x14ac:dyDescent="0.25">
      <c r="J787" t="str">
        <v>Dominican Republic</v>
      </c>
      <c r="K787" t="b">
        <v>1</v>
      </c>
      <c r="M787" t="str">
        <v>Kenya</v>
      </c>
      <c r="N787">
        <v>57.9</v>
      </c>
      <c r="P787" t="str">
        <v>Kenya</v>
      </c>
      <c r="Q787">
        <v>0</v>
      </c>
      <c r="R787">
        <v>0</v>
      </c>
      <c r="S787">
        <v>0</v>
      </c>
      <c r="T787">
        <v>0</v>
      </c>
      <c r="U787">
        <v>0</v>
      </c>
      <c r="V787">
        <v>0</v>
      </c>
      <c r="W787">
        <v>0</v>
      </c>
      <c r="X787">
        <v>1</v>
      </c>
      <c r="Y787">
        <v>0</v>
      </c>
      <c r="Z787">
        <v>0</v>
      </c>
      <c r="AA787">
        <v>0</v>
      </c>
      <c r="AB787">
        <v>0</v>
      </c>
      <c r="AC787">
        <v>0</v>
      </c>
      <c r="AD787">
        <v>0</v>
      </c>
      <c r="AE787" t="str">
        <v>(empty model)</v>
      </c>
      <c r="AF787">
        <v>1</v>
      </c>
      <c r="AG787">
        <v>339</v>
      </c>
      <c r="AH787">
        <v>916.89925149999999</v>
      </c>
      <c r="AI787">
        <v>10.4</v>
      </c>
    </row>
    <row r="788" spans="10:35" x14ac:dyDescent="0.25">
      <c r="J788" t="str">
        <v>Dominican Republic</v>
      </c>
      <c r="K788" t="b">
        <v>1</v>
      </c>
      <c r="M788" t="str">
        <v>Kenya</v>
      </c>
      <c r="N788">
        <v>56.8</v>
      </c>
      <c r="P788" t="str">
        <v>Kenya</v>
      </c>
      <c r="Q788">
        <v>0</v>
      </c>
      <c r="R788">
        <v>0</v>
      </c>
      <c r="S788">
        <v>0</v>
      </c>
      <c r="T788">
        <v>0</v>
      </c>
      <c r="U788">
        <v>0</v>
      </c>
      <c r="V788">
        <v>0</v>
      </c>
      <c r="W788">
        <v>1</v>
      </c>
      <c r="X788">
        <v>0</v>
      </c>
      <c r="Y788">
        <v>0</v>
      </c>
      <c r="Z788">
        <v>0</v>
      </c>
      <c r="AA788">
        <v>0</v>
      </c>
      <c r="AB788">
        <v>0</v>
      </c>
      <c r="AC788">
        <v>0</v>
      </c>
      <c r="AD788">
        <v>0</v>
      </c>
      <c r="AE788" t="str">
        <v>(empty model)</v>
      </c>
      <c r="AF788">
        <v>1</v>
      </c>
      <c r="AG788">
        <v>356</v>
      </c>
      <c r="AH788">
        <v>839.18111699999997</v>
      </c>
      <c r="AI788">
        <v>10.1</v>
      </c>
    </row>
    <row r="789" spans="10:35" x14ac:dyDescent="0.25">
      <c r="J789" t="str">
        <v>Ecuador</v>
      </c>
      <c r="K789" t="b">
        <v>0</v>
      </c>
      <c r="M789" t="str">
        <v>Kenya</v>
      </c>
      <c r="N789">
        <v>55.3</v>
      </c>
      <c r="P789" t="str">
        <v>Kenya</v>
      </c>
      <c r="Q789">
        <v>0</v>
      </c>
      <c r="R789">
        <v>0</v>
      </c>
      <c r="S789">
        <v>0</v>
      </c>
      <c r="T789">
        <v>0</v>
      </c>
      <c r="U789">
        <v>0</v>
      </c>
      <c r="V789">
        <v>1</v>
      </c>
      <c r="W789">
        <v>0</v>
      </c>
      <c r="X789">
        <v>0</v>
      </c>
      <c r="Y789">
        <v>0</v>
      </c>
      <c r="Z789">
        <v>0</v>
      </c>
      <c r="AA789">
        <v>0</v>
      </c>
      <c r="AB789">
        <v>0</v>
      </c>
      <c r="AC789">
        <v>0</v>
      </c>
      <c r="AD789">
        <v>0</v>
      </c>
      <c r="AE789" t="str">
        <v>(empty model)</v>
      </c>
      <c r="AF789">
        <v>1</v>
      </c>
      <c r="AG789">
        <v>388</v>
      </c>
      <c r="AH789">
        <v>697.66385000000002</v>
      </c>
      <c r="AI789">
        <v>9.6999999999999993</v>
      </c>
    </row>
    <row r="790" spans="10:35" x14ac:dyDescent="0.25">
      <c r="J790" t="str">
        <v>Ecuador</v>
      </c>
      <c r="K790" t="b">
        <v>1</v>
      </c>
      <c r="M790" t="str">
        <v>Kenya</v>
      </c>
      <c r="N790">
        <v>54.1</v>
      </c>
      <c r="P790" t="str">
        <v>Kenya</v>
      </c>
      <c r="Q790">
        <v>0</v>
      </c>
      <c r="R790">
        <v>0</v>
      </c>
      <c r="S790">
        <v>0</v>
      </c>
      <c r="T790">
        <v>0</v>
      </c>
      <c r="U790">
        <v>1</v>
      </c>
      <c r="V790">
        <v>0</v>
      </c>
      <c r="W790">
        <v>0</v>
      </c>
      <c r="X790">
        <v>0</v>
      </c>
      <c r="Y790">
        <v>0</v>
      </c>
      <c r="Z790">
        <v>0</v>
      </c>
      <c r="AA790">
        <v>0</v>
      </c>
      <c r="AB790">
        <v>0</v>
      </c>
      <c r="AC790">
        <v>0</v>
      </c>
      <c r="AD790">
        <v>0</v>
      </c>
      <c r="AE790" t="str">
        <v>(empty model)</v>
      </c>
      <c r="AF790">
        <v>1</v>
      </c>
      <c r="AG790">
        <v>412</v>
      </c>
      <c r="AH790">
        <v>519.79993460000003</v>
      </c>
      <c r="AI790">
        <v>9.6</v>
      </c>
    </row>
    <row r="791" spans="10:35" x14ac:dyDescent="0.25">
      <c r="J791" t="str">
        <v>Ecuador</v>
      </c>
      <c r="K791" t="b">
        <v>1</v>
      </c>
      <c r="M791" t="str">
        <v>Kenya</v>
      </c>
      <c r="N791">
        <v>53</v>
      </c>
      <c r="P791" t="str">
        <v>Kenya</v>
      </c>
      <c r="Q791">
        <v>0</v>
      </c>
      <c r="R791">
        <v>0</v>
      </c>
      <c r="S791">
        <v>0</v>
      </c>
      <c r="T791">
        <v>1</v>
      </c>
      <c r="U791">
        <v>0</v>
      </c>
      <c r="V791">
        <v>0</v>
      </c>
      <c r="W791">
        <v>0</v>
      </c>
      <c r="X791">
        <v>0</v>
      </c>
      <c r="Y791">
        <v>0</v>
      </c>
      <c r="Z791">
        <v>0</v>
      </c>
      <c r="AA791">
        <v>0</v>
      </c>
      <c r="AB791">
        <v>0</v>
      </c>
      <c r="AC791">
        <v>0</v>
      </c>
      <c r="AD791">
        <v>0</v>
      </c>
      <c r="AE791" t="str">
        <v>(empty model)</v>
      </c>
      <c r="AF791">
        <v>1</v>
      </c>
      <c r="AG791">
        <v>432</v>
      </c>
      <c r="AH791">
        <v>458.88435509999999</v>
      </c>
      <c r="AI791">
        <v>8.9</v>
      </c>
    </row>
    <row r="792" spans="10:35" x14ac:dyDescent="0.25">
      <c r="J792" t="str">
        <v>Ecuador</v>
      </c>
      <c r="K792" t="b">
        <v>1</v>
      </c>
      <c r="M792" t="str">
        <v>Kenya</v>
      </c>
      <c r="N792">
        <v>52.4</v>
      </c>
      <c r="P792" t="str">
        <v>Kenya</v>
      </c>
      <c r="Q792">
        <v>0</v>
      </c>
      <c r="R792">
        <v>0</v>
      </c>
      <c r="S792">
        <v>1</v>
      </c>
      <c r="T792">
        <v>0</v>
      </c>
      <c r="U792">
        <v>0</v>
      </c>
      <c r="V792">
        <v>0</v>
      </c>
      <c r="W792">
        <v>0</v>
      </c>
      <c r="X792">
        <v>0</v>
      </c>
      <c r="Y792">
        <v>0</v>
      </c>
      <c r="Z792">
        <v>0</v>
      </c>
      <c r="AA792">
        <v>0</v>
      </c>
      <c r="AB792">
        <v>0</v>
      </c>
      <c r="AC792">
        <v>0</v>
      </c>
      <c r="AD792">
        <v>0</v>
      </c>
      <c r="AE792" t="str">
        <v>(empty model)</v>
      </c>
      <c r="AF792">
        <v>1</v>
      </c>
      <c r="AG792">
        <v>437</v>
      </c>
      <c r="AH792">
        <v>436.68753570000001</v>
      </c>
      <c r="AI792">
        <v>8.1999999999999993</v>
      </c>
    </row>
    <row r="793" spans="10:35" x14ac:dyDescent="0.25">
      <c r="J793" t="str">
        <v>Ecuador</v>
      </c>
      <c r="K793" t="b">
        <v>1</v>
      </c>
      <c r="M793" t="str">
        <v>Kenya</v>
      </c>
      <c r="N793">
        <v>52.1</v>
      </c>
      <c r="P793" t="str">
        <v>Kenya</v>
      </c>
      <c r="Q793">
        <v>0</v>
      </c>
      <c r="R793">
        <v>1</v>
      </c>
      <c r="S793">
        <v>0</v>
      </c>
      <c r="T793">
        <v>0</v>
      </c>
      <c r="U793">
        <v>0</v>
      </c>
      <c r="V793">
        <v>0</v>
      </c>
      <c r="W793">
        <v>0</v>
      </c>
      <c r="X793">
        <v>0</v>
      </c>
      <c r="Y793">
        <v>0</v>
      </c>
      <c r="Z793">
        <v>0</v>
      </c>
      <c r="AA793">
        <v>0</v>
      </c>
      <c r="AB793">
        <v>0</v>
      </c>
      <c r="AC793">
        <v>0</v>
      </c>
      <c r="AD793">
        <v>0</v>
      </c>
      <c r="AE793" t="str">
        <v>(empty model)</v>
      </c>
      <c r="AF793">
        <v>1</v>
      </c>
      <c r="AG793">
        <v>437</v>
      </c>
      <c r="AH793">
        <v>395.84935109999998</v>
      </c>
      <c r="AI793">
        <v>8.5</v>
      </c>
    </row>
    <row r="794" spans="10:35" x14ac:dyDescent="0.25">
      <c r="J794" t="str">
        <v>Ecuador</v>
      </c>
      <c r="K794" t="b">
        <v>1</v>
      </c>
      <c r="M794" t="str">
        <v>Kiribati</v>
      </c>
      <c r="N794">
        <v>66.099999999999994</v>
      </c>
      <c r="P794" t="str">
        <v>Kiribati</v>
      </c>
      <c r="Q794">
        <v>0</v>
      </c>
      <c r="R794">
        <v>0</v>
      </c>
      <c r="S794">
        <v>0</v>
      </c>
      <c r="T794">
        <v>0</v>
      </c>
      <c r="U794">
        <v>0</v>
      </c>
      <c r="V794">
        <v>0</v>
      </c>
      <c r="W794">
        <v>0</v>
      </c>
      <c r="X794">
        <v>0</v>
      </c>
      <c r="Y794">
        <v>0</v>
      </c>
      <c r="Z794">
        <v>0</v>
      </c>
      <c r="AA794">
        <v>0</v>
      </c>
      <c r="AB794">
        <v>0</v>
      </c>
      <c r="AC794">
        <v>0</v>
      </c>
      <c r="AD794">
        <v>1</v>
      </c>
      <c r="AE794" t="str">
        <v>(empty model)</v>
      </c>
      <c r="AF794">
        <v>1</v>
      </c>
      <c r="AG794">
        <v>2</v>
      </c>
      <c r="AH794">
        <v>1684.5427400000001</v>
      </c>
      <c r="AI794">
        <v>11.9</v>
      </c>
    </row>
    <row r="795" spans="10:35" x14ac:dyDescent="0.25">
      <c r="J795" t="str">
        <v>Ecuador</v>
      </c>
      <c r="K795" t="b">
        <v>1</v>
      </c>
      <c r="M795" t="str">
        <v>Kiribati</v>
      </c>
      <c r="N795">
        <v>65.8</v>
      </c>
      <c r="P795" t="str">
        <v>Kiribati</v>
      </c>
      <c r="Q795">
        <v>0</v>
      </c>
      <c r="R795">
        <v>0</v>
      </c>
      <c r="S795">
        <v>0</v>
      </c>
      <c r="T795">
        <v>0</v>
      </c>
      <c r="U795">
        <v>0</v>
      </c>
      <c r="V795">
        <v>0</v>
      </c>
      <c r="W795">
        <v>0</v>
      </c>
      <c r="X795">
        <v>0</v>
      </c>
      <c r="Y795">
        <v>0</v>
      </c>
      <c r="Z795">
        <v>0</v>
      </c>
      <c r="AA795">
        <v>0</v>
      </c>
      <c r="AB795">
        <v>0</v>
      </c>
      <c r="AC795">
        <v>1</v>
      </c>
      <c r="AD795">
        <v>0</v>
      </c>
      <c r="AE795" t="str">
        <v>(empty model)</v>
      </c>
      <c r="AF795">
        <v>1</v>
      </c>
      <c r="AG795">
        <v>22</v>
      </c>
      <c r="AH795">
        <v>1724.3617369999999</v>
      </c>
      <c r="AI795">
        <v>11.9</v>
      </c>
    </row>
    <row r="796" spans="10:35" x14ac:dyDescent="0.25">
      <c r="J796" t="str">
        <v>Ecuador</v>
      </c>
      <c r="K796" t="b">
        <v>1</v>
      </c>
      <c r="M796" t="str">
        <v>Kiribati</v>
      </c>
      <c r="N796">
        <v>65.7</v>
      </c>
      <c r="P796" t="str">
        <v>Kiribati</v>
      </c>
      <c r="Q796">
        <v>0</v>
      </c>
      <c r="R796">
        <v>0</v>
      </c>
      <c r="S796">
        <v>0</v>
      </c>
      <c r="T796">
        <v>0</v>
      </c>
      <c r="U796">
        <v>0</v>
      </c>
      <c r="V796">
        <v>0</v>
      </c>
      <c r="W796">
        <v>0</v>
      </c>
      <c r="X796">
        <v>0</v>
      </c>
      <c r="Y796">
        <v>0</v>
      </c>
      <c r="Z796">
        <v>0</v>
      </c>
      <c r="AA796">
        <v>0</v>
      </c>
      <c r="AB796">
        <v>1</v>
      </c>
      <c r="AC796">
        <v>0</v>
      </c>
      <c r="AD796">
        <v>0</v>
      </c>
      <c r="AE796" t="str">
        <v>(empty model)</v>
      </c>
      <c r="AF796">
        <v>1</v>
      </c>
      <c r="AG796">
        <v>24</v>
      </c>
      <c r="AH796">
        <v>1763.8154970000001</v>
      </c>
      <c r="AI796">
        <v>11.9</v>
      </c>
    </row>
    <row r="797" spans="10:35" x14ac:dyDescent="0.25">
      <c r="J797" t="str">
        <v>Ecuador</v>
      </c>
      <c r="K797" t="b">
        <v>1</v>
      </c>
      <c r="M797" t="str">
        <v>Kiribati</v>
      </c>
      <c r="N797">
        <v>65.5</v>
      </c>
      <c r="P797" t="str">
        <v>Kiribati</v>
      </c>
      <c r="Q797">
        <v>0</v>
      </c>
      <c r="R797">
        <v>0</v>
      </c>
      <c r="S797">
        <v>0</v>
      </c>
      <c r="T797">
        <v>0</v>
      </c>
      <c r="U797">
        <v>0</v>
      </c>
      <c r="V797">
        <v>0</v>
      </c>
      <c r="W797">
        <v>0</v>
      </c>
      <c r="X797">
        <v>0</v>
      </c>
      <c r="Y797">
        <v>0</v>
      </c>
      <c r="Z797">
        <v>0</v>
      </c>
      <c r="AA797">
        <v>1</v>
      </c>
      <c r="AB797">
        <v>0</v>
      </c>
      <c r="AC797">
        <v>0</v>
      </c>
      <c r="AD797">
        <v>0</v>
      </c>
      <c r="AE797" t="str">
        <v>(empty model)</v>
      </c>
      <c r="AF797">
        <v>1</v>
      </c>
      <c r="AG797">
        <v>26</v>
      </c>
      <c r="AH797">
        <v>1692.6132769999999</v>
      </c>
      <c r="AI797">
        <v>11.9</v>
      </c>
    </row>
    <row r="798" spans="10:35" x14ac:dyDescent="0.25">
      <c r="J798" t="str">
        <v>Ecuador</v>
      </c>
      <c r="K798" t="b">
        <v>1</v>
      </c>
      <c r="M798" t="str">
        <v>Kiribati</v>
      </c>
      <c r="N798">
        <v>65.3</v>
      </c>
      <c r="P798" t="str">
        <v>Kiribati</v>
      </c>
      <c r="Q798">
        <v>0</v>
      </c>
      <c r="R798">
        <v>0</v>
      </c>
      <c r="S798">
        <v>0</v>
      </c>
      <c r="T798">
        <v>0</v>
      </c>
      <c r="U798">
        <v>0</v>
      </c>
      <c r="V798">
        <v>0</v>
      </c>
      <c r="W798">
        <v>0</v>
      </c>
      <c r="X798">
        <v>0</v>
      </c>
      <c r="Y798">
        <v>0</v>
      </c>
      <c r="Z798">
        <v>1</v>
      </c>
      <c r="AA798">
        <v>0</v>
      </c>
      <c r="AB798">
        <v>0</v>
      </c>
      <c r="AC798">
        <v>0</v>
      </c>
      <c r="AD798">
        <v>0</v>
      </c>
      <c r="AE798" t="str">
        <v>(empty model)</v>
      </c>
      <c r="AF798">
        <v>1</v>
      </c>
      <c r="AG798">
        <v>27</v>
      </c>
      <c r="AH798">
        <v>1493.1650999999999</v>
      </c>
      <c r="AI798">
        <v>11.9</v>
      </c>
    </row>
    <row r="799" spans="10:35" x14ac:dyDescent="0.25">
      <c r="J799" t="str">
        <v>Ecuador</v>
      </c>
      <c r="K799" t="b">
        <v>1</v>
      </c>
      <c r="M799" t="str">
        <v>Kiribati</v>
      </c>
      <c r="N799">
        <v>65.2</v>
      </c>
      <c r="P799" t="str">
        <v>Kiribati</v>
      </c>
      <c r="Q799">
        <v>0</v>
      </c>
      <c r="R799">
        <v>0</v>
      </c>
      <c r="S799">
        <v>0</v>
      </c>
      <c r="T799">
        <v>0</v>
      </c>
      <c r="U799">
        <v>0</v>
      </c>
      <c r="V799">
        <v>0</v>
      </c>
      <c r="W799">
        <v>0</v>
      </c>
      <c r="X799">
        <v>0</v>
      </c>
      <c r="Y799">
        <v>1</v>
      </c>
      <c r="Z799">
        <v>0</v>
      </c>
      <c r="AA799">
        <v>0</v>
      </c>
      <c r="AB799">
        <v>0</v>
      </c>
      <c r="AC799">
        <v>0</v>
      </c>
      <c r="AD799">
        <v>0</v>
      </c>
      <c r="AE799" t="str">
        <v>(empty model)</v>
      </c>
      <c r="AF799">
        <v>1</v>
      </c>
      <c r="AG799">
        <v>28</v>
      </c>
      <c r="AH799">
        <v>1297.2851410000001</v>
      </c>
      <c r="AI799">
        <v>11.9</v>
      </c>
    </row>
    <row r="800" spans="10:35" x14ac:dyDescent="0.25">
      <c r="J800" t="str">
        <v>Ecuador</v>
      </c>
      <c r="K800" t="b">
        <v>1</v>
      </c>
      <c r="M800" t="str">
        <v>Kiribati</v>
      </c>
      <c r="N800">
        <v>65.099999999999994</v>
      </c>
      <c r="P800" t="str">
        <v>Kiribati</v>
      </c>
      <c r="Q800">
        <v>0</v>
      </c>
      <c r="R800">
        <v>0</v>
      </c>
      <c r="S800">
        <v>0</v>
      </c>
      <c r="T800">
        <v>0</v>
      </c>
      <c r="U800">
        <v>0</v>
      </c>
      <c r="V800">
        <v>0</v>
      </c>
      <c r="W800">
        <v>0</v>
      </c>
      <c r="X800">
        <v>1</v>
      </c>
      <c r="Y800">
        <v>0</v>
      </c>
      <c r="Z800">
        <v>0</v>
      </c>
      <c r="AA800">
        <v>0</v>
      </c>
      <c r="AB800">
        <v>0</v>
      </c>
      <c r="AC800">
        <v>0</v>
      </c>
      <c r="AD800">
        <v>0</v>
      </c>
      <c r="AE800" t="str">
        <v>(empty model)</v>
      </c>
      <c r="AF800">
        <v>1</v>
      </c>
      <c r="AG800">
        <v>21</v>
      </c>
      <c r="AH800">
        <v>1413.3234</v>
      </c>
      <c r="AI800">
        <v>11.6</v>
      </c>
    </row>
    <row r="801" spans="10:35" x14ac:dyDescent="0.25">
      <c r="J801" t="str">
        <v>Ecuador</v>
      </c>
      <c r="K801" t="b">
        <v>1</v>
      </c>
      <c r="M801" t="str">
        <v>Kiribati</v>
      </c>
      <c r="N801">
        <v>65</v>
      </c>
      <c r="P801" t="str">
        <v>Kiribati</v>
      </c>
      <c r="Q801">
        <v>0</v>
      </c>
      <c r="R801">
        <v>0</v>
      </c>
      <c r="S801">
        <v>0</v>
      </c>
      <c r="T801">
        <v>0</v>
      </c>
      <c r="U801">
        <v>0</v>
      </c>
      <c r="V801">
        <v>0</v>
      </c>
      <c r="W801">
        <v>1</v>
      </c>
      <c r="X801">
        <v>0</v>
      </c>
      <c r="Y801">
        <v>0</v>
      </c>
      <c r="Z801">
        <v>0</v>
      </c>
      <c r="AA801">
        <v>0</v>
      </c>
      <c r="AB801">
        <v>0</v>
      </c>
      <c r="AC801">
        <v>0</v>
      </c>
      <c r="AD801">
        <v>0</v>
      </c>
      <c r="AE801" t="str">
        <v>(empty model)</v>
      </c>
      <c r="AF801">
        <v>1</v>
      </c>
      <c r="AG801">
        <v>211</v>
      </c>
      <c r="AH801">
        <v>1357.6322110000001</v>
      </c>
      <c r="AI801">
        <v>11.8</v>
      </c>
    </row>
    <row r="802" spans="10:35" x14ac:dyDescent="0.25">
      <c r="J802" t="str">
        <v>Ecuador</v>
      </c>
      <c r="K802" t="b">
        <v>1</v>
      </c>
      <c r="M802" t="str">
        <v>Kiribati</v>
      </c>
      <c r="N802">
        <v>65</v>
      </c>
      <c r="P802" t="str">
        <v>Kiribati</v>
      </c>
      <c r="Q802">
        <v>0</v>
      </c>
      <c r="R802">
        <v>0</v>
      </c>
      <c r="S802">
        <v>0</v>
      </c>
      <c r="T802">
        <v>0</v>
      </c>
      <c r="U802">
        <v>0</v>
      </c>
      <c r="V802">
        <v>1</v>
      </c>
      <c r="W802">
        <v>0</v>
      </c>
      <c r="X802">
        <v>0</v>
      </c>
      <c r="Y802">
        <v>0</v>
      </c>
      <c r="Z802">
        <v>0</v>
      </c>
      <c r="AA802">
        <v>0</v>
      </c>
      <c r="AB802">
        <v>0</v>
      </c>
      <c r="AC802">
        <v>0</v>
      </c>
      <c r="AD802">
        <v>0</v>
      </c>
      <c r="AE802" t="str">
        <v>(empty model)</v>
      </c>
      <c r="AF802">
        <v>1</v>
      </c>
      <c r="AG802">
        <v>212</v>
      </c>
      <c r="AH802">
        <v>1151.5556180000001</v>
      </c>
      <c r="AI802">
        <v>12.1</v>
      </c>
    </row>
    <row r="803" spans="10:35" x14ac:dyDescent="0.25">
      <c r="J803" t="str">
        <v>Ecuador</v>
      </c>
      <c r="K803" t="b">
        <v>1</v>
      </c>
      <c r="M803" t="str">
        <v>Kiribati</v>
      </c>
      <c r="N803">
        <v>64.900000000000006</v>
      </c>
      <c r="P803" t="str">
        <v>Kiribati</v>
      </c>
      <c r="Q803">
        <v>0</v>
      </c>
      <c r="R803">
        <v>0</v>
      </c>
      <c r="S803">
        <v>0</v>
      </c>
      <c r="T803">
        <v>0</v>
      </c>
      <c r="U803">
        <v>1</v>
      </c>
      <c r="V803">
        <v>0</v>
      </c>
      <c r="W803">
        <v>0</v>
      </c>
      <c r="X803">
        <v>0</v>
      </c>
      <c r="Y803">
        <v>0</v>
      </c>
      <c r="Z803">
        <v>0</v>
      </c>
      <c r="AA803">
        <v>0</v>
      </c>
      <c r="AB803">
        <v>0</v>
      </c>
      <c r="AC803">
        <v>0</v>
      </c>
      <c r="AD803">
        <v>0</v>
      </c>
      <c r="AE803" t="str">
        <v>(empty model)</v>
      </c>
      <c r="AF803">
        <v>1</v>
      </c>
      <c r="AG803">
        <v>213</v>
      </c>
      <c r="AH803">
        <v>1214.5566670000001</v>
      </c>
      <c r="AI803">
        <v>12.2</v>
      </c>
    </row>
    <row r="804" spans="10:35" x14ac:dyDescent="0.25">
      <c r="J804" t="str">
        <v>Ecuador</v>
      </c>
      <c r="K804" t="b">
        <v>1</v>
      </c>
      <c r="M804" t="str">
        <v>Kiribati</v>
      </c>
      <c r="N804">
        <v>64.8</v>
      </c>
      <c r="P804" t="str">
        <v>Kiribati</v>
      </c>
      <c r="Q804">
        <v>0</v>
      </c>
      <c r="R804">
        <v>0</v>
      </c>
      <c r="S804">
        <v>0</v>
      </c>
      <c r="T804">
        <v>1</v>
      </c>
      <c r="U804">
        <v>0</v>
      </c>
      <c r="V804">
        <v>0</v>
      </c>
      <c r="W804">
        <v>0</v>
      </c>
      <c r="X804">
        <v>0</v>
      </c>
      <c r="Y804">
        <v>0</v>
      </c>
      <c r="Z804">
        <v>0</v>
      </c>
      <c r="AA804">
        <v>0</v>
      </c>
      <c r="AB804">
        <v>0</v>
      </c>
      <c r="AC804">
        <v>0</v>
      </c>
      <c r="AD804">
        <v>0</v>
      </c>
      <c r="AE804" t="str">
        <v>(empty model)</v>
      </c>
      <c r="AF804">
        <v>1</v>
      </c>
      <c r="AG804">
        <v>214</v>
      </c>
      <c r="AH804">
        <v>113.62860000000001</v>
      </c>
      <c r="AI804">
        <v>12.4</v>
      </c>
    </row>
    <row r="805" spans="10:35" x14ac:dyDescent="0.25">
      <c r="J805" t="str">
        <v>Egypt</v>
      </c>
      <c r="K805" t="b">
        <v>0</v>
      </c>
      <c r="M805" t="str">
        <v>Kiribati</v>
      </c>
      <c r="N805">
        <v>64.7</v>
      </c>
      <c r="P805" t="str">
        <v>Kiribati</v>
      </c>
      <c r="Q805">
        <v>0</v>
      </c>
      <c r="R805">
        <v>0</v>
      </c>
      <c r="S805">
        <v>1</v>
      </c>
      <c r="T805">
        <v>0</v>
      </c>
      <c r="U805">
        <v>0</v>
      </c>
      <c r="V805">
        <v>0</v>
      </c>
      <c r="W805">
        <v>0</v>
      </c>
      <c r="X805">
        <v>0</v>
      </c>
      <c r="Y805">
        <v>0</v>
      </c>
      <c r="Z805">
        <v>0</v>
      </c>
      <c r="AA805">
        <v>0</v>
      </c>
      <c r="AB805">
        <v>0</v>
      </c>
      <c r="AC805">
        <v>0</v>
      </c>
      <c r="AD805">
        <v>0</v>
      </c>
      <c r="AE805" t="str">
        <v>(empty model)</v>
      </c>
      <c r="AF805">
        <v>1</v>
      </c>
      <c r="AG805">
        <v>215</v>
      </c>
      <c r="AH805">
        <v>115.3865</v>
      </c>
      <c r="AI805">
        <v>11.6</v>
      </c>
    </row>
    <row r="806" spans="10:35" x14ac:dyDescent="0.25">
      <c r="J806" t="str">
        <v>Egypt</v>
      </c>
      <c r="K806" t="b">
        <v>0</v>
      </c>
      <c r="M806" t="str">
        <v>Kiribati</v>
      </c>
      <c r="N806">
        <v>64.599999999999994</v>
      </c>
      <c r="P806" t="str">
        <v>Kiribati</v>
      </c>
      <c r="Q806">
        <v>0</v>
      </c>
      <c r="R806">
        <v>1</v>
      </c>
      <c r="S806">
        <v>0</v>
      </c>
      <c r="T806">
        <v>0</v>
      </c>
      <c r="U806">
        <v>0</v>
      </c>
      <c r="V806">
        <v>0</v>
      </c>
      <c r="W806">
        <v>0</v>
      </c>
      <c r="X806">
        <v>0</v>
      </c>
      <c r="Y806">
        <v>0</v>
      </c>
      <c r="Z806">
        <v>0</v>
      </c>
      <c r="AA806">
        <v>0</v>
      </c>
      <c r="AB806">
        <v>0</v>
      </c>
      <c r="AC806">
        <v>0</v>
      </c>
      <c r="AD806">
        <v>0</v>
      </c>
      <c r="AE806" t="str">
        <v>(empty model)</v>
      </c>
      <c r="AF806">
        <v>1</v>
      </c>
      <c r="AG806">
        <v>217</v>
      </c>
      <c r="AH806">
        <v>826.58554000000004</v>
      </c>
      <c r="AI806">
        <v>11.7</v>
      </c>
    </row>
    <row r="807" spans="10:35" x14ac:dyDescent="0.25">
      <c r="J807" t="str">
        <v>Egypt</v>
      </c>
      <c r="K807" t="b">
        <v>0</v>
      </c>
      <c r="M807" t="str">
        <v>Kiribati</v>
      </c>
      <c r="N807">
        <v>64.3</v>
      </c>
      <c r="P807" t="str">
        <v>Kiribati</v>
      </c>
      <c r="Q807">
        <v>1</v>
      </c>
      <c r="R807">
        <v>0</v>
      </c>
      <c r="S807">
        <v>0</v>
      </c>
      <c r="T807">
        <v>0</v>
      </c>
      <c r="U807">
        <v>0</v>
      </c>
      <c r="V807">
        <v>0</v>
      </c>
      <c r="W807">
        <v>0</v>
      </c>
      <c r="X807">
        <v>0</v>
      </c>
      <c r="Y807">
        <v>0</v>
      </c>
      <c r="Z807">
        <v>0</v>
      </c>
      <c r="AA807">
        <v>0</v>
      </c>
      <c r="AB807">
        <v>0</v>
      </c>
      <c r="AC807">
        <v>0</v>
      </c>
      <c r="AD807">
        <v>0</v>
      </c>
      <c r="AE807" t="str">
        <v>(empty model)</v>
      </c>
      <c r="AF807">
        <v>1</v>
      </c>
      <c r="AG807">
        <v>219</v>
      </c>
      <c r="AH807">
        <v>734.94924609999998</v>
      </c>
      <c r="AI807">
        <v>10.4</v>
      </c>
    </row>
    <row r="808" spans="10:35" x14ac:dyDescent="0.25">
      <c r="J808" t="str">
        <v>Egypt</v>
      </c>
      <c r="K808" t="b">
        <v>0</v>
      </c>
      <c r="M808" t="str">
        <v>Kiribati</v>
      </c>
      <c r="N808">
        <v>64.099999999999994</v>
      </c>
      <c r="P808" t="str">
        <v>Kiribati</v>
      </c>
      <c r="Q808">
        <v>0</v>
      </c>
      <c r="R808">
        <v>0</v>
      </c>
      <c r="S808">
        <v>0</v>
      </c>
      <c r="T808">
        <v>0</v>
      </c>
      <c r="U808">
        <v>0</v>
      </c>
      <c r="V808">
        <v>0</v>
      </c>
      <c r="W808">
        <v>0</v>
      </c>
      <c r="X808">
        <v>0</v>
      </c>
      <c r="Y808">
        <v>0</v>
      </c>
      <c r="Z808">
        <v>0</v>
      </c>
      <c r="AA808">
        <v>0</v>
      </c>
      <c r="AB808">
        <v>0</v>
      </c>
      <c r="AC808">
        <v>0</v>
      </c>
      <c r="AD808">
        <v>0</v>
      </c>
      <c r="AE808" t="str">
        <v>(empty model)</v>
      </c>
      <c r="AF808">
        <v>1</v>
      </c>
      <c r="AG808">
        <v>222</v>
      </c>
      <c r="AH808">
        <v>796.79376339999999</v>
      </c>
      <c r="AI808">
        <v>10</v>
      </c>
    </row>
    <row r="809" spans="10:35" x14ac:dyDescent="0.25">
      <c r="J809" t="str">
        <v>Egypt</v>
      </c>
      <c r="K809" t="b">
        <v>0</v>
      </c>
      <c r="M809" t="str">
        <v>Latvia</v>
      </c>
      <c r="N809">
        <v>74.400000000000006</v>
      </c>
      <c r="P809" t="str">
        <v>Latvia</v>
      </c>
      <c r="Q809">
        <v>0</v>
      </c>
      <c r="R809">
        <v>0</v>
      </c>
      <c r="S809">
        <v>0</v>
      </c>
      <c r="T809">
        <v>0</v>
      </c>
      <c r="U809">
        <v>0</v>
      </c>
      <c r="V809">
        <v>0</v>
      </c>
      <c r="W809">
        <v>0</v>
      </c>
      <c r="X809">
        <v>0</v>
      </c>
      <c r="Y809">
        <v>0</v>
      </c>
      <c r="Z809">
        <v>0</v>
      </c>
      <c r="AA809">
        <v>0</v>
      </c>
      <c r="AB809">
        <v>0</v>
      </c>
      <c r="AC809">
        <v>0</v>
      </c>
      <c r="AD809">
        <v>1</v>
      </c>
      <c r="AE809" t="str">
        <v>(empty model)</v>
      </c>
      <c r="AF809">
        <v>0</v>
      </c>
      <c r="AG809">
        <v>156</v>
      </c>
      <c r="AH809">
        <v>15725.1374</v>
      </c>
      <c r="AI809">
        <v>16</v>
      </c>
    </row>
    <row r="810" spans="10:35" x14ac:dyDescent="0.25">
      <c r="J810" t="str">
        <v>Egypt</v>
      </c>
      <c r="K810" t="b">
        <v>0</v>
      </c>
      <c r="M810" t="str">
        <v>Latvia</v>
      </c>
      <c r="N810">
        <v>74.099999999999994</v>
      </c>
      <c r="P810" t="str">
        <v>Latvia</v>
      </c>
      <c r="Q810">
        <v>0</v>
      </c>
      <c r="R810">
        <v>0</v>
      </c>
      <c r="S810">
        <v>0</v>
      </c>
      <c r="T810">
        <v>0</v>
      </c>
      <c r="U810">
        <v>0</v>
      </c>
      <c r="V810">
        <v>0</v>
      </c>
      <c r="W810">
        <v>0</v>
      </c>
      <c r="X810">
        <v>0</v>
      </c>
      <c r="Y810">
        <v>0</v>
      </c>
      <c r="Z810">
        <v>0</v>
      </c>
      <c r="AA810">
        <v>0</v>
      </c>
      <c r="AB810">
        <v>0</v>
      </c>
      <c r="AC810">
        <v>1</v>
      </c>
      <c r="AD810">
        <v>0</v>
      </c>
      <c r="AE810" t="str">
        <v>(empty model)</v>
      </c>
      <c r="AF810">
        <v>0</v>
      </c>
      <c r="AG810">
        <v>161</v>
      </c>
      <c r="AH810">
        <v>1532.2292399999999</v>
      </c>
      <c r="AI810">
        <v>15.4</v>
      </c>
    </row>
    <row r="811" spans="10:35" x14ac:dyDescent="0.25">
      <c r="J811" t="str">
        <v>Egypt</v>
      </c>
      <c r="K811" t="b">
        <v>0</v>
      </c>
      <c r="M811" t="str">
        <v>Latvia</v>
      </c>
      <c r="N811">
        <v>73.8</v>
      </c>
      <c r="P811" t="str">
        <v>Latvia</v>
      </c>
      <c r="Q811">
        <v>0</v>
      </c>
      <c r="R811">
        <v>0</v>
      </c>
      <c r="S811">
        <v>0</v>
      </c>
      <c r="T811">
        <v>0</v>
      </c>
      <c r="U811">
        <v>0</v>
      </c>
      <c r="V811">
        <v>0</v>
      </c>
      <c r="W811">
        <v>0</v>
      </c>
      <c r="X811">
        <v>0</v>
      </c>
      <c r="Y811">
        <v>0</v>
      </c>
      <c r="Z811">
        <v>0</v>
      </c>
      <c r="AA811">
        <v>0</v>
      </c>
      <c r="AB811">
        <v>1</v>
      </c>
      <c r="AC811">
        <v>0</v>
      </c>
      <c r="AD811">
        <v>0</v>
      </c>
      <c r="AE811" t="str">
        <v>(empty model)</v>
      </c>
      <c r="AF811">
        <v>0</v>
      </c>
      <c r="AG811">
        <v>163</v>
      </c>
      <c r="AH811">
        <v>13822.8559</v>
      </c>
      <c r="AI811">
        <v>15.5</v>
      </c>
    </row>
    <row r="812" spans="10:35" x14ac:dyDescent="0.25">
      <c r="J812" t="str">
        <v>Egypt</v>
      </c>
      <c r="K812" t="b">
        <v>0</v>
      </c>
      <c r="M812" t="str">
        <v>Latvia</v>
      </c>
      <c r="N812">
        <v>73.599999999999994</v>
      </c>
      <c r="P812" t="str">
        <v>Latvia</v>
      </c>
      <c r="Q812">
        <v>0</v>
      </c>
      <c r="R812">
        <v>0</v>
      </c>
      <c r="S812">
        <v>0</v>
      </c>
      <c r="T812">
        <v>0</v>
      </c>
      <c r="U812">
        <v>0</v>
      </c>
      <c r="V812">
        <v>0</v>
      </c>
      <c r="W812">
        <v>0</v>
      </c>
      <c r="X812">
        <v>0</v>
      </c>
      <c r="Y812">
        <v>0</v>
      </c>
      <c r="Z812">
        <v>0</v>
      </c>
      <c r="AA812">
        <v>1</v>
      </c>
      <c r="AB812">
        <v>0</v>
      </c>
      <c r="AC812">
        <v>0</v>
      </c>
      <c r="AD812">
        <v>0</v>
      </c>
      <c r="AE812" t="str">
        <v>(empty model)</v>
      </c>
      <c r="AF812">
        <v>0</v>
      </c>
      <c r="AG812">
        <v>169</v>
      </c>
      <c r="AH812">
        <v>1372.68947</v>
      </c>
      <c r="AI812">
        <v>15.8</v>
      </c>
    </row>
    <row r="813" spans="10:35" x14ac:dyDescent="0.25">
      <c r="J813" t="str">
        <v>Egypt</v>
      </c>
      <c r="K813" t="b">
        <v>0</v>
      </c>
      <c r="M813" t="str">
        <v>Latvia</v>
      </c>
      <c r="N813">
        <v>72.8</v>
      </c>
      <c r="P813" t="str">
        <v>Latvia</v>
      </c>
      <c r="Q813">
        <v>0</v>
      </c>
      <c r="R813">
        <v>0</v>
      </c>
      <c r="S813">
        <v>0</v>
      </c>
      <c r="T813">
        <v>0</v>
      </c>
      <c r="U813">
        <v>0</v>
      </c>
      <c r="V813">
        <v>0</v>
      </c>
      <c r="W813">
        <v>0</v>
      </c>
      <c r="X813">
        <v>0</v>
      </c>
      <c r="Y813">
        <v>0</v>
      </c>
      <c r="Z813">
        <v>1</v>
      </c>
      <c r="AA813">
        <v>0</v>
      </c>
      <c r="AB813">
        <v>0</v>
      </c>
      <c r="AC813">
        <v>0</v>
      </c>
      <c r="AD813">
        <v>0</v>
      </c>
      <c r="AE813" t="str">
        <v>(empty model)</v>
      </c>
      <c r="AF813">
        <v>0</v>
      </c>
      <c r="AG813">
        <v>18</v>
      </c>
      <c r="AH813">
        <v>11326.21947</v>
      </c>
      <c r="AI813">
        <v>16</v>
      </c>
    </row>
    <row r="814" spans="10:35" x14ac:dyDescent="0.25">
      <c r="J814" t="str">
        <v>Egypt</v>
      </c>
      <c r="K814" t="b">
        <v>0</v>
      </c>
      <c r="M814" t="str">
        <v>Latvia</v>
      </c>
      <c r="N814">
        <v>72.599999999999994</v>
      </c>
      <c r="P814" t="str">
        <v>Latvia</v>
      </c>
      <c r="Q814">
        <v>0</v>
      </c>
      <c r="R814">
        <v>0</v>
      </c>
      <c r="S814">
        <v>0</v>
      </c>
      <c r="T814">
        <v>0</v>
      </c>
      <c r="U814">
        <v>0</v>
      </c>
      <c r="V814">
        <v>0</v>
      </c>
      <c r="W814">
        <v>0</v>
      </c>
      <c r="X814">
        <v>0</v>
      </c>
      <c r="Y814">
        <v>1</v>
      </c>
      <c r="Z814">
        <v>0</v>
      </c>
      <c r="AA814">
        <v>0</v>
      </c>
      <c r="AB814">
        <v>0</v>
      </c>
      <c r="AC814">
        <v>0</v>
      </c>
      <c r="AD814">
        <v>0</v>
      </c>
      <c r="AE814" t="str">
        <v>(empty model)</v>
      </c>
      <c r="AF814">
        <v>0</v>
      </c>
      <c r="AG814">
        <v>184</v>
      </c>
      <c r="AH814">
        <v>12219.37379</v>
      </c>
      <c r="AI814">
        <v>16.399999999999999</v>
      </c>
    </row>
    <row r="815" spans="10:35" x14ac:dyDescent="0.25">
      <c r="J815" t="str">
        <v>Egypt</v>
      </c>
      <c r="K815" t="b">
        <v>0</v>
      </c>
      <c r="M815" t="str">
        <v>Latvia</v>
      </c>
      <c r="N815">
        <v>71.900000000000006</v>
      </c>
      <c r="P815" t="str">
        <v>Latvia</v>
      </c>
      <c r="Q815">
        <v>0</v>
      </c>
      <c r="R815">
        <v>0</v>
      </c>
      <c r="S815">
        <v>0</v>
      </c>
      <c r="T815">
        <v>0</v>
      </c>
      <c r="U815">
        <v>0</v>
      </c>
      <c r="V815">
        <v>0</v>
      </c>
      <c r="W815">
        <v>0</v>
      </c>
      <c r="X815">
        <v>1</v>
      </c>
      <c r="Y815">
        <v>0</v>
      </c>
      <c r="Z815">
        <v>0</v>
      </c>
      <c r="AA815">
        <v>0</v>
      </c>
      <c r="AB815">
        <v>0</v>
      </c>
      <c r="AC815">
        <v>0</v>
      </c>
      <c r="AD815">
        <v>0</v>
      </c>
      <c r="AE815" t="str">
        <v>(empty model)</v>
      </c>
      <c r="AF815">
        <v>0</v>
      </c>
      <c r="AG815">
        <v>199</v>
      </c>
      <c r="AH815">
        <v>16348.531209999999</v>
      </c>
      <c r="AI815">
        <v>16.3</v>
      </c>
    </row>
    <row r="816" spans="10:35" x14ac:dyDescent="0.25">
      <c r="J816" t="str">
        <v>Egypt</v>
      </c>
      <c r="K816" t="b">
        <v>0</v>
      </c>
      <c r="M816" t="str">
        <v>Latvia</v>
      </c>
      <c r="N816">
        <v>78</v>
      </c>
      <c r="P816" t="str">
        <v>Latvia</v>
      </c>
      <c r="Q816">
        <v>0</v>
      </c>
      <c r="R816">
        <v>0</v>
      </c>
      <c r="S816">
        <v>0</v>
      </c>
      <c r="T816">
        <v>0</v>
      </c>
      <c r="U816">
        <v>0</v>
      </c>
      <c r="V816">
        <v>0</v>
      </c>
      <c r="W816">
        <v>1</v>
      </c>
      <c r="X816">
        <v>0</v>
      </c>
      <c r="Y816">
        <v>0</v>
      </c>
      <c r="Z816">
        <v>0</v>
      </c>
      <c r="AA816">
        <v>0</v>
      </c>
      <c r="AB816">
        <v>0</v>
      </c>
      <c r="AC816">
        <v>0</v>
      </c>
      <c r="AD816">
        <v>0</v>
      </c>
      <c r="AE816" t="str">
        <v>(empty model)</v>
      </c>
      <c r="AF816">
        <v>0</v>
      </c>
      <c r="AG816">
        <v>221</v>
      </c>
      <c r="AH816">
        <v>1444.1588999999999</v>
      </c>
      <c r="AI816">
        <v>16.2</v>
      </c>
    </row>
    <row r="817" spans="10:35" x14ac:dyDescent="0.25">
      <c r="J817" t="str">
        <v>Egypt</v>
      </c>
      <c r="K817" t="b">
        <v>0</v>
      </c>
      <c r="M817" t="str">
        <v>Latvia</v>
      </c>
      <c r="N817">
        <v>75</v>
      </c>
      <c r="P817" t="str">
        <v>Latvia</v>
      </c>
      <c r="Q817">
        <v>0</v>
      </c>
      <c r="R817">
        <v>0</v>
      </c>
      <c r="S817">
        <v>0</v>
      </c>
      <c r="T817">
        <v>0</v>
      </c>
      <c r="U817">
        <v>0</v>
      </c>
      <c r="V817">
        <v>1</v>
      </c>
      <c r="W817">
        <v>0</v>
      </c>
      <c r="X817">
        <v>0</v>
      </c>
      <c r="Y817">
        <v>0</v>
      </c>
      <c r="Z817">
        <v>0</v>
      </c>
      <c r="AA817">
        <v>0</v>
      </c>
      <c r="AB817">
        <v>0</v>
      </c>
      <c r="AC817">
        <v>0</v>
      </c>
      <c r="AD817">
        <v>0</v>
      </c>
      <c r="AE817" t="str">
        <v>(empty model)</v>
      </c>
      <c r="AF817">
        <v>0</v>
      </c>
      <c r="AG817">
        <v>229</v>
      </c>
      <c r="AH817">
        <v>9667.9757000000009</v>
      </c>
      <c r="AI817">
        <v>16.2</v>
      </c>
    </row>
    <row r="818" spans="10:35" x14ac:dyDescent="0.25">
      <c r="J818" t="str">
        <v>Egypt</v>
      </c>
      <c r="K818" t="b">
        <v>0</v>
      </c>
      <c r="M818" t="str">
        <v>Latvia</v>
      </c>
      <c r="N818">
        <v>76</v>
      </c>
      <c r="P818" t="str">
        <v>Latvia</v>
      </c>
      <c r="Q818">
        <v>0</v>
      </c>
      <c r="R818">
        <v>0</v>
      </c>
      <c r="S818">
        <v>0</v>
      </c>
      <c r="T818">
        <v>0</v>
      </c>
      <c r="U818">
        <v>1</v>
      </c>
      <c r="V818">
        <v>0</v>
      </c>
      <c r="W818">
        <v>0</v>
      </c>
      <c r="X818">
        <v>0</v>
      </c>
      <c r="Y818">
        <v>0</v>
      </c>
      <c r="Z818">
        <v>0</v>
      </c>
      <c r="AA818">
        <v>0</v>
      </c>
      <c r="AB818">
        <v>0</v>
      </c>
      <c r="AC818">
        <v>0</v>
      </c>
      <c r="AD818">
        <v>0</v>
      </c>
      <c r="AE818" t="str">
        <v>(empty model)</v>
      </c>
      <c r="AF818">
        <v>0</v>
      </c>
      <c r="AG818">
        <v>216</v>
      </c>
      <c r="AH818">
        <v>7558.7425999999996</v>
      </c>
      <c r="AI818">
        <v>15.9</v>
      </c>
    </row>
    <row r="819" spans="10:35" x14ac:dyDescent="0.25">
      <c r="J819" t="str">
        <v>Egypt</v>
      </c>
      <c r="K819" t="b">
        <v>0</v>
      </c>
      <c r="M819" t="str">
        <v>Latvia</v>
      </c>
      <c r="N819">
        <v>71</v>
      </c>
      <c r="P819" t="str">
        <v>Latvia</v>
      </c>
      <c r="Q819">
        <v>0</v>
      </c>
      <c r="R819">
        <v>0</v>
      </c>
      <c r="S819">
        <v>0</v>
      </c>
      <c r="T819">
        <v>1</v>
      </c>
      <c r="U819">
        <v>0</v>
      </c>
      <c r="V819">
        <v>0</v>
      </c>
      <c r="W819">
        <v>0</v>
      </c>
      <c r="X819">
        <v>0</v>
      </c>
      <c r="Y819">
        <v>0</v>
      </c>
      <c r="Z819">
        <v>0</v>
      </c>
      <c r="AA819">
        <v>0</v>
      </c>
      <c r="AB819">
        <v>0</v>
      </c>
      <c r="AC819">
        <v>0</v>
      </c>
      <c r="AD819">
        <v>0</v>
      </c>
      <c r="AE819" t="str">
        <v>(empty model)</v>
      </c>
      <c r="AF819">
        <v>0</v>
      </c>
      <c r="AG819">
        <v>26</v>
      </c>
      <c r="AH819">
        <v>6351.8125</v>
      </c>
      <c r="AI819">
        <v>15.5</v>
      </c>
    </row>
    <row r="820" spans="10:35" x14ac:dyDescent="0.25">
      <c r="J820" t="str">
        <v>Egypt</v>
      </c>
      <c r="K820" t="b">
        <v>0</v>
      </c>
      <c r="M820" t="str">
        <v>Latvia</v>
      </c>
      <c r="N820">
        <v>78</v>
      </c>
      <c r="P820" t="str">
        <v>Latvia</v>
      </c>
      <c r="Q820">
        <v>0</v>
      </c>
      <c r="R820">
        <v>0</v>
      </c>
      <c r="S820">
        <v>1</v>
      </c>
      <c r="T820">
        <v>0</v>
      </c>
      <c r="U820">
        <v>0</v>
      </c>
      <c r="V820">
        <v>0</v>
      </c>
      <c r="W820">
        <v>0</v>
      </c>
      <c r="X820">
        <v>0</v>
      </c>
      <c r="Y820">
        <v>0</v>
      </c>
      <c r="Z820">
        <v>0</v>
      </c>
      <c r="AA820">
        <v>0</v>
      </c>
      <c r="AB820">
        <v>0</v>
      </c>
      <c r="AC820">
        <v>0</v>
      </c>
      <c r="AD820">
        <v>0</v>
      </c>
      <c r="AE820" t="str">
        <v>(empty model)</v>
      </c>
      <c r="AF820">
        <v>0</v>
      </c>
      <c r="AG820">
        <v>29</v>
      </c>
      <c r="AH820">
        <v>5134.95694</v>
      </c>
      <c r="AI820">
        <v>15.2</v>
      </c>
    </row>
    <row r="821" spans="10:35" x14ac:dyDescent="0.25">
      <c r="J821" t="str">
        <v>El Salvador</v>
      </c>
      <c r="K821" t="b">
        <v>0</v>
      </c>
      <c r="M821" t="str">
        <v>Latvia</v>
      </c>
      <c r="N821">
        <v>73</v>
      </c>
      <c r="P821" t="str">
        <v>Latvia</v>
      </c>
      <c r="Q821">
        <v>0</v>
      </c>
      <c r="R821">
        <v>1</v>
      </c>
      <c r="S821">
        <v>0</v>
      </c>
      <c r="T821">
        <v>0</v>
      </c>
      <c r="U821">
        <v>0</v>
      </c>
      <c r="V821">
        <v>0</v>
      </c>
      <c r="W821">
        <v>0</v>
      </c>
      <c r="X821">
        <v>0</v>
      </c>
      <c r="Y821">
        <v>0</v>
      </c>
      <c r="Z821">
        <v>0</v>
      </c>
      <c r="AA821">
        <v>0</v>
      </c>
      <c r="AB821">
        <v>0</v>
      </c>
      <c r="AC821">
        <v>0</v>
      </c>
      <c r="AD821">
        <v>0</v>
      </c>
      <c r="AE821" t="str">
        <v>(empty model)</v>
      </c>
      <c r="AF821">
        <v>0</v>
      </c>
      <c r="AG821">
        <v>219</v>
      </c>
      <c r="AH821">
        <v>4132.3492699999997</v>
      </c>
      <c r="AI821">
        <v>14.8</v>
      </c>
    </row>
    <row r="822" spans="10:35" x14ac:dyDescent="0.25">
      <c r="J822" t="str">
        <v>El Salvador</v>
      </c>
      <c r="K822" t="b">
        <v>1</v>
      </c>
      <c r="M822" t="str">
        <v>Latvia</v>
      </c>
      <c r="N822">
        <v>69.900000000000006</v>
      </c>
      <c r="P822" t="str">
        <v>Latvia</v>
      </c>
      <c r="Q822">
        <v>1</v>
      </c>
      <c r="R822">
        <v>0</v>
      </c>
      <c r="S822">
        <v>0</v>
      </c>
      <c r="T822">
        <v>0</v>
      </c>
      <c r="U822">
        <v>0</v>
      </c>
      <c r="V822">
        <v>0</v>
      </c>
      <c r="W822">
        <v>0</v>
      </c>
      <c r="X822">
        <v>0</v>
      </c>
      <c r="Y822">
        <v>0</v>
      </c>
      <c r="Z822">
        <v>0</v>
      </c>
      <c r="AA822">
        <v>0</v>
      </c>
      <c r="AB822">
        <v>0</v>
      </c>
      <c r="AC822">
        <v>0</v>
      </c>
      <c r="AD822">
        <v>0</v>
      </c>
      <c r="AE822" t="str">
        <v>(empty model)</v>
      </c>
      <c r="AF822">
        <v>0</v>
      </c>
      <c r="AG822">
        <v>228</v>
      </c>
      <c r="AH822">
        <v>3572.8512999999998</v>
      </c>
      <c r="AI822">
        <v>14.2</v>
      </c>
    </row>
    <row r="823" spans="10:35" x14ac:dyDescent="0.25">
      <c r="J823" t="str">
        <v>El Salvador</v>
      </c>
      <c r="K823" t="b">
        <v>1</v>
      </c>
      <c r="M823" t="str">
        <v>Latvia</v>
      </c>
      <c r="N823">
        <v>71</v>
      </c>
      <c r="P823" t="str">
        <v>Latvia</v>
      </c>
      <c r="Q823">
        <v>0</v>
      </c>
      <c r="R823">
        <v>0</v>
      </c>
      <c r="S823">
        <v>0</v>
      </c>
      <c r="T823">
        <v>0</v>
      </c>
      <c r="U823">
        <v>0</v>
      </c>
      <c r="V823">
        <v>0</v>
      </c>
      <c r="W823">
        <v>0</v>
      </c>
      <c r="X823">
        <v>0</v>
      </c>
      <c r="Y823">
        <v>0</v>
      </c>
      <c r="Z823">
        <v>0</v>
      </c>
      <c r="AA823">
        <v>0</v>
      </c>
      <c r="AB823">
        <v>0</v>
      </c>
      <c r="AC823">
        <v>0</v>
      </c>
      <c r="AD823">
        <v>0</v>
      </c>
      <c r="AE823" t="str">
        <v>(empty model)</v>
      </c>
      <c r="AF823">
        <v>0</v>
      </c>
      <c r="AG823">
        <v>218</v>
      </c>
      <c r="AH823">
        <v>3352.7312959999999</v>
      </c>
      <c r="AI823">
        <v>13.7</v>
      </c>
    </row>
    <row r="824" spans="10:35" x14ac:dyDescent="0.25">
      <c r="J824" t="str">
        <v>El Salvador</v>
      </c>
      <c r="K824" t="b">
        <v>1</v>
      </c>
      <c r="M824" t="str">
        <v>Lebanon</v>
      </c>
      <c r="N824">
        <v>74.8</v>
      </c>
      <c r="P824" t="str">
        <v>Lebanon</v>
      </c>
      <c r="Q824">
        <v>0</v>
      </c>
      <c r="R824">
        <v>0</v>
      </c>
      <c r="S824">
        <v>0</v>
      </c>
      <c r="T824">
        <v>0</v>
      </c>
      <c r="U824">
        <v>0</v>
      </c>
      <c r="V824">
        <v>0</v>
      </c>
      <c r="W824">
        <v>0</v>
      </c>
      <c r="X824">
        <v>0</v>
      </c>
      <c r="Y824">
        <v>0</v>
      </c>
      <c r="Z824">
        <v>0</v>
      </c>
      <c r="AA824">
        <v>0</v>
      </c>
      <c r="AB824">
        <v>0</v>
      </c>
      <c r="AC824">
        <v>0</v>
      </c>
      <c r="AD824">
        <v>1</v>
      </c>
      <c r="AE824" t="str">
        <v>(empty model)</v>
      </c>
      <c r="AF824">
        <v>1</v>
      </c>
      <c r="AG824">
        <v>99</v>
      </c>
      <c r="AH824">
        <v>8161.4614000000001</v>
      </c>
      <c r="AI824">
        <v>13.3</v>
      </c>
    </row>
    <row r="825" spans="10:35" x14ac:dyDescent="0.25">
      <c r="J825" t="str">
        <v>El Salvador</v>
      </c>
      <c r="K825" t="b">
        <v>1</v>
      </c>
      <c r="M825" t="str">
        <v>Lebanon</v>
      </c>
      <c r="N825">
        <v>74.900000000000006</v>
      </c>
      <c r="P825" t="str">
        <v>Lebanon</v>
      </c>
      <c r="Q825">
        <v>0</v>
      </c>
      <c r="R825">
        <v>0</v>
      </c>
      <c r="S825">
        <v>0</v>
      </c>
      <c r="T825">
        <v>0</v>
      </c>
      <c r="U825">
        <v>0</v>
      </c>
      <c r="V825">
        <v>0</v>
      </c>
      <c r="W825">
        <v>0</v>
      </c>
      <c r="X825">
        <v>0</v>
      </c>
      <c r="Y825">
        <v>0</v>
      </c>
      <c r="Z825">
        <v>0</v>
      </c>
      <c r="AA825">
        <v>0</v>
      </c>
      <c r="AB825">
        <v>0</v>
      </c>
      <c r="AC825">
        <v>1</v>
      </c>
      <c r="AD825">
        <v>0</v>
      </c>
      <c r="AE825" t="str">
        <v>(empty model)</v>
      </c>
      <c r="AF825">
        <v>1</v>
      </c>
      <c r="AG825">
        <v>97</v>
      </c>
      <c r="AH825">
        <v>846.28515300000004</v>
      </c>
      <c r="AI825">
        <v>13.3</v>
      </c>
    </row>
    <row r="826" spans="10:35" x14ac:dyDescent="0.25">
      <c r="J826" t="str">
        <v>El Salvador</v>
      </c>
      <c r="K826" t="b">
        <v>1</v>
      </c>
      <c r="M826" t="str">
        <v>Lebanon</v>
      </c>
      <c r="N826">
        <v>75</v>
      </c>
      <c r="P826" t="str">
        <v>Lebanon</v>
      </c>
      <c r="Q826">
        <v>0</v>
      </c>
      <c r="R826">
        <v>0</v>
      </c>
      <c r="S826">
        <v>0</v>
      </c>
      <c r="T826">
        <v>0</v>
      </c>
      <c r="U826">
        <v>0</v>
      </c>
      <c r="V826">
        <v>0</v>
      </c>
      <c r="W826">
        <v>0</v>
      </c>
      <c r="X826">
        <v>0</v>
      </c>
      <c r="Y826">
        <v>0</v>
      </c>
      <c r="Z826">
        <v>0</v>
      </c>
      <c r="AA826">
        <v>0</v>
      </c>
      <c r="AB826">
        <v>1</v>
      </c>
      <c r="AC826">
        <v>0</v>
      </c>
      <c r="AD826">
        <v>0</v>
      </c>
      <c r="AE826" t="str">
        <v>(empty model)</v>
      </c>
      <c r="AF826">
        <v>1</v>
      </c>
      <c r="AG826">
        <v>93</v>
      </c>
      <c r="AH826">
        <v>8787.9466799999991</v>
      </c>
      <c r="AI826">
        <v>13.3</v>
      </c>
    </row>
    <row r="827" spans="10:35" x14ac:dyDescent="0.25">
      <c r="J827" t="str">
        <v>El Salvador</v>
      </c>
      <c r="K827" t="b">
        <v>1</v>
      </c>
      <c r="M827" t="str">
        <v>Lebanon</v>
      </c>
      <c r="N827">
        <v>75</v>
      </c>
      <c r="P827" t="str">
        <v>Lebanon</v>
      </c>
      <c r="Q827">
        <v>0</v>
      </c>
      <c r="R827">
        <v>0</v>
      </c>
      <c r="S827">
        <v>0</v>
      </c>
      <c r="T827">
        <v>0</v>
      </c>
      <c r="U827">
        <v>0</v>
      </c>
      <c r="V827">
        <v>0</v>
      </c>
      <c r="W827">
        <v>0</v>
      </c>
      <c r="X827">
        <v>0</v>
      </c>
      <c r="Y827">
        <v>0</v>
      </c>
      <c r="Z827">
        <v>0</v>
      </c>
      <c r="AA827">
        <v>1</v>
      </c>
      <c r="AB827">
        <v>0</v>
      </c>
      <c r="AC827">
        <v>0</v>
      </c>
      <c r="AD827">
        <v>0</v>
      </c>
      <c r="AE827" t="str">
        <v>(empty model)</v>
      </c>
      <c r="AF827">
        <v>1</v>
      </c>
      <c r="AG827">
        <v>93</v>
      </c>
      <c r="AH827">
        <v>8734.9652999999998</v>
      </c>
      <c r="AI827">
        <v>13.2</v>
      </c>
    </row>
    <row r="828" spans="10:35" x14ac:dyDescent="0.25">
      <c r="J828" t="str">
        <v>El Salvador</v>
      </c>
      <c r="K828" t="b">
        <v>1</v>
      </c>
      <c r="M828" t="str">
        <v>Lebanon</v>
      </c>
      <c r="N828">
        <v>74.900000000000006</v>
      </c>
      <c r="P828" t="str">
        <v>Lebanon</v>
      </c>
      <c r="Q828">
        <v>0</v>
      </c>
      <c r="R828">
        <v>0</v>
      </c>
      <c r="S828">
        <v>0</v>
      </c>
      <c r="T828">
        <v>0</v>
      </c>
      <c r="U828">
        <v>0</v>
      </c>
      <c r="V828">
        <v>0</v>
      </c>
      <c r="W828">
        <v>0</v>
      </c>
      <c r="X828">
        <v>0</v>
      </c>
      <c r="Y828">
        <v>0</v>
      </c>
      <c r="Z828">
        <v>1</v>
      </c>
      <c r="AA828">
        <v>0</v>
      </c>
      <c r="AB828">
        <v>0</v>
      </c>
      <c r="AC828">
        <v>0</v>
      </c>
      <c r="AD828">
        <v>0</v>
      </c>
      <c r="AE828" t="str">
        <v>(empty model)</v>
      </c>
      <c r="AF828">
        <v>1</v>
      </c>
      <c r="AG828">
        <v>94</v>
      </c>
      <c r="AH828">
        <v>8763.8262739999991</v>
      </c>
      <c r="AI828">
        <v>13.3</v>
      </c>
    </row>
    <row r="829" spans="10:35" x14ac:dyDescent="0.25">
      <c r="J829" t="str">
        <v>El Salvador</v>
      </c>
      <c r="K829" t="b">
        <v>1</v>
      </c>
      <c r="M829" t="str">
        <v>Lebanon</v>
      </c>
      <c r="N829">
        <v>74.7</v>
      </c>
      <c r="P829" t="str">
        <v>Lebanon</v>
      </c>
      <c r="Q829">
        <v>0</v>
      </c>
      <c r="R829">
        <v>0</v>
      </c>
      <c r="S829">
        <v>0</v>
      </c>
      <c r="T829">
        <v>0</v>
      </c>
      <c r="U829">
        <v>0</v>
      </c>
      <c r="V829">
        <v>0</v>
      </c>
      <c r="W829">
        <v>0</v>
      </c>
      <c r="X829">
        <v>0</v>
      </c>
      <c r="Y829">
        <v>1</v>
      </c>
      <c r="Z829">
        <v>0</v>
      </c>
      <c r="AA829">
        <v>0</v>
      </c>
      <c r="AB829">
        <v>0</v>
      </c>
      <c r="AC829">
        <v>0</v>
      </c>
      <c r="AD829">
        <v>0</v>
      </c>
      <c r="AE829" t="str">
        <v>(empty model)</v>
      </c>
      <c r="AF829">
        <v>1</v>
      </c>
      <c r="AG829">
        <v>95</v>
      </c>
      <c r="AH829">
        <v>84.268878000000001</v>
      </c>
      <c r="AI829">
        <v>13.2</v>
      </c>
    </row>
    <row r="830" spans="10:35" x14ac:dyDescent="0.25">
      <c r="J830" t="str">
        <v>El Salvador</v>
      </c>
      <c r="K830" t="b">
        <v>1</v>
      </c>
      <c r="M830" t="str">
        <v>Lebanon</v>
      </c>
      <c r="N830">
        <v>74.5</v>
      </c>
      <c r="P830" t="str">
        <v>Lebanon</v>
      </c>
      <c r="Q830">
        <v>0</v>
      </c>
      <c r="R830">
        <v>0</v>
      </c>
      <c r="S830">
        <v>0</v>
      </c>
      <c r="T830">
        <v>0</v>
      </c>
      <c r="U830">
        <v>0</v>
      </c>
      <c r="V830">
        <v>0</v>
      </c>
      <c r="W830">
        <v>0</v>
      </c>
      <c r="X830">
        <v>1</v>
      </c>
      <c r="Y830">
        <v>0</v>
      </c>
      <c r="Z830">
        <v>0</v>
      </c>
      <c r="AA830">
        <v>0</v>
      </c>
      <c r="AB830">
        <v>0</v>
      </c>
      <c r="AC830">
        <v>0</v>
      </c>
      <c r="AD830">
        <v>0</v>
      </c>
      <c r="AE830" t="str">
        <v>(empty model)</v>
      </c>
      <c r="AF830">
        <v>1</v>
      </c>
      <c r="AG830">
        <v>98</v>
      </c>
      <c r="AH830">
        <v>712.77575899999999</v>
      </c>
      <c r="AI830">
        <v>13.1</v>
      </c>
    </row>
    <row r="831" spans="10:35" x14ac:dyDescent="0.25">
      <c r="J831" t="str">
        <v>El Salvador</v>
      </c>
      <c r="K831" t="b">
        <v>1</v>
      </c>
      <c r="M831" t="str">
        <v>Lebanon</v>
      </c>
      <c r="N831">
        <v>74.400000000000006</v>
      </c>
      <c r="P831" t="str">
        <v>Lebanon</v>
      </c>
      <c r="Q831">
        <v>0</v>
      </c>
      <c r="R831">
        <v>0</v>
      </c>
      <c r="S831">
        <v>0</v>
      </c>
      <c r="T831">
        <v>0</v>
      </c>
      <c r="U831">
        <v>0</v>
      </c>
      <c r="V831">
        <v>0</v>
      </c>
      <c r="W831">
        <v>1</v>
      </c>
      <c r="X831">
        <v>0</v>
      </c>
      <c r="Y831">
        <v>0</v>
      </c>
      <c r="Z831">
        <v>0</v>
      </c>
      <c r="AA831">
        <v>0</v>
      </c>
      <c r="AB831">
        <v>0</v>
      </c>
      <c r="AC831">
        <v>0</v>
      </c>
      <c r="AD831">
        <v>0</v>
      </c>
      <c r="AE831" t="str">
        <v>(empty model)</v>
      </c>
      <c r="AF831">
        <v>1</v>
      </c>
      <c r="AG831">
        <v>98</v>
      </c>
      <c r="AH831">
        <v>614.27111500000001</v>
      </c>
      <c r="AI831">
        <v>12.9</v>
      </c>
    </row>
    <row r="832" spans="10:35" x14ac:dyDescent="0.25">
      <c r="J832" t="str">
        <v>El Salvador</v>
      </c>
      <c r="K832" t="b">
        <v>1</v>
      </c>
      <c r="M832" t="str">
        <v>Lebanon</v>
      </c>
      <c r="N832">
        <v>74.099999999999994</v>
      </c>
      <c r="P832" t="str">
        <v>Lebanon</v>
      </c>
      <c r="Q832">
        <v>0</v>
      </c>
      <c r="R832">
        <v>0</v>
      </c>
      <c r="S832">
        <v>0</v>
      </c>
      <c r="T832">
        <v>0</v>
      </c>
      <c r="U832">
        <v>0</v>
      </c>
      <c r="V832">
        <v>1</v>
      </c>
      <c r="W832">
        <v>0</v>
      </c>
      <c r="X832">
        <v>0</v>
      </c>
      <c r="Y832">
        <v>0</v>
      </c>
      <c r="Z832">
        <v>0</v>
      </c>
      <c r="AA832">
        <v>0</v>
      </c>
      <c r="AB832">
        <v>0</v>
      </c>
      <c r="AC832">
        <v>0</v>
      </c>
      <c r="AD832">
        <v>0</v>
      </c>
      <c r="AE832" t="str">
        <v>(empty model)</v>
      </c>
      <c r="AF832">
        <v>1</v>
      </c>
      <c r="AG832">
        <v>1</v>
      </c>
      <c r="AH832">
        <v>5372.6589899999999</v>
      </c>
      <c r="AI832">
        <v>13.2</v>
      </c>
    </row>
    <row r="833" spans="10:35" x14ac:dyDescent="0.25">
      <c r="J833" t="str">
        <v>El Salvador</v>
      </c>
      <c r="K833" t="b">
        <v>1</v>
      </c>
      <c r="M833" t="str">
        <v>Lebanon</v>
      </c>
      <c r="N833">
        <v>73.900000000000006</v>
      </c>
      <c r="P833" t="str">
        <v>Lebanon</v>
      </c>
      <c r="Q833">
        <v>0</v>
      </c>
      <c r="R833">
        <v>0</v>
      </c>
      <c r="S833">
        <v>0</v>
      </c>
      <c r="T833">
        <v>0</v>
      </c>
      <c r="U833">
        <v>1</v>
      </c>
      <c r="V833">
        <v>0</v>
      </c>
      <c r="W833">
        <v>0</v>
      </c>
      <c r="X833">
        <v>0</v>
      </c>
      <c r="Y833">
        <v>0</v>
      </c>
      <c r="Z833">
        <v>0</v>
      </c>
      <c r="AA833">
        <v>0</v>
      </c>
      <c r="AB833">
        <v>0</v>
      </c>
      <c r="AC833">
        <v>0</v>
      </c>
      <c r="AD833">
        <v>0</v>
      </c>
      <c r="AE833" t="str">
        <v>(empty model)</v>
      </c>
      <c r="AF833">
        <v>1</v>
      </c>
      <c r="AG833">
        <v>11</v>
      </c>
      <c r="AH833">
        <v>5339.4412910000001</v>
      </c>
      <c r="AI833">
        <v>13.7</v>
      </c>
    </row>
    <row r="834" spans="10:35" x14ac:dyDescent="0.25">
      <c r="J834" t="str">
        <v>El Salvador</v>
      </c>
      <c r="K834" t="b">
        <v>1</v>
      </c>
      <c r="M834" t="str">
        <v>Lebanon</v>
      </c>
      <c r="N834">
        <v>73.7</v>
      </c>
      <c r="P834" t="str">
        <v>Lebanon</v>
      </c>
      <c r="Q834">
        <v>0</v>
      </c>
      <c r="R834">
        <v>0</v>
      </c>
      <c r="S834">
        <v>0</v>
      </c>
      <c r="T834">
        <v>1</v>
      </c>
      <c r="U834">
        <v>0</v>
      </c>
      <c r="V834">
        <v>0</v>
      </c>
      <c r="W834">
        <v>0</v>
      </c>
      <c r="X834">
        <v>0</v>
      </c>
      <c r="Y834">
        <v>0</v>
      </c>
      <c r="Z834">
        <v>0</v>
      </c>
      <c r="AA834">
        <v>0</v>
      </c>
      <c r="AB834">
        <v>0</v>
      </c>
      <c r="AC834">
        <v>0</v>
      </c>
      <c r="AD834">
        <v>0</v>
      </c>
      <c r="AE834" t="str">
        <v>(empty model)</v>
      </c>
      <c r="AF834">
        <v>1</v>
      </c>
      <c r="AG834">
        <v>13</v>
      </c>
      <c r="AH834">
        <v>5424.2235600000004</v>
      </c>
      <c r="AI834">
        <v>14.2</v>
      </c>
    </row>
    <row r="835" spans="10:35" x14ac:dyDescent="0.25">
      <c r="J835" t="str">
        <v>El Salvador</v>
      </c>
      <c r="K835" t="b">
        <v>1</v>
      </c>
      <c r="M835" t="str">
        <v>Lebanon</v>
      </c>
      <c r="N835">
        <v>73.5</v>
      </c>
      <c r="P835" t="str">
        <v>Lebanon</v>
      </c>
      <c r="Q835">
        <v>0</v>
      </c>
      <c r="R835">
        <v>0</v>
      </c>
      <c r="S835">
        <v>1</v>
      </c>
      <c r="T835">
        <v>0</v>
      </c>
      <c r="U835">
        <v>0</v>
      </c>
      <c r="V835">
        <v>0</v>
      </c>
      <c r="W835">
        <v>0</v>
      </c>
      <c r="X835">
        <v>0</v>
      </c>
      <c r="Y835">
        <v>0</v>
      </c>
      <c r="Z835">
        <v>0</v>
      </c>
      <c r="AA835">
        <v>0</v>
      </c>
      <c r="AB835">
        <v>0</v>
      </c>
      <c r="AC835">
        <v>0</v>
      </c>
      <c r="AD835">
        <v>0</v>
      </c>
      <c r="AE835" t="str">
        <v>(empty model)</v>
      </c>
      <c r="AF835">
        <v>1</v>
      </c>
      <c r="AG835">
        <v>15</v>
      </c>
      <c r="AH835">
        <v>5425.6697000000004</v>
      </c>
      <c r="AI835">
        <v>14.8</v>
      </c>
    </row>
    <row r="836" spans="10:35" x14ac:dyDescent="0.25">
      <c r="J836" t="str">
        <v>El Salvador</v>
      </c>
      <c r="K836" t="b">
        <v>1</v>
      </c>
      <c r="M836" t="str">
        <v>Lebanon</v>
      </c>
      <c r="N836">
        <v>73.2</v>
      </c>
      <c r="P836" t="str">
        <v>Lebanon</v>
      </c>
      <c r="Q836">
        <v>0</v>
      </c>
      <c r="R836">
        <v>1</v>
      </c>
      <c r="S836">
        <v>0</v>
      </c>
      <c r="T836">
        <v>0</v>
      </c>
      <c r="U836">
        <v>0</v>
      </c>
      <c r="V836">
        <v>0</v>
      </c>
      <c r="W836">
        <v>0</v>
      </c>
      <c r="X836">
        <v>0</v>
      </c>
      <c r="Y836">
        <v>0</v>
      </c>
      <c r="Z836">
        <v>0</v>
      </c>
      <c r="AA836">
        <v>0</v>
      </c>
      <c r="AB836">
        <v>0</v>
      </c>
      <c r="AC836">
        <v>0</v>
      </c>
      <c r="AD836">
        <v>0</v>
      </c>
      <c r="AE836" t="str">
        <v>(empty model)</v>
      </c>
      <c r="AF836">
        <v>1</v>
      </c>
      <c r="AG836">
        <v>17</v>
      </c>
      <c r="AH836">
        <v>5436.5952230000003</v>
      </c>
      <c r="AI836">
        <v>15.2</v>
      </c>
    </row>
    <row r="837" spans="10:35" x14ac:dyDescent="0.25">
      <c r="J837" t="str">
        <v>Equatorial Guinea</v>
      </c>
      <c r="K837" t="b">
        <v>0</v>
      </c>
      <c r="M837" t="str">
        <v>Lebanon</v>
      </c>
      <c r="N837">
        <v>73</v>
      </c>
      <c r="P837" t="str">
        <v>Lebanon</v>
      </c>
      <c r="Q837">
        <v>1</v>
      </c>
      <c r="R837">
        <v>0</v>
      </c>
      <c r="S837">
        <v>0</v>
      </c>
      <c r="T837">
        <v>0</v>
      </c>
      <c r="U837">
        <v>0</v>
      </c>
      <c r="V837">
        <v>0</v>
      </c>
      <c r="W837">
        <v>0</v>
      </c>
      <c r="X837">
        <v>0</v>
      </c>
      <c r="Y837">
        <v>0</v>
      </c>
      <c r="Z837">
        <v>0</v>
      </c>
      <c r="AA837">
        <v>0</v>
      </c>
      <c r="AB837">
        <v>0</v>
      </c>
      <c r="AC837">
        <v>0</v>
      </c>
      <c r="AD837">
        <v>0</v>
      </c>
      <c r="AE837" t="str">
        <v>(empty model)</v>
      </c>
      <c r="AF837">
        <v>1</v>
      </c>
      <c r="AG837">
        <v>11</v>
      </c>
      <c r="AH837">
        <v>5253.1225990000003</v>
      </c>
      <c r="AI837">
        <v>15</v>
      </c>
    </row>
    <row r="838" spans="10:35" x14ac:dyDescent="0.25">
      <c r="J838" t="str">
        <v>Equatorial Guinea</v>
      </c>
      <c r="K838" t="b">
        <v>1</v>
      </c>
      <c r="M838" t="str">
        <v>Lebanon</v>
      </c>
      <c r="N838">
        <v>72.7</v>
      </c>
      <c r="P838" t="str">
        <v>Lebanon</v>
      </c>
      <c r="Q838">
        <v>0</v>
      </c>
      <c r="R838">
        <v>0</v>
      </c>
      <c r="S838">
        <v>0</v>
      </c>
      <c r="T838">
        <v>0</v>
      </c>
      <c r="U838">
        <v>0</v>
      </c>
      <c r="V838">
        <v>0</v>
      </c>
      <c r="W838">
        <v>0</v>
      </c>
      <c r="X838">
        <v>0</v>
      </c>
      <c r="Y838">
        <v>0</v>
      </c>
      <c r="Z838">
        <v>0</v>
      </c>
      <c r="AA838">
        <v>0</v>
      </c>
      <c r="AB838">
        <v>0</v>
      </c>
      <c r="AC838">
        <v>0</v>
      </c>
      <c r="AD838">
        <v>0</v>
      </c>
      <c r="AE838" t="str">
        <v>(empty model)</v>
      </c>
      <c r="AF838">
        <v>1</v>
      </c>
      <c r="AG838">
        <v>112</v>
      </c>
      <c r="AH838">
        <v>5334.9332899999999</v>
      </c>
      <c r="AI838">
        <v>14.9</v>
      </c>
    </row>
    <row r="839" spans="10:35" x14ac:dyDescent="0.25">
      <c r="J839" t="str">
        <v>Equatorial Guinea</v>
      </c>
      <c r="K839" t="b">
        <v>0</v>
      </c>
      <c r="M839" t="str">
        <v>Lesotho</v>
      </c>
      <c r="N839">
        <v>52.1</v>
      </c>
      <c r="P839" t="str">
        <v>Lesotho</v>
      </c>
      <c r="Q839">
        <v>0</v>
      </c>
      <c r="R839">
        <v>0</v>
      </c>
      <c r="S839">
        <v>0</v>
      </c>
      <c r="T839">
        <v>0</v>
      </c>
      <c r="U839">
        <v>0</v>
      </c>
      <c r="V839">
        <v>0</v>
      </c>
      <c r="W839">
        <v>0</v>
      </c>
      <c r="X839">
        <v>0</v>
      </c>
      <c r="Y839">
        <v>0</v>
      </c>
      <c r="Z839">
        <v>0</v>
      </c>
      <c r="AA839">
        <v>0</v>
      </c>
      <c r="AB839">
        <v>0</v>
      </c>
      <c r="AC839">
        <v>0</v>
      </c>
      <c r="AD839">
        <v>1</v>
      </c>
      <c r="AE839" t="str">
        <v>(empty model)</v>
      </c>
      <c r="AF839">
        <v>1</v>
      </c>
      <c r="AG839">
        <v>522</v>
      </c>
      <c r="AH839">
        <v>1174.8392140000001</v>
      </c>
      <c r="AI839">
        <v>10.8</v>
      </c>
    </row>
    <row r="840" spans="10:35" x14ac:dyDescent="0.25">
      <c r="J840" t="str">
        <v>Equatorial Guinea</v>
      </c>
      <c r="K840" t="b">
        <v>0</v>
      </c>
      <c r="M840" t="str">
        <v>Lesotho</v>
      </c>
      <c r="N840">
        <v>52.1</v>
      </c>
      <c r="P840" t="str">
        <v>Lesotho</v>
      </c>
      <c r="Q840">
        <v>0</v>
      </c>
      <c r="R840">
        <v>0</v>
      </c>
      <c r="S840">
        <v>0</v>
      </c>
      <c r="T840">
        <v>0</v>
      </c>
      <c r="U840">
        <v>0</v>
      </c>
      <c r="V840">
        <v>0</v>
      </c>
      <c r="W840">
        <v>0</v>
      </c>
      <c r="X840">
        <v>0</v>
      </c>
      <c r="Y840">
        <v>0</v>
      </c>
      <c r="Z840">
        <v>0</v>
      </c>
      <c r="AA840">
        <v>0</v>
      </c>
      <c r="AB840">
        <v>0</v>
      </c>
      <c r="AC840">
        <v>1</v>
      </c>
      <c r="AD840">
        <v>0</v>
      </c>
      <c r="AE840" t="str">
        <v>(empty model)</v>
      </c>
      <c r="AF840">
        <v>1</v>
      </c>
      <c r="AG840">
        <v>518</v>
      </c>
      <c r="AH840">
        <v>1196.1334999999999</v>
      </c>
      <c r="AI840">
        <v>11.1</v>
      </c>
    </row>
    <row r="841" spans="10:35" x14ac:dyDescent="0.25">
      <c r="J841" t="str">
        <v>Equatorial Guinea</v>
      </c>
      <c r="K841" t="b">
        <v>0</v>
      </c>
      <c r="M841" t="str">
        <v>Lesotho</v>
      </c>
      <c r="N841">
        <v>52.2</v>
      </c>
      <c r="P841" t="str">
        <v>Lesotho</v>
      </c>
      <c r="Q841">
        <v>0</v>
      </c>
      <c r="R841">
        <v>0</v>
      </c>
      <c r="S841">
        <v>0</v>
      </c>
      <c r="T841">
        <v>0</v>
      </c>
      <c r="U841">
        <v>0</v>
      </c>
      <c r="V841">
        <v>0</v>
      </c>
      <c r="W841">
        <v>0</v>
      </c>
      <c r="X841">
        <v>0</v>
      </c>
      <c r="Y841">
        <v>0</v>
      </c>
      <c r="Z841">
        <v>0</v>
      </c>
      <c r="AA841">
        <v>0</v>
      </c>
      <c r="AB841">
        <v>1</v>
      </c>
      <c r="AC841">
        <v>0</v>
      </c>
      <c r="AD841">
        <v>0</v>
      </c>
      <c r="AE841" t="str">
        <v>(empty model)</v>
      </c>
      <c r="AF841">
        <v>1</v>
      </c>
      <c r="AG841">
        <v>513</v>
      </c>
      <c r="AH841">
        <v>1281.5160000000001</v>
      </c>
      <c r="AI841">
        <v>11</v>
      </c>
    </row>
    <row r="842" spans="10:35" x14ac:dyDescent="0.25">
      <c r="J842" t="str">
        <v>Equatorial Guinea</v>
      </c>
      <c r="K842" t="b">
        <v>0</v>
      </c>
      <c r="M842" t="str">
        <v>Lesotho</v>
      </c>
      <c r="N842">
        <v>52.3</v>
      </c>
      <c r="P842" t="str">
        <v>Lesotho</v>
      </c>
      <c r="Q842">
        <v>0</v>
      </c>
      <c r="R842">
        <v>0</v>
      </c>
      <c r="S842">
        <v>0</v>
      </c>
      <c r="T842">
        <v>0</v>
      </c>
      <c r="U842">
        <v>0</v>
      </c>
      <c r="V842">
        <v>0</v>
      </c>
      <c r="W842">
        <v>0</v>
      </c>
      <c r="X842">
        <v>0</v>
      </c>
      <c r="Y842">
        <v>0</v>
      </c>
      <c r="Z842">
        <v>0</v>
      </c>
      <c r="AA842">
        <v>1</v>
      </c>
      <c r="AB842">
        <v>0</v>
      </c>
      <c r="AC842">
        <v>0</v>
      </c>
      <c r="AD842">
        <v>0</v>
      </c>
      <c r="AE842" t="str">
        <v>(empty model)</v>
      </c>
      <c r="AF842">
        <v>1</v>
      </c>
      <c r="AG842">
        <v>52</v>
      </c>
      <c r="AH842">
        <v>1352.3843300000001</v>
      </c>
      <c r="AI842">
        <v>11</v>
      </c>
    </row>
    <row r="843" spans="10:35" x14ac:dyDescent="0.25">
      <c r="J843" t="str">
        <v>Equatorial Guinea</v>
      </c>
      <c r="K843" t="b">
        <v>0</v>
      </c>
      <c r="M843" t="str">
        <v>Lesotho</v>
      </c>
      <c r="N843">
        <v>51.1</v>
      </c>
      <c r="P843" t="str">
        <v>Lesotho</v>
      </c>
      <c r="Q843">
        <v>0</v>
      </c>
      <c r="R843">
        <v>0</v>
      </c>
      <c r="S843">
        <v>0</v>
      </c>
      <c r="T843">
        <v>0</v>
      </c>
      <c r="U843">
        <v>0</v>
      </c>
      <c r="V843">
        <v>0</v>
      </c>
      <c r="W843">
        <v>0</v>
      </c>
      <c r="X843">
        <v>0</v>
      </c>
      <c r="Y843">
        <v>0</v>
      </c>
      <c r="Z843">
        <v>1</v>
      </c>
      <c r="AA843">
        <v>0</v>
      </c>
      <c r="AB843">
        <v>0</v>
      </c>
      <c r="AC843">
        <v>0</v>
      </c>
      <c r="AD843">
        <v>0</v>
      </c>
      <c r="AE843" t="str">
        <v>(empty model)</v>
      </c>
      <c r="AF843">
        <v>1</v>
      </c>
      <c r="AG843">
        <v>527</v>
      </c>
      <c r="AH843">
        <v>1173.2621200000001</v>
      </c>
      <c r="AI843">
        <v>10.9</v>
      </c>
    </row>
    <row r="844" spans="10:35" x14ac:dyDescent="0.25">
      <c r="J844" t="str">
        <v>Equatorial Guinea</v>
      </c>
      <c r="K844" t="b">
        <v>0</v>
      </c>
      <c r="M844" t="str">
        <v>Lesotho</v>
      </c>
      <c r="N844">
        <v>49.4</v>
      </c>
      <c r="P844" t="str">
        <v>Lesotho</v>
      </c>
      <c r="Q844">
        <v>0</v>
      </c>
      <c r="R844">
        <v>0</v>
      </c>
      <c r="S844">
        <v>0</v>
      </c>
      <c r="T844">
        <v>0</v>
      </c>
      <c r="U844">
        <v>0</v>
      </c>
      <c r="V844">
        <v>0</v>
      </c>
      <c r="W844">
        <v>0</v>
      </c>
      <c r="X844">
        <v>0</v>
      </c>
      <c r="Y844">
        <v>1</v>
      </c>
      <c r="Z844">
        <v>0</v>
      </c>
      <c r="AA844">
        <v>0</v>
      </c>
      <c r="AB844">
        <v>0</v>
      </c>
      <c r="AC844">
        <v>0</v>
      </c>
      <c r="AD844">
        <v>0</v>
      </c>
      <c r="AE844" t="str">
        <v>(empty model)</v>
      </c>
      <c r="AF844">
        <v>1</v>
      </c>
      <c r="AG844">
        <v>566</v>
      </c>
      <c r="AH844">
        <v>923.136931</v>
      </c>
      <c r="AI844">
        <v>10.8</v>
      </c>
    </row>
    <row r="845" spans="10:35" x14ac:dyDescent="0.25">
      <c r="J845" t="str">
        <v>Equatorial Guinea</v>
      </c>
      <c r="K845" t="b">
        <v>0</v>
      </c>
      <c r="M845" t="str">
        <v>Lesotho</v>
      </c>
      <c r="N845">
        <v>47.8</v>
      </c>
      <c r="P845" t="str">
        <v>Lesotho</v>
      </c>
      <c r="Q845">
        <v>0</v>
      </c>
      <c r="R845">
        <v>0</v>
      </c>
      <c r="S845">
        <v>0</v>
      </c>
      <c r="T845">
        <v>0</v>
      </c>
      <c r="U845">
        <v>0</v>
      </c>
      <c r="V845">
        <v>0</v>
      </c>
      <c r="W845">
        <v>0</v>
      </c>
      <c r="X845">
        <v>1</v>
      </c>
      <c r="Y845">
        <v>0</v>
      </c>
      <c r="Z845">
        <v>0</v>
      </c>
      <c r="AA845">
        <v>0</v>
      </c>
      <c r="AB845">
        <v>0</v>
      </c>
      <c r="AC845">
        <v>0</v>
      </c>
      <c r="AD845">
        <v>0</v>
      </c>
      <c r="AE845" t="str">
        <v>(empty model)</v>
      </c>
      <c r="AF845">
        <v>1</v>
      </c>
      <c r="AG845">
        <v>592</v>
      </c>
      <c r="AH845">
        <v>934.42856300000005</v>
      </c>
      <c r="AI845">
        <v>10.7</v>
      </c>
    </row>
    <row r="846" spans="10:35" x14ac:dyDescent="0.25">
      <c r="J846" t="str">
        <v>Equatorial Guinea</v>
      </c>
      <c r="K846" t="b">
        <v>0</v>
      </c>
      <c r="M846" t="str">
        <v>Lesotho</v>
      </c>
      <c r="N846">
        <v>46.2</v>
      </c>
      <c r="P846" t="str">
        <v>Lesotho</v>
      </c>
      <c r="Q846">
        <v>0</v>
      </c>
      <c r="R846">
        <v>0</v>
      </c>
      <c r="S846">
        <v>0</v>
      </c>
      <c r="T846">
        <v>0</v>
      </c>
      <c r="U846">
        <v>0</v>
      </c>
      <c r="V846">
        <v>0</v>
      </c>
      <c r="W846">
        <v>1</v>
      </c>
      <c r="X846">
        <v>0</v>
      </c>
      <c r="Y846">
        <v>0</v>
      </c>
      <c r="Z846">
        <v>0</v>
      </c>
      <c r="AA846">
        <v>0</v>
      </c>
      <c r="AB846">
        <v>0</v>
      </c>
      <c r="AC846">
        <v>0</v>
      </c>
      <c r="AD846">
        <v>0</v>
      </c>
      <c r="AE846" t="str">
        <v>(empty model)</v>
      </c>
      <c r="AF846">
        <v>1</v>
      </c>
      <c r="AG846">
        <v>633</v>
      </c>
      <c r="AH846">
        <v>918.43271700000003</v>
      </c>
      <c r="AI846">
        <v>10.6</v>
      </c>
    </row>
    <row r="847" spans="10:35" x14ac:dyDescent="0.25">
      <c r="J847" t="str">
        <v>Equatorial Guinea</v>
      </c>
      <c r="K847" t="b">
        <v>0</v>
      </c>
      <c r="M847" t="str">
        <v>Lesotho</v>
      </c>
      <c r="N847">
        <v>45.3</v>
      </c>
      <c r="P847" t="str">
        <v>Lesotho</v>
      </c>
      <c r="Q847">
        <v>0</v>
      </c>
      <c r="R847">
        <v>0</v>
      </c>
      <c r="S847">
        <v>0</v>
      </c>
      <c r="T847">
        <v>0</v>
      </c>
      <c r="U847">
        <v>0</v>
      </c>
      <c r="V847">
        <v>1</v>
      </c>
      <c r="W847">
        <v>0</v>
      </c>
      <c r="X847">
        <v>0</v>
      </c>
      <c r="Y847">
        <v>0</v>
      </c>
      <c r="Z847">
        <v>0</v>
      </c>
      <c r="AA847">
        <v>0</v>
      </c>
      <c r="AB847">
        <v>0</v>
      </c>
      <c r="AC847">
        <v>0</v>
      </c>
      <c r="AD847">
        <v>0</v>
      </c>
      <c r="AE847" t="str">
        <v>(empty model)</v>
      </c>
      <c r="AF847">
        <v>1</v>
      </c>
      <c r="AG847">
        <v>654</v>
      </c>
      <c r="AH847">
        <v>915.77575400000001</v>
      </c>
      <c r="AI847">
        <v>10.7</v>
      </c>
    </row>
    <row r="848" spans="10:35" x14ac:dyDescent="0.25">
      <c r="J848" t="str">
        <v>Equatorial Guinea</v>
      </c>
      <c r="K848" t="b">
        <v>0</v>
      </c>
      <c r="M848" t="str">
        <v>Lesotho</v>
      </c>
      <c r="N848">
        <v>44.5</v>
      </c>
      <c r="P848" t="str">
        <v>Lesotho</v>
      </c>
      <c r="Q848">
        <v>0</v>
      </c>
      <c r="R848">
        <v>0</v>
      </c>
      <c r="S848">
        <v>0</v>
      </c>
      <c r="T848">
        <v>0</v>
      </c>
      <c r="U848">
        <v>1</v>
      </c>
      <c r="V848">
        <v>0</v>
      </c>
      <c r="W848">
        <v>0</v>
      </c>
      <c r="X848">
        <v>0</v>
      </c>
      <c r="Y848">
        <v>0</v>
      </c>
      <c r="Z848">
        <v>0</v>
      </c>
      <c r="AA848">
        <v>0</v>
      </c>
      <c r="AB848">
        <v>0</v>
      </c>
      <c r="AC848">
        <v>0</v>
      </c>
      <c r="AD848">
        <v>0</v>
      </c>
      <c r="AE848" t="str">
        <v>(empty model)</v>
      </c>
      <c r="AF848">
        <v>1</v>
      </c>
      <c r="AG848">
        <v>675</v>
      </c>
      <c r="AH848">
        <v>862.94631179999999</v>
      </c>
      <c r="AI848">
        <v>10.7</v>
      </c>
    </row>
    <row r="849" spans="10:35" x14ac:dyDescent="0.25">
      <c r="J849" t="str">
        <v>Equatorial Guinea</v>
      </c>
      <c r="K849" t="b">
        <v>0</v>
      </c>
      <c r="M849" t="str">
        <v>Lesotho</v>
      </c>
      <c r="N849">
        <v>44.8</v>
      </c>
      <c r="P849" t="str">
        <v>Lesotho</v>
      </c>
      <c r="Q849">
        <v>0</v>
      </c>
      <c r="R849">
        <v>0</v>
      </c>
      <c r="S849">
        <v>0</v>
      </c>
      <c r="T849">
        <v>1</v>
      </c>
      <c r="U849">
        <v>0</v>
      </c>
      <c r="V849">
        <v>0</v>
      </c>
      <c r="W849">
        <v>0</v>
      </c>
      <c r="X849">
        <v>0</v>
      </c>
      <c r="Y849">
        <v>0</v>
      </c>
      <c r="Z849">
        <v>0</v>
      </c>
      <c r="AA849">
        <v>0</v>
      </c>
      <c r="AB849">
        <v>0</v>
      </c>
      <c r="AC849">
        <v>0</v>
      </c>
      <c r="AD849">
        <v>0</v>
      </c>
      <c r="AE849" t="str">
        <v>(empty model)</v>
      </c>
      <c r="AF849">
        <v>1</v>
      </c>
      <c r="AG849">
        <v>666</v>
      </c>
      <c r="AH849">
        <v>781.51459360000001</v>
      </c>
      <c r="AI849">
        <v>10.7</v>
      </c>
    </row>
    <row r="850" spans="10:35" x14ac:dyDescent="0.25">
      <c r="J850" t="str">
        <v>Equatorial Guinea</v>
      </c>
      <c r="K850" t="b">
        <v>0</v>
      </c>
      <c r="M850" t="str">
        <v>Lesotho</v>
      </c>
      <c r="N850">
        <v>45.5</v>
      </c>
      <c r="P850" t="str">
        <v>Lesotho</v>
      </c>
      <c r="Q850">
        <v>0</v>
      </c>
      <c r="R850">
        <v>0</v>
      </c>
      <c r="S850">
        <v>1</v>
      </c>
      <c r="T850">
        <v>0</v>
      </c>
      <c r="U850">
        <v>0</v>
      </c>
      <c r="V850">
        <v>0</v>
      </c>
      <c r="W850">
        <v>0</v>
      </c>
      <c r="X850">
        <v>0</v>
      </c>
      <c r="Y850">
        <v>0</v>
      </c>
      <c r="Z850">
        <v>0</v>
      </c>
      <c r="AA850">
        <v>0</v>
      </c>
      <c r="AB850">
        <v>0</v>
      </c>
      <c r="AC850">
        <v>0</v>
      </c>
      <c r="AD850">
        <v>0</v>
      </c>
      <c r="AE850" t="str">
        <v>(empty model)</v>
      </c>
      <c r="AF850">
        <v>1</v>
      </c>
      <c r="AG850">
        <v>648</v>
      </c>
      <c r="AH850">
        <v>63.636279000000002</v>
      </c>
      <c r="AI850">
        <v>10.5</v>
      </c>
    </row>
    <row r="851" spans="10:35" x14ac:dyDescent="0.25">
      <c r="J851" t="str">
        <v>Equatorial Guinea</v>
      </c>
      <c r="K851" t="b">
        <v>0</v>
      </c>
      <c r="M851" t="str">
        <v>Liberia</v>
      </c>
      <c r="N851">
        <v>58.1</v>
      </c>
      <c r="P851" t="str">
        <v>Liberia</v>
      </c>
      <c r="Q851">
        <v>0</v>
      </c>
      <c r="R851">
        <v>0</v>
      </c>
      <c r="S851">
        <v>0</v>
      </c>
      <c r="T851">
        <v>0</v>
      </c>
      <c r="U851">
        <v>0</v>
      </c>
      <c r="V851">
        <v>0</v>
      </c>
      <c r="W851">
        <v>0</v>
      </c>
      <c r="X851">
        <v>0</v>
      </c>
      <c r="Y851">
        <v>0</v>
      </c>
      <c r="Z851">
        <v>0</v>
      </c>
      <c r="AA851">
        <v>0</v>
      </c>
      <c r="AB851">
        <v>0</v>
      </c>
      <c r="AC851">
        <v>0</v>
      </c>
      <c r="AD851">
        <v>1</v>
      </c>
      <c r="AE851" t="str">
        <v>(empty model)</v>
      </c>
      <c r="AF851">
        <v>1</v>
      </c>
      <c r="AG851">
        <v>329</v>
      </c>
      <c r="AH851">
        <v>458.46517340000003</v>
      </c>
      <c r="AI851">
        <v>9.9</v>
      </c>
    </row>
    <row r="852" spans="10:35" x14ac:dyDescent="0.25">
      <c r="J852" t="str">
        <v>Equatorial Guinea</v>
      </c>
      <c r="K852" t="b">
        <v>0</v>
      </c>
      <c r="M852" t="str">
        <v>Liberia</v>
      </c>
      <c r="N852">
        <v>61.1</v>
      </c>
      <c r="P852" t="str">
        <v>Liberia</v>
      </c>
      <c r="Q852">
        <v>0</v>
      </c>
      <c r="R852">
        <v>0</v>
      </c>
      <c r="S852">
        <v>0</v>
      </c>
      <c r="T852">
        <v>0</v>
      </c>
      <c r="U852">
        <v>0</v>
      </c>
      <c r="V852">
        <v>0</v>
      </c>
      <c r="W852">
        <v>0</v>
      </c>
      <c r="X852">
        <v>0</v>
      </c>
      <c r="Y852">
        <v>0</v>
      </c>
      <c r="Z852">
        <v>0</v>
      </c>
      <c r="AA852">
        <v>0</v>
      </c>
      <c r="AB852">
        <v>0</v>
      </c>
      <c r="AC852">
        <v>1</v>
      </c>
      <c r="AD852">
        <v>0</v>
      </c>
      <c r="AE852" t="str">
        <v>(empty model)</v>
      </c>
      <c r="AF852">
        <v>1</v>
      </c>
      <c r="AG852">
        <v>258</v>
      </c>
      <c r="AH852">
        <v>454.12222359999998</v>
      </c>
      <c r="AI852">
        <v>9.8000000000000007</v>
      </c>
    </row>
    <row r="853" spans="10:35" x14ac:dyDescent="0.25">
      <c r="J853" t="str">
        <v>Eritrea</v>
      </c>
      <c r="K853" t="b">
        <v>0</v>
      </c>
      <c r="M853" t="str">
        <v>Liberia</v>
      </c>
      <c r="N853">
        <v>67</v>
      </c>
      <c r="P853" t="str">
        <v>Liberia</v>
      </c>
      <c r="Q853">
        <v>0</v>
      </c>
      <c r="R853">
        <v>0</v>
      </c>
      <c r="S853">
        <v>0</v>
      </c>
      <c r="T853">
        <v>0</v>
      </c>
      <c r="U853">
        <v>0</v>
      </c>
      <c r="V853">
        <v>0</v>
      </c>
      <c r="W853">
        <v>0</v>
      </c>
      <c r="X853">
        <v>0</v>
      </c>
      <c r="Y853">
        <v>0</v>
      </c>
      <c r="Z853">
        <v>0</v>
      </c>
      <c r="AA853">
        <v>0</v>
      </c>
      <c r="AB853">
        <v>1</v>
      </c>
      <c r="AC853">
        <v>0</v>
      </c>
      <c r="AD853">
        <v>0</v>
      </c>
      <c r="AE853" t="str">
        <v>(empty model)</v>
      </c>
      <c r="AF853">
        <v>1</v>
      </c>
      <c r="AG853">
        <v>261</v>
      </c>
      <c r="AH853">
        <v>415.36195800000002</v>
      </c>
      <c r="AI853">
        <v>9.6</v>
      </c>
    </row>
    <row r="854" spans="10:35" x14ac:dyDescent="0.25">
      <c r="J854" t="str">
        <v>Eritrea</v>
      </c>
      <c r="K854" t="b">
        <v>0</v>
      </c>
      <c r="M854" t="str">
        <v>Liberia</v>
      </c>
      <c r="N854">
        <v>62</v>
      </c>
      <c r="P854" t="str">
        <v>Liberia</v>
      </c>
      <c r="Q854">
        <v>0</v>
      </c>
      <c r="R854">
        <v>0</v>
      </c>
      <c r="S854">
        <v>0</v>
      </c>
      <c r="T854">
        <v>0</v>
      </c>
      <c r="U854">
        <v>0</v>
      </c>
      <c r="V854">
        <v>0</v>
      </c>
      <c r="W854">
        <v>0</v>
      </c>
      <c r="X854">
        <v>0</v>
      </c>
      <c r="Y854">
        <v>0</v>
      </c>
      <c r="Z854">
        <v>0</v>
      </c>
      <c r="AA854">
        <v>1</v>
      </c>
      <c r="AB854">
        <v>0</v>
      </c>
      <c r="AC854">
        <v>0</v>
      </c>
      <c r="AD854">
        <v>0</v>
      </c>
      <c r="AE854" t="str">
        <v>(empty model)</v>
      </c>
      <c r="AF854">
        <v>1</v>
      </c>
      <c r="AG854">
        <v>266</v>
      </c>
      <c r="AH854">
        <v>379.68958300000003</v>
      </c>
      <c r="AI854">
        <v>9.5</v>
      </c>
    </row>
    <row r="855" spans="10:35" x14ac:dyDescent="0.25">
      <c r="J855" t="str">
        <v>Eritrea</v>
      </c>
      <c r="K855" t="b">
        <v>0</v>
      </c>
      <c r="M855" t="str">
        <v>Liberia</v>
      </c>
      <c r="N855">
        <v>59.7</v>
      </c>
      <c r="P855" t="str">
        <v>Liberia</v>
      </c>
      <c r="Q855">
        <v>0</v>
      </c>
      <c r="R855">
        <v>0</v>
      </c>
      <c r="S855">
        <v>0</v>
      </c>
      <c r="T855">
        <v>0</v>
      </c>
      <c r="U855">
        <v>0</v>
      </c>
      <c r="V855">
        <v>0</v>
      </c>
      <c r="W855">
        <v>0</v>
      </c>
      <c r="X855">
        <v>0</v>
      </c>
      <c r="Y855">
        <v>0</v>
      </c>
      <c r="Z855">
        <v>1</v>
      </c>
      <c r="AA855">
        <v>0</v>
      </c>
      <c r="AB855">
        <v>0</v>
      </c>
      <c r="AC855">
        <v>0</v>
      </c>
      <c r="AD855">
        <v>0</v>
      </c>
      <c r="AE855" t="str">
        <v>(empty model)</v>
      </c>
      <c r="AF855">
        <v>1</v>
      </c>
      <c r="AG855">
        <v>272</v>
      </c>
      <c r="AH855">
        <v>327.42597000000001</v>
      </c>
      <c r="AI855">
        <v>9.6</v>
      </c>
    </row>
    <row r="856" spans="10:35" x14ac:dyDescent="0.25">
      <c r="J856" t="str">
        <v>Eritrea</v>
      </c>
      <c r="K856" t="b">
        <v>0</v>
      </c>
      <c r="M856" t="str">
        <v>Liberia</v>
      </c>
      <c r="N856">
        <v>59.2</v>
      </c>
      <c r="P856" t="str">
        <v>Liberia</v>
      </c>
      <c r="Q856">
        <v>0</v>
      </c>
      <c r="R856">
        <v>0</v>
      </c>
      <c r="S856">
        <v>0</v>
      </c>
      <c r="T856">
        <v>0</v>
      </c>
      <c r="U856">
        <v>0</v>
      </c>
      <c r="V856">
        <v>0</v>
      </c>
      <c r="W856">
        <v>0</v>
      </c>
      <c r="X856">
        <v>0</v>
      </c>
      <c r="Y856">
        <v>1</v>
      </c>
      <c r="Z856">
        <v>0</v>
      </c>
      <c r="AA856">
        <v>0</v>
      </c>
      <c r="AB856">
        <v>0</v>
      </c>
      <c r="AC856">
        <v>0</v>
      </c>
      <c r="AD856">
        <v>0</v>
      </c>
      <c r="AE856" t="str">
        <v>(empty model)</v>
      </c>
      <c r="AF856">
        <v>1</v>
      </c>
      <c r="AG856">
        <v>277</v>
      </c>
      <c r="AH856">
        <v>33.667490999999998</v>
      </c>
      <c r="AI856">
        <v>9.6999999999999993</v>
      </c>
    </row>
    <row r="857" spans="10:35" x14ac:dyDescent="0.25">
      <c r="J857" t="str">
        <v>Eritrea</v>
      </c>
      <c r="K857" t="b">
        <v>1</v>
      </c>
      <c r="M857" t="str">
        <v>Liberia</v>
      </c>
      <c r="N857">
        <v>58.6</v>
      </c>
      <c r="P857" t="str">
        <v>Liberia</v>
      </c>
      <c r="Q857">
        <v>0</v>
      </c>
      <c r="R857">
        <v>0</v>
      </c>
      <c r="S857">
        <v>0</v>
      </c>
      <c r="T857">
        <v>0</v>
      </c>
      <c r="U857">
        <v>0</v>
      </c>
      <c r="V857">
        <v>0</v>
      </c>
      <c r="W857">
        <v>0</v>
      </c>
      <c r="X857">
        <v>1</v>
      </c>
      <c r="Y857">
        <v>0</v>
      </c>
      <c r="Z857">
        <v>0</v>
      </c>
      <c r="AA857">
        <v>0</v>
      </c>
      <c r="AB857">
        <v>0</v>
      </c>
      <c r="AC857">
        <v>0</v>
      </c>
      <c r="AD857">
        <v>0</v>
      </c>
      <c r="AE857" t="str">
        <v>(empty model)</v>
      </c>
      <c r="AF857">
        <v>1</v>
      </c>
      <c r="AG857">
        <v>281</v>
      </c>
      <c r="AH857">
        <v>232.61732000000001</v>
      </c>
      <c r="AI857">
        <v>9.8000000000000007</v>
      </c>
    </row>
    <row r="858" spans="10:35" x14ac:dyDescent="0.25">
      <c r="J858" t="str">
        <v>Eritrea</v>
      </c>
      <c r="K858" t="b">
        <v>1</v>
      </c>
      <c r="M858" t="str">
        <v>Lithuania</v>
      </c>
      <c r="N858">
        <v>73.400000000000006</v>
      </c>
      <c r="P858" t="str">
        <v>Lithuania</v>
      </c>
      <c r="Q858">
        <v>0</v>
      </c>
      <c r="R858">
        <v>0</v>
      </c>
      <c r="S858">
        <v>0</v>
      </c>
      <c r="T858">
        <v>0</v>
      </c>
      <c r="U858">
        <v>0</v>
      </c>
      <c r="V858">
        <v>0</v>
      </c>
      <c r="W858">
        <v>0</v>
      </c>
      <c r="X858">
        <v>0</v>
      </c>
      <c r="Y858">
        <v>0</v>
      </c>
      <c r="Z858">
        <v>0</v>
      </c>
      <c r="AA858">
        <v>0</v>
      </c>
      <c r="AB858">
        <v>0</v>
      </c>
      <c r="AC858">
        <v>0</v>
      </c>
      <c r="AD858">
        <v>1</v>
      </c>
      <c r="AE858" t="str">
        <v>(empty model)</v>
      </c>
      <c r="AF858">
        <v>0</v>
      </c>
      <c r="AG858">
        <v>169</v>
      </c>
      <c r="AH858">
        <v>16554.971389999999</v>
      </c>
      <c r="AI858">
        <v>16.5</v>
      </c>
    </row>
    <row r="859" spans="10:35" x14ac:dyDescent="0.25">
      <c r="J859" t="str">
        <v>Eritrea</v>
      </c>
      <c r="K859" t="b">
        <v>1</v>
      </c>
      <c r="M859" t="str">
        <v>Lithuania</v>
      </c>
      <c r="N859">
        <v>73</v>
      </c>
      <c r="P859" t="str">
        <v>Lithuania</v>
      </c>
      <c r="Q859">
        <v>0</v>
      </c>
      <c r="R859">
        <v>0</v>
      </c>
      <c r="S859">
        <v>0</v>
      </c>
      <c r="T859">
        <v>0</v>
      </c>
      <c r="U859">
        <v>0</v>
      </c>
      <c r="V859">
        <v>0</v>
      </c>
      <c r="W859">
        <v>0</v>
      </c>
      <c r="X859">
        <v>0</v>
      </c>
      <c r="Y859">
        <v>0</v>
      </c>
      <c r="Z859">
        <v>0</v>
      </c>
      <c r="AA859">
        <v>0</v>
      </c>
      <c r="AB859">
        <v>0</v>
      </c>
      <c r="AC859">
        <v>1</v>
      </c>
      <c r="AD859">
        <v>0</v>
      </c>
      <c r="AE859" t="str">
        <v>(empty model)</v>
      </c>
      <c r="AF859">
        <v>0</v>
      </c>
      <c r="AG859">
        <v>178</v>
      </c>
      <c r="AH859">
        <v>15712.823759999999</v>
      </c>
      <c r="AI859">
        <v>16.399999999999999</v>
      </c>
    </row>
    <row r="860" spans="10:35" x14ac:dyDescent="0.25">
      <c r="J860" t="str">
        <v>Eritrea</v>
      </c>
      <c r="K860" t="b">
        <v>1</v>
      </c>
      <c r="M860" t="str">
        <v>Lithuania</v>
      </c>
      <c r="N860">
        <v>73</v>
      </c>
      <c r="P860" t="str">
        <v>Lithuania</v>
      </c>
      <c r="Q860">
        <v>0</v>
      </c>
      <c r="R860">
        <v>0</v>
      </c>
      <c r="S860">
        <v>0</v>
      </c>
      <c r="T860">
        <v>0</v>
      </c>
      <c r="U860">
        <v>0</v>
      </c>
      <c r="V860">
        <v>0</v>
      </c>
      <c r="W860">
        <v>0</v>
      </c>
      <c r="X860">
        <v>0</v>
      </c>
      <c r="Y860">
        <v>0</v>
      </c>
      <c r="Z860">
        <v>0</v>
      </c>
      <c r="AA860">
        <v>0</v>
      </c>
      <c r="AB860">
        <v>1</v>
      </c>
      <c r="AC860">
        <v>0</v>
      </c>
      <c r="AD860">
        <v>0</v>
      </c>
      <c r="AE860" t="str">
        <v>(empty model)</v>
      </c>
      <c r="AF860">
        <v>0</v>
      </c>
      <c r="AG860">
        <v>176</v>
      </c>
      <c r="AH860">
        <v>14341.835999999999</v>
      </c>
      <c r="AI860">
        <v>16.5</v>
      </c>
    </row>
    <row r="861" spans="10:35" x14ac:dyDescent="0.25">
      <c r="J861" t="str">
        <v>Eritrea</v>
      </c>
      <c r="K861" t="b">
        <v>1</v>
      </c>
      <c r="M861" t="str">
        <v>Lithuania</v>
      </c>
      <c r="N861">
        <v>72.8</v>
      </c>
      <c r="P861" t="str">
        <v>Lithuania</v>
      </c>
      <c r="Q861">
        <v>0</v>
      </c>
      <c r="R861">
        <v>0</v>
      </c>
      <c r="S861">
        <v>0</v>
      </c>
      <c r="T861">
        <v>0</v>
      </c>
      <c r="U861">
        <v>0</v>
      </c>
      <c r="V861">
        <v>0</v>
      </c>
      <c r="W861">
        <v>0</v>
      </c>
      <c r="X861">
        <v>0</v>
      </c>
      <c r="Y861">
        <v>0</v>
      </c>
      <c r="Z861">
        <v>0</v>
      </c>
      <c r="AA861">
        <v>1</v>
      </c>
      <c r="AB861">
        <v>0</v>
      </c>
      <c r="AC861">
        <v>0</v>
      </c>
      <c r="AD861">
        <v>0</v>
      </c>
      <c r="AE861" t="str">
        <v>(empty model)</v>
      </c>
      <c r="AF861">
        <v>0</v>
      </c>
      <c r="AG861">
        <v>18</v>
      </c>
      <c r="AH861">
        <v>14357.736790000001</v>
      </c>
      <c r="AI861">
        <v>16.7</v>
      </c>
    </row>
    <row r="862" spans="10:35" x14ac:dyDescent="0.25">
      <c r="J862" t="str">
        <v>Eritrea</v>
      </c>
      <c r="K862" t="b">
        <v>1</v>
      </c>
      <c r="M862" t="str">
        <v>Lithuania</v>
      </c>
      <c r="N862">
        <v>72.400000000000006</v>
      </c>
      <c r="P862" t="str">
        <v>Lithuania</v>
      </c>
      <c r="Q862">
        <v>0</v>
      </c>
      <c r="R862">
        <v>0</v>
      </c>
      <c r="S862">
        <v>0</v>
      </c>
      <c r="T862">
        <v>0</v>
      </c>
      <c r="U862">
        <v>0</v>
      </c>
      <c r="V862">
        <v>0</v>
      </c>
      <c r="W862">
        <v>0</v>
      </c>
      <c r="X862">
        <v>0</v>
      </c>
      <c r="Y862">
        <v>0</v>
      </c>
      <c r="Z862">
        <v>1</v>
      </c>
      <c r="AA862">
        <v>0</v>
      </c>
      <c r="AB862">
        <v>0</v>
      </c>
      <c r="AC862">
        <v>0</v>
      </c>
      <c r="AD862">
        <v>0</v>
      </c>
      <c r="AE862" t="str">
        <v>(empty model)</v>
      </c>
      <c r="AF862">
        <v>0</v>
      </c>
      <c r="AG862">
        <v>188</v>
      </c>
      <c r="AH862">
        <v>11984.868570000001</v>
      </c>
      <c r="AI862">
        <v>16.8</v>
      </c>
    </row>
    <row r="863" spans="10:35" x14ac:dyDescent="0.25">
      <c r="J863" t="str">
        <v>Eritrea</v>
      </c>
      <c r="K863" t="b">
        <v>1</v>
      </c>
      <c r="M863" t="str">
        <v>Lithuania</v>
      </c>
      <c r="N863">
        <v>72.2</v>
      </c>
      <c r="P863" t="str">
        <v>Lithuania</v>
      </c>
      <c r="Q863">
        <v>0</v>
      </c>
      <c r="R863">
        <v>0</v>
      </c>
      <c r="S863">
        <v>0</v>
      </c>
      <c r="T863">
        <v>0</v>
      </c>
      <c r="U863">
        <v>0</v>
      </c>
      <c r="V863">
        <v>0</v>
      </c>
      <c r="W863">
        <v>0</v>
      </c>
      <c r="X863">
        <v>0</v>
      </c>
      <c r="Y863">
        <v>1</v>
      </c>
      <c r="Z863">
        <v>0</v>
      </c>
      <c r="AA863">
        <v>0</v>
      </c>
      <c r="AB863">
        <v>0</v>
      </c>
      <c r="AC863">
        <v>0</v>
      </c>
      <c r="AD863">
        <v>0</v>
      </c>
      <c r="AE863" t="str">
        <v>(empty model)</v>
      </c>
      <c r="AF863">
        <v>0</v>
      </c>
      <c r="AG863">
        <v>192</v>
      </c>
      <c r="AH863">
        <v>11837.391299999999</v>
      </c>
      <c r="AI863">
        <v>16.600000000000001</v>
      </c>
    </row>
    <row r="864" spans="10:35" x14ac:dyDescent="0.25">
      <c r="J864" t="str">
        <v>Eritrea</v>
      </c>
      <c r="K864" t="b">
        <v>1</v>
      </c>
      <c r="M864" t="str">
        <v>Lithuania</v>
      </c>
      <c r="N864">
        <v>71.099999999999994</v>
      </c>
      <c r="P864" t="str">
        <v>Lithuania</v>
      </c>
      <c r="Q864">
        <v>0</v>
      </c>
      <c r="R864">
        <v>0</v>
      </c>
      <c r="S864">
        <v>0</v>
      </c>
      <c r="T864">
        <v>0</v>
      </c>
      <c r="U864">
        <v>0</v>
      </c>
      <c r="V864">
        <v>0</v>
      </c>
      <c r="W864">
        <v>0</v>
      </c>
      <c r="X864">
        <v>1</v>
      </c>
      <c r="Y864">
        <v>0</v>
      </c>
      <c r="Z864">
        <v>0</v>
      </c>
      <c r="AA864">
        <v>0</v>
      </c>
      <c r="AB864">
        <v>0</v>
      </c>
      <c r="AC864">
        <v>0</v>
      </c>
      <c r="AD864">
        <v>0</v>
      </c>
      <c r="AE864" t="str">
        <v>(empty model)</v>
      </c>
      <c r="AF864">
        <v>0</v>
      </c>
      <c r="AG864">
        <v>224</v>
      </c>
      <c r="AH864">
        <v>14961.56818</v>
      </c>
      <c r="AI864">
        <v>16.5</v>
      </c>
    </row>
    <row r="865" spans="10:35" x14ac:dyDescent="0.25">
      <c r="J865" t="str">
        <v>Eritrea</v>
      </c>
      <c r="K865" t="b">
        <v>1</v>
      </c>
      <c r="M865" t="str">
        <v>Lithuania</v>
      </c>
      <c r="N865">
        <v>72</v>
      </c>
      <c r="P865" t="str">
        <v>Lithuania</v>
      </c>
      <c r="Q865">
        <v>0</v>
      </c>
      <c r="R865">
        <v>0</v>
      </c>
      <c r="S865">
        <v>0</v>
      </c>
      <c r="T865">
        <v>0</v>
      </c>
      <c r="U865">
        <v>0</v>
      </c>
      <c r="V865">
        <v>0</v>
      </c>
      <c r="W865">
        <v>1</v>
      </c>
      <c r="X865">
        <v>0</v>
      </c>
      <c r="Y865">
        <v>0</v>
      </c>
      <c r="Z865">
        <v>0</v>
      </c>
      <c r="AA865">
        <v>0</v>
      </c>
      <c r="AB865">
        <v>0</v>
      </c>
      <c r="AC865">
        <v>0</v>
      </c>
      <c r="AD865">
        <v>0</v>
      </c>
      <c r="AE865" t="str">
        <v>(empty model)</v>
      </c>
      <c r="AF865">
        <v>0</v>
      </c>
      <c r="AG865">
        <v>24</v>
      </c>
      <c r="AH865">
        <v>12297.915349999999</v>
      </c>
      <c r="AI865">
        <v>16.399999999999999</v>
      </c>
    </row>
    <row r="866" spans="10:35" x14ac:dyDescent="0.25">
      <c r="J866" t="str">
        <v>Eritrea</v>
      </c>
      <c r="K866" t="b">
        <v>1</v>
      </c>
      <c r="M866" t="str">
        <v>Lithuania</v>
      </c>
      <c r="N866">
        <v>76</v>
      </c>
      <c r="P866" t="str">
        <v>Lithuania</v>
      </c>
      <c r="Q866">
        <v>0</v>
      </c>
      <c r="R866">
        <v>0</v>
      </c>
      <c r="S866">
        <v>0</v>
      </c>
      <c r="T866">
        <v>0</v>
      </c>
      <c r="U866">
        <v>0</v>
      </c>
      <c r="V866">
        <v>1</v>
      </c>
      <c r="W866">
        <v>0</v>
      </c>
      <c r="X866">
        <v>0</v>
      </c>
      <c r="Y866">
        <v>0</v>
      </c>
      <c r="Z866">
        <v>0</v>
      </c>
      <c r="AA866">
        <v>0</v>
      </c>
      <c r="AB866">
        <v>0</v>
      </c>
      <c r="AC866">
        <v>0</v>
      </c>
      <c r="AD866">
        <v>0</v>
      </c>
      <c r="AE866" t="str">
        <v>(empty model)</v>
      </c>
      <c r="AF866">
        <v>0</v>
      </c>
      <c r="AG866">
        <v>229</v>
      </c>
      <c r="AH866">
        <v>924.64254800000003</v>
      </c>
      <c r="AI866">
        <v>16.399999999999999</v>
      </c>
    </row>
    <row r="867" spans="10:35" x14ac:dyDescent="0.25">
      <c r="J867" t="str">
        <v>Eritrea</v>
      </c>
      <c r="K867" t="b">
        <v>0</v>
      </c>
      <c r="M867" t="str">
        <v>Lithuania</v>
      </c>
      <c r="N867">
        <v>78</v>
      </c>
      <c r="P867" t="str">
        <v>Lithuania</v>
      </c>
      <c r="Q867">
        <v>0</v>
      </c>
      <c r="R867">
        <v>0</v>
      </c>
      <c r="S867">
        <v>0</v>
      </c>
      <c r="T867">
        <v>0</v>
      </c>
      <c r="U867">
        <v>1</v>
      </c>
      <c r="V867">
        <v>0</v>
      </c>
      <c r="W867">
        <v>0</v>
      </c>
      <c r="X867">
        <v>0</v>
      </c>
      <c r="Y867">
        <v>0</v>
      </c>
      <c r="Z867">
        <v>0</v>
      </c>
      <c r="AA867">
        <v>0</v>
      </c>
      <c r="AB867">
        <v>0</v>
      </c>
      <c r="AC867">
        <v>0</v>
      </c>
      <c r="AD867">
        <v>0</v>
      </c>
      <c r="AE867" t="str">
        <v>(empty model)</v>
      </c>
      <c r="AF867">
        <v>0</v>
      </c>
      <c r="AG867">
        <v>222</v>
      </c>
      <c r="AH867">
        <v>7863.1629000000003</v>
      </c>
      <c r="AI867">
        <v>16.2</v>
      </c>
    </row>
    <row r="868" spans="10:35" x14ac:dyDescent="0.25">
      <c r="J868" t="str">
        <v>Eritrea</v>
      </c>
      <c r="K868" t="b">
        <v>0</v>
      </c>
      <c r="M868" t="str">
        <v>Lithuania</v>
      </c>
      <c r="N868">
        <v>71.599999999999994</v>
      </c>
      <c r="P868" t="str">
        <v>Lithuania</v>
      </c>
      <c r="Q868">
        <v>0</v>
      </c>
      <c r="R868">
        <v>0</v>
      </c>
      <c r="S868">
        <v>0</v>
      </c>
      <c r="T868">
        <v>1</v>
      </c>
      <c r="U868">
        <v>0</v>
      </c>
      <c r="V868">
        <v>0</v>
      </c>
      <c r="W868">
        <v>0</v>
      </c>
      <c r="X868">
        <v>0</v>
      </c>
      <c r="Y868">
        <v>0</v>
      </c>
      <c r="Z868">
        <v>0</v>
      </c>
      <c r="AA868">
        <v>0</v>
      </c>
      <c r="AB868">
        <v>0</v>
      </c>
      <c r="AC868">
        <v>0</v>
      </c>
      <c r="AD868">
        <v>0</v>
      </c>
      <c r="AE868" t="str">
        <v>(empty model)</v>
      </c>
      <c r="AF868">
        <v>0</v>
      </c>
      <c r="AG868">
        <v>24</v>
      </c>
      <c r="AH868">
        <v>676.96699799999999</v>
      </c>
      <c r="AI868">
        <v>16.3</v>
      </c>
    </row>
    <row r="869" spans="10:35" x14ac:dyDescent="0.25">
      <c r="J869" t="str">
        <v>Estonia</v>
      </c>
      <c r="K869" t="b">
        <v>0</v>
      </c>
      <c r="M869" t="str">
        <v>Lithuania</v>
      </c>
      <c r="N869">
        <v>71.599999999999994</v>
      </c>
      <c r="P869" t="str">
        <v>Lithuania</v>
      </c>
      <c r="Q869">
        <v>0</v>
      </c>
      <c r="R869">
        <v>0</v>
      </c>
      <c r="S869">
        <v>1</v>
      </c>
      <c r="T869">
        <v>0</v>
      </c>
      <c r="U869">
        <v>0</v>
      </c>
      <c r="V869">
        <v>0</v>
      </c>
      <c r="W869">
        <v>0</v>
      </c>
      <c r="X869">
        <v>0</v>
      </c>
      <c r="Y869">
        <v>0</v>
      </c>
      <c r="Z869">
        <v>0</v>
      </c>
      <c r="AA869">
        <v>0</v>
      </c>
      <c r="AB869">
        <v>0</v>
      </c>
      <c r="AC869">
        <v>0</v>
      </c>
      <c r="AD869">
        <v>0</v>
      </c>
      <c r="AE869" t="str">
        <v>(empty model)</v>
      </c>
      <c r="AF869">
        <v>0</v>
      </c>
      <c r="AG869">
        <v>22</v>
      </c>
      <c r="AH869">
        <v>555.53566899999998</v>
      </c>
      <c r="AI869">
        <v>15.8</v>
      </c>
    </row>
    <row r="870" spans="10:35" x14ac:dyDescent="0.25">
      <c r="J870" t="str">
        <v>Estonia</v>
      </c>
      <c r="K870" t="b">
        <v>1</v>
      </c>
      <c r="M870" t="str">
        <v>Lithuania</v>
      </c>
      <c r="N870">
        <v>71.400000000000006</v>
      </c>
      <c r="P870" t="str">
        <v>Lithuania</v>
      </c>
      <c r="Q870">
        <v>0</v>
      </c>
      <c r="R870">
        <v>1</v>
      </c>
      <c r="S870">
        <v>0</v>
      </c>
      <c r="T870">
        <v>0</v>
      </c>
      <c r="U870">
        <v>0</v>
      </c>
      <c r="V870">
        <v>0</v>
      </c>
      <c r="W870">
        <v>0</v>
      </c>
      <c r="X870">
        <v>0</v>
      </c>
      <c r="Y870">
        <v>0</v>
      </c>
      <c r="Z870">
        <v>0</v>
      </c>
      <c r="AA870">
        <v>0</v>
      </c>
      <c r="AB870">
        <v>0</v>
      </c>
      <c r="AC870">
        <v>0</v>
      </c>
      <c r="AD870">
        <v>0</v>
      </c>
      <c r="AE870" t="str">
        <v>(empty model)</v>
      </c>
      <c r="AF870">
        <v>0</v>
      </c>
      <c r="AG870">
        <v>22</v>
      </c>
      <c r="AH870">
        <v>4146.9879279999996</v>
      </c>
      <c r="AI870">
        <v>15.3</v>
      </c>
    </row>
    <row r="871" spans="10:35" x14ac:dyDescent="0.25">
      <c r="J871" t="str">
        <v>Estonia</v>
      </c>
      <c r="K871" t="b">
        <v>1</v>
      </c>
      <c r="M871" t="str">
        <v>Lithuania</v>
      </c>
      <c r="N871">
        <v>71.2</v>
      </c>
      <c r="P871" t="str">
        <v>Lithuania</v>
      </c>
      <c r="Q871">
        <v>1</v>
      </c>
      <c r="R871">
        <v>0</v>
      </c>
      <c r="S871">
        <v>0</v>
      </c>
      <c r="T871">
        <v>0</v>
      </c>
      <c r="U871">
        <v>0</v>
      </c>
      <c r="V871">
        <v>0</v>
      </c>
      <c r="W871">
        <v>0</v>
      </c>
      <c r="X871">
        <v>0</v>
      </c>
      <c r="Y871">
        <v>0</v>
      </c>
      <c r="Z871">
        <v>0</v>
      </c>
      <c r="AA871">
        <v>0</v>
      </c>
      <c r="AB871">
        <v>0</v>
      </c>
      <c r="AC871">
        <v>0</v>
      </c>
      <c r="AD871">
        <v>0</v>
      </c>
      <c r="AE871" t="str">
        <v>(empty model)</v>
      </c>
      <c r="AF871">
        <v>0</v>
      </c>
      <c r="AG871">
        <v>21</v>
      </c>
      <c r="AH871">
        <v>353.14733699999999</v>
      </c>
      <c r="AI871">
        <v>14.7</v>
      </c>
    </row>
    <row r="872" spans="10:35" x14ac:dyDescent="0.25">
      <c r="J872" t="str">
        <v>Estonia</v>
      </c>
      <c r="K872" t="b">
        <v>1</v>
      </c>
      <c r="M872" t="str">
        <v>Lithuania</v>
      </c>
      <c r="N872">
        <v>71.599999999999994</v>
      </c>
      <c r="P872" t="str">
        <v>Lithuania</v>
      </c>
      <c r="Q872">
        <v>0</v>
      </c>
      <c r="R872">
        <v>0</v>
      </c>
      <c r="S872">
        <v>0</v>
      </c>
      <c r="T872">
        <v>0</v>
      </c>
      <c r="U872">
        <v>0</v>
      </c>
      <c r="V872">
        <v>0</v>
      </c>
      <c r="W872">
        <v>0</v>
      </c>
      <c r="X872">
        <v>0</v>
      </c>
      <c r="Y872">
        <v>0</v>
      </c>
      <c r="Z872">
        <v>0</v>
      </c>
      <c r="AA872">
        <v>0</v>
      </c>
      <c r="AB872">
        <v>0</v>
      </c>
      <c r="AC872">
        <v>0</v>
      </c>
      <c r="AD872">
        <v>0</v>
      </c>
      <c r="AE872" t="str">
        <v>(empty model)</v>
      </c>
      <c r="AF872">
        <v>0</v>
      </c>
      <c r="AG872">
        <v>2</v>
      </c>
      <c r="AH872">
        <v>3297.3547100000001</v>
      </c>
      <c r="AI872">
        <v>14</v>
      </c>
    </row>
    <row r="873" spans="10:35" x14ac:dyDescent="0.25">
      <c r="J873" t="str">
        <v>Estonia</v>
      </c>
      <c r="K873" t="b">
        <v>1</v>
      </c>
      <c r="M873" t="str">
        <v>Luxembourg</v>
      </c>
      <c r="N873">
        <v>81.7</v>
      </c>
      <c r="P873" t="str">
        <v>Luxembourg</v>
      </c>
      <c r="Q873">
        <v>0</v>
      </c>
      <c r="R873">
        <v>0</v>
      </c>
      <c r="S873">
        <v>0</v>
      </c>
      <c r="T873">
        <v>0</v>
      </c>
      <c r="U873">
        <v>0</v>
      </c>
      <c r="V873">
        <v>0</v>
      </c>
      <c r="W873">
        <v>0</v>
      </c>
      <c r="X873">
        <v>0</v>
      </c>
      <c r="Y873">
        <v>0</v>
      </c>
      <c r="Z873">
        <v>0</v>
      </c>
      <c r="AA873">
        <v>0</v>
      </c>
      <c r="AB873">
        <v>0</v>
      </c>
      <c r="AC873">
        <v>0</v>
      </c>
      <c r="AD873">
        <v>1</v>
      </c>
      <c r="AE873" t="str">
        <v>(empty model)</v>
      </c>
      <c r="AF873">
        <v>0</v>
      </c>
      <c r="AG873">
        <v>65</v>
      </c>
      <c r="AH873">
        <v>119172.7418</v>
      </c>
      <c r="AI873">
        <v>13.9</v>
      </c>
    </row>
    <row r="874" spans="10:35" x14ac:dyDescent="0.25">
      <c r="J874" t="str">
        <v>Estonia</v>
      </c>
      <c r="K874" t="b">
        <v>1</v>
      </c>
      <c r="M874" t="str">
        <v>Luxembourg</v>
      </c>
      <c r="N874">
        <v>81.400000000000006</v>
      </c>
      <c r="P874" t="str">
        <v>Luxembourg</v>
      </c>
      <c r="Q874">
        <v>0</v>
      </c>
      <c r="R874">
        <v>0</v>
      </c>
      <c r="S874">
        <v>0</v>
      </c>
      <c r="T874">
        <v>0</v>
      </c>
      <c r="U874">
        <v>0</v>
      </c>
      <c r="V874">
        <v>0</v>
      </c>
      <c r="W874">
        <v>0</v>
      </c>
      <c r="X874">
        <v>0</v>
      </c>
      <c r="Y874">
        <v>0</v>
      </c>
      <c r="Z874">
        <v>0</v>
      </c>
      <c r="AA874">
        <v>0</v>
      </c>
      <c r="AB874">
        <v>0</v>
      </c>
      <c r="AC874">
        <v>1</v>
      </c>
      <c r="AD874">
        <v>0</v>
      </c>
      <c r="AE874" t="str">
        <v>(empty model)</v>
      </c>
      <c r="AF874">
        <v>0</v>
      </c>
      <c r="AG874">
        <v>68</v>
      </c>
      <c r="AH874">
        <v>113751.85</v>
      </c>
      <c r="AI874">
        <v>13.9</v>
      </c>
    </row>
    <row r="875" spans="10:35" x14ac:dyDescent="0.25">
      <c r="J875" t="str">
        <v>Estonia</v>
      </c>
      <c r="K875" t="b">
        <v>1</v>
      </c>
      <c r="M875" t="str">
        <v>Luxembourg</v>
      </c>
      <c r="N875">
        <v>81.099999999999994</v>
      </c>
      <c r="P875" t="str">
        <v>Luxembourg</v>
      </c>
      <c r="Q875">
        <v>0</v>
      </c>
      <c r="R875">
        <v>0</v>
      </c>
      <c r="S875">
        <v>0</v>
      </c>
      <c r="T875">
        <v>0</v>
      </c>
      <c r="U875">
        <v>0</v>
      </c>
      <c r="V875">
        <v>0</v>
      </c>
      <c r="W875">
        <v>0</v>
      </c>
      <c r="X875">
        <v>0</v>
      </c>
      <c r="Y875">
        <v>0</v>
      </c>
      <c r="Z875">
        <v>0</v>
      </c>
      <c r="AA875">
        <v>0</v>
      </c>
      <c r="AB875">
        <v>1</v>
      </c>
      <c r="AC875">
        <v>0</v>
      </c>
      <c r="AD875">
        <v>0</v>
      </c>
      <c r="AE875" t="str">
        <v>(empty model)</v>
      </c>
      <c r="AF875">
        <v>0</v>
      </c>
      <c r="AG875">
        <v>7</v>
      </c>
      <c r="AH875">
        <v>16749.135999999999</v>
      </c>
      <c r="AI875">
        <v>13.9</v>
      </c>
    </row>
    <row r="876" spans="10:35" x14ac:dyDescent="0.25">
      <c r="J876" t="str">
        <v>Estonia</v>
      </c>
      <c r="K876" t="b">
        <v>1</v>
      </c>
      <c r="M876" t="str">
        <v>Luxembourg</v>
      </c>
      <c r="N876">
        <v>88</v>
      </c>
      <c r="P876" t="str">
        <v>Luxembourg</v>
      </c>
      <c r="Q876">
        <v>0</v>
      </c>
      <c r="R876">
        <v>0</v>
      </c>
      <c r="S876">
        <v>0</v>
      </c>
      <c r="T876">
        <v>0</v>
      </c>
      <c r="U876">
        <v>0</v>
      </c>
      <c r="V876">
        <v>0</v>
      </c>
      <c r="W876">
        <v>0</v>
      </c>
      <c r="X876">
        <v>0</v>
      </c>
      <c r="Y876">
        <v>0</v>
      </c>
      <c r="Z876">
        <v>0</v>
      </c>
      <c r="AA876">
        <v>1</v>
      </c>
      <c r="AB876">
        <v>0</v>
      </c>
      <c r="AC876">
        <v>0</v>
      </c>
      <c r="AD876">
        <v>0</v>
      </c>
      <c r="AE876" t="str">
        <v>(empty model)</v>
      </c>
      <c r="AF876">
        <v>0</v>
      </c>
      <c r="AG876">
        <v>72</v>
      </c>
      <c r="AH876">
        <v>115761.577</v>
      </c>
      <c r="AI876">
        <v>13.9</v>
      </c>
    </row>
    <row r="877" spans="10:35" x14ac:dyDescent="0.25">
      <c r="J877" t="str">
        <v>Estonia</v>
      </c>
      <c r="K877" t="b">
        <v>1</v>
      </c>
      <c r="M877" t="str">
        <v>Luxembourg</v>
      </c>
      <c r="N877">
        <v>86</v>
      </c>
      <c r="P877" t="str">
        <v>Luxembourg</v>
      </c>
      <c r="Q877">
        <v>0</v>
      </c>
      <c r="R877">
        <v>0</v>
      </c>
      <c r="S877">
        <v>0</v>
      </c>
      <c r="T877">
        <v>0</v>
      </c>
      <c r="U877">
        <v>0</v>
      </c>
      <c r="V877">
        <v>0</v>
      </c>
      <c r="W877">
        <v>0</v>
      </c>
      <c r="X877">
        <v>0</v>
      </c>
      <c r="Y877">
        <v>0</v>
      </c>
      <c r="Z877">
        <v>1</v>
      </c>
      <c r="AA877">
        <v>0</v>
      </c>
      <c r="AB877">
        <v>0</v>
      </c>
      <c r="AC877">
        <v>0</v>
      </c>
      <c r="AD877">
        <v>0</v>
      </c>
      <c r="AE877" t="str">
        <v>(empty model)</v>
      </c>
      <c r="AF877">
        <v>0</v>
      </c>
      <c r="AG877">
        <v>73</v>
      </c>
      <c r="AH877">
        <v>14965.361000000001</v>
      </c>
      <c r="AI877">
        <v>13.7</v>
      </c>
    </row>
    <row r="878" spans="10:35" x14ac:dyDescent="0.25">
      <c r="J878" t="str">
        <v>Estonia</v>
      </c>
      <c r="K878" t="b">
        <v>1</v>
      </c>
      <c r="M878" t="str">
        <v>Luxembourg</v>
      </c>
      <c r="N878">
        <v>83</v>
      </c>
      <c r="P878" t="str">
        <v>Luxembourg</v>
      </c>
      <c r="Q878">
        <v>0</v>
      </c>
      <c r="R878">
        <v>0</v>
      </c>
      <c r="S878">
        <v>0</v>
      </c>
      <c r="T878">
        <v>0</v>
      </c>
      <c r="U878">
        <v>0</v>
      </c>
      <c r="V878">
        <v>0</v>
      </c>
      <c r="W878">
        <v>0</v>
      </c>
      <c r="X878">
        <v>0</v>
      </c>
      <c r="Y878">
        <v>1</v>
      </c>
      <c r="Z878">
        <v>0</v>
      </c>
      <c r="AA878">
        <v>0</v>
      </c>
      <c r="AB878">
        <v>0</v>
      </c>
      <c r="AC878">
        <v>0</v>
      </c>
      <c r="AD878">
        <v>0</v>
      </c>
      <c r="AE878" t="str">
        <v>(empty model)</v>
      </c>
      <c r="AF878">
        <v>0</v>
      </c>
      <c r="AG878">
        <v>76</v>
      </c>
      <c r="AH878">
        <v>13198.6693</v>
      </c>
      <c r="AI878">
        <v>13.5</v>
      </c>
    </row>
    <row r="879" spans="10:35" x14ac:dyDescent="0.25">
      <c r="J879" t="str">
        <v>Estonia</v>
      </c>
      <c r="K879" t="b">
        <v>1</v>
      </c>
      <c r="M879" t="str">
        <v>Luxembourg</v>
      </c>
      <c r="N879">
        <v>80</v>
      </c>
      <c r="P879" t="str">
        <v>Luxembourg</v>
      </c>
      <c r="Q879">
        <v>0</v>
      </c>
      <c r="R879">
        <v>0</v>
      </c>
      <c r="S879">
        <v>0</v>
      </c>
      <c r="T879">
        <v>0</v>
      </c>
      <c r="U879">
        <v>0</v>
      </c>
      <c r="V879">
        <v>0</v>
      </c>
      <c r="W879">
        <v>0</v>
      </c>
      <c r="X879">
        <v>1</v>
      </c>
      <c r="Y879">
        <v>0</v>
      </c>
      <c r="Z879">
        <v>0</v>
      </c>
      <c r="AA879">
        <v>0</v>
      </c>
      <c r="AB879">
        <v>0</v>
      </c>
      <c r="AC879">
        <v>0</v>
      </c>
      <c r="AD879">
        <v>0</v>
      </c>
      <c r="AE879" t="str">
        <v>(empty model)</v>
      </c>
      <c r="AF879">
        <v>0</v>
      </c>
      <c r="AG879">
        <v>8</v>
      </c>
      <c r="AH879">
        <v>114293.84329999999</v>
      </c>
      <c r="AI879">
        <v>13.5</v>
      </c>
    </row>
    <row r="880" spans="10:35" x14ac:dyDescent="0.25">
      <c r="J880" t="str">
        <v>Estonia</v>
      </c>
      <c r="K880" t="b">
        <v>1</v>
      </c>
      <c r="M880" t="str">
        <v>Luxembourg</v>
      </c>
      <c r="N880">
        <v>79.7</v>
      </c>
      <c r="P880" t="str">
        <v>Luxembourg</v>
      </c>
      <c r="Q880">
        <v>0</v>
      </c>
      <c r="R880">
        <v>0</v>
      </c>
      <c r="S880">
        <v>0</v>
      </c>
      <c r="T880">
        <v>0</v>
      </c>
      <c r="U880">
        <v>0</v>
      </c>
      <c r="V880">
        <v>0</v>
      </c>
      <c r="W880">
        <v>1</v>
      </c>
      <c r="X880">
        <v>0</v>
      </c>
      <c r="Y880">
        <v>0</v>
      </c>
      <c r="Z880">
        <v>0</v>
      </c>
      <c r="AA880">
        <v>0</v>
      </c>
      <c r="AB880">
        <v>0</v>
      </c>
      <c r="AC880">
        <v>0</v>
      </c>
      <c r="AD880">
        <v>0</v>
      </c>
      <c r="AE880" t="str">
        <v>(empty model)</v>
      </c>
      <c r="AF880">
        <v>0</v>
      </c>
      <c r="AG880">
        <v>82</v>
      </c>
      <c r="AH880">
        <v>1618.4928</v>
      </c>
      <c r="AI880">
        <v>13.5</v>
      </c>
    </row>
    <row r="881" spans="10:35" x14ac:dyDescent="0.25">
      <c r="J881" t="str">
        <v>Estonia</v>
      </c>
      <c r="K881" t="b">
        <v>0</v>
      </c>
      <c r="M881" t="str">
        <v>Luxembourg</v>
      </c>
      <c r="N881">
        <v>79.400000000000006</v>
      </c>
      <c r="P881" t="str">
        <v>Luxembourg</v>
      </c>
      <c r="Q881">
        <v>0</v>
      </c>
      <c r="R881">
        <v>0</v>
      </c>
      <c r="S881">
        <v>0</v>
      </c>
      <c r="T881">
        <v>0</v>
      </c>
      <c r="U881">
        <v>0</v>
      </c>
      <c r="V881">
        <v>1</v>
      </c>
      <c r="W881">
        <v>0</v>
      </c>
      <c r="X881">
        <v>0</v>
      </c>
      <c r="Y881">
        <v>0</v>
      </c>
      <c r="Z881">
        <v>0</v>
      </c>
      <c r="AA881">
        <v>0</v>
      </c>
      <c r="AB881">
        <v>0</v>
      </c>
      <c r="AC881">
        <v>0</v>
      </c>
      <c r="AD881">
        <v>0</v>
      </c>
      <c r="AE881" t="str">
        <v>(empty model)</v>
      </c>
      <c r="AF881">
        <v>0</v>
      </c>
      <c r="AG881">
        <v>85</v>
      </c>
      <c r="AH881">
        <v>89739.7117</v>
      </c>
      <c r="AI881">
        <v>13.5</v>
      </c>
    </row>
    <row r="882" spans="10:35" x14ac:dyDescent="0.25">
      <c r="J882" t="str">
        <v>Estonia</v>
      </c>
      <c r="K882" t="b">
        <v>0</v>
      </c>
      <c r="M882" t="str">
        <v>Luxembourg</v>
      </c>
      <c r="N882">
        <v>78.8</v>
      </c>
      <c r="P882" t="str">
        <v>Luxembourg</v>
      </c>
      <c r="Q882">
        <v>0</v>
      </c>
      <c r="R882">
        <v>0</v>
      </c>
      <c r="S882">
        <v>0</v>
      </c>
      <c r="T882">
        <v>0</v>
      </c>
      <c r="U882">
        <v>1</v>
      </c>
      <c r="V882">
        <v>0</v>
      </c>
      <c r="W882">
        <v>0</v>
      </c>
      <c r="X882">
        <v>0</v>
      </c>
      <c r="Y882">
        <v>0</v>
      </c>
      <c r="Z882">
        <v>0</v>
      </c>
      <c r="AA882">
        <v>0</v>
      </c>
      <c r="AB882">
        <v>0</v>
      </c>
      <c r="AC882">
        <v>0</v>
      </c>
      <c r="AD882">
        <v>0</v>
      </c>
      <c r="AE882" t="str">
        <v>(empty model)</v>
      </c>
      <c r="AF882">
        <v>0</v>
      </c>
      <c r="AG882">
        <v>9</v>
      </c>
      <c r="AH882">
        <v>8289.6964100000005</v>
      </c>
      <c r="AI882">
        <v>13.5</v>
      </c>
    </row>
    <row r="883" spans="10:35" x14ac:dyDescent="0.25">
      <c r="J883" t="str">
        <v>Estonia</v>
      </c>
      <c r="K883" t="b">
        <v>0</v>
      </c>
      <c r="M883" t="str">
        <v>Luxembourg</v>
      </c>
      <c r="N883">
        <v>78.7</v>
      </c>
      <c r="P883" t="str">
        <v>Luxembourg</v>
      </c>
      <c r="Q883">
        <v>0</v>
      </c>
      <c r="R883">
        <v>0</v>
      </c>
      <c r="S883">
        <v>0</v>
      </c>
      <c r="T883">
        <v>1</v>
      </c>
      <c r="U883">
        <v>0</v>
      </c>
      <c r="V883">
        <v>0</v>
      </c>
      <c r="W883">
        <v>0</v>
      </c>
      <c r="X883">
        <v>0</v>
      </c>
      <c r="Y883">
        <v>0</v>
      </c>
      <c r="Z883">
        <v>0</v>
      </c>
      <c r="AA883">
        <v>0</v>
      </c>
      <c r="AB883">
        <v>0</v>
      </c>
      <c r="AC883">
        <v>0</v>
      </c>
      <c r="AD883">
        <v>0</v>
      </c>
      <c r="AE883" t="str">
        <v>(empty model)</v>
      </c>
      <c r="AF883">
        <v>0</v>
      </c>
      <c r="AG883">
        <v>92</v>
      </c>
      <c r="AH883">
        <v>75716.351800000004</v>
      </c>
      <c r="AI883">
        <v>13.5</v>
      </c>
    </row>
    <row r="884" spans="10:35" x14ac:dyDescent="0.25">
      <c r="J884" t="str">
        <v>Estonia</v>
      </c>
      <c r="K884" t="b">
        <v>0</v>
      </c>
      <c r="M884" t="str">
        <v>Luxembourg</v>
      </c>
      <c r="N884">
        <v>78.599999999999994</v>
      </c>
      <c r="P884" t="str">
        <v>Luxembourg</v>
      </c>
      <c r="Q884">
        <v>0</v>
      </c>
      <c r="R884">
        <v>0</v>
      </c>
      <c r="S884">
        <v>1</v>
      </c>
      <c r="T884">
        <v>0</v>
      </c>
      <c r="U884">
        <v>0</v>
      </c>
      <c r="V884">
        <v>0</v>
      </c>
      <c r="W884">
        <v>0</v>
      </c>
      <c r="X884">
        <v>0</v>
      </c>
      <c r="Y884">
        <v>0</v>
      </c>
      <c r="Z884">
        <v>0</v>
      </c>
      <c r="AA884">
        <v>0</v>
      </c>
      <c r="AB884">
        <v>0</v>
      </c>
      <c r="AC884">
        <v>0</v>
      </c>
      <c r="AD884">
        <v>0</v>
      </c>
      <c r="AE884" t="str">
        <v>(empty model)</v>
      </c>
      <c r="AF884">
        <v>0</v>
      </c>
      <c r="AG884">
        <v>92</v>
      </c>
      <c r="AH884">
        <v>65445.885300000002</v>
      </c>
      <c r="AI884">
        <v>13.6</v>
      </c>
    </row>
    <row r="885" spans="10:35" x14ac:dyDescent="0.25">
      <c r="J885" t="str">
        <v>Ethiopia</v>
      </c>
      <c r="K885" t="b">
        <v>0</v>
      </c>
      <c r="M885" t="str">
        <v>Luxembourg</v>
      </c>
      <c r="N885">
        <v>78.3</v>
      </c>
      <c r="P885" t="str">
        <v>Luxembourg</v>
      </c>
      <c r="Q885">
        <v>0</v>
      </c>
      <c r="R885">
        <v>1</v>
      </c>
      <c r="S885">
        <v>0</v>
      </c>
      <c r="T885">
        <v>0</v>
      </c>
      <c r="U885">
        <v>0</v>
      </c>
      <c r="V885">
        <v>0</v>
      </c>
      <c r="W885">
        <v>0</v>
      </c>
      <c r="X885">
        <v>0</v>
      </c>
      <c r="Y885">
        <v>0</v>
      </c>
      <c r="Z885">
        <v>0</v>
      </c>
      <c r="AA885">
        <v>0</v>
      </c>
      <c r="AB885">
        <v>0</v>
      </c>
      <c r="AC885">
        <v>0</v>
      </c>
      <c r="AD885">
        <v>0</v>
      </c>
      <c r="AE885" t="str">
        <v>(empty model)</v>
      </c>
      <c r="AF885">
        <v>0</v>
      </c>
      <c r="AG885">
        <v>95</v>
      </c>
      <c r="AH885">
        <v>5293.6411500000004</v>
      </c>
      <c r="AI885">
        <v>13.5</v>
      </c>
    </row>
    <row r="886" spans="10:35" x14ac:dyDescent="0.25">
      <c r="J886" t="str">
        <v>Ethiopia</v>
      </c>
      <c r="K886" t="b">
        <v>1</v>
      </c>
      <c r="M886" t="str">
        <v>Luxembourg</v>
      </c>
      <c r="N886">
        <v>78</v>
      </c>
      <c r="P886" t="str">
        <v>Luxembourg</v>
      </c>
      <c r="Q886">
        <v>1</v>
      </c>
      <c r="R886">
        <v>0</v>
      </c>
      <c r="S886">
        <v>0</v>
      </c>
      <c r="T886">
        <v>0</v>
      </c>
      <c r="U886">
        <v>0</v>
      </c>
      <c r="V886">
        <v>0</v>
      </c>
      <c r="W886">
        <v>0</v>
      </c>
      <c r="X886">
        <v>0</v>
      </c>
      <c r="Y886">
        <v>0</v>
      </c>
      <c r="Z886">
        <v>0</v>
      </c>
      <c r="AA886">
        <v>0</v>
      </c>
      <c r="AB886">
        <v>0</v>
      </c>
      <c r="AC886">
        <v>0</v>
      </c>
      <c r="AD886">
        <v>0</v>
      </c>
      <c r="AE886" t="str">
        <v>(empty model)</v>
      </c>
      <c r="AF886">
        <v>0</v>
      </c>
      <c r="AG886">
        <v>96</v>
      </c>
      <c r="AH886">
        <v>48179.428500000002</v>
      </c>
      <c r="AI886">
        <v>13.4</v>
      </c>
    </row>
    <row r="887" spans="10:35" x14ac:dyDescent="0.25">
      <c r="J887" t="str">
        <v>Ethiopia</v>
      </c>
      <c r="K887" t="b">
        <v>1</v>
      </c>
      <c r="M887" t="str">
        <v>Luxembourg</v>
      </c>
      <c r="N887">
        <v>77.8</v>
      </c>
      <c r="P887" t="str">
        <v>Luxembourg</v>
      </c>
      <c r="Q887">
        <v>0</v>
      </c>
      <c r="R887">
        <v>0</v>
      </c>
      <c r="S887">
        <v>0</v>
      </c>
      <c r="T887">
        <v>0</v>
      </c>
      <c r="U887">
        <v>0</v>
      </c>
      <c r="V887">
        <v>0</v>
      </c>
      <c r="W887">
        <v>0</v>
      </c>
      <c r="X887">
        <v>0</v>
      </c>
      <c r="Y887">
        <v>0</v>
      </c>
      <c r="Z887">
        <v>0</v>
      </c>
      <c r="AA887">
        <v>0</v>
      </c>
      <c r="AB887">
        <v>0</v>
      </c>
      <c r="AC887">
        <v>0</v>
      </c>
      <c r="AD887">
        <v>0</v>
      </c>
      <c r="AE887" t="str">
        <v>(empty model)</v>
      </c>
      <c r="AF887">
        <v>0</v>
      </c>
      <c r="AG887">
        <v>98</v>
      </c>
      <c r="AH887">
        <v>48735.995490000001</v>
      </c>
      <c r="AI887">
        <v>13.5</v>
      </c>
    </row>
    <row r="888" spans="10:35" x14ac:dyDescent="0.25">
      <c r="J888" t="str">
        <v>Ethiopia</v>
      </c>
      <c r="K888" t="b">
        <v>1</v>
      </c>
      <c r="M888" t="str">
        <v>Madagascar</v>
      </c>
      <c r="N888">
        <v>65.099999999999994</v>
      </c>
      <c r="P888" t="str">
        <v>Madagascar</v>
      </c>
      <c r="Q888">
        <v>0</v>
      </c>
      <c r="R888">
        <v>0</v>
      </c>
      <c r="S888">
        <v>0</v>
      </c>
      <c r="T888">
        <v>0</v>
      </c>
      <c r="U888">
        <v>0</v>
      </c>
      <c r="V888">
        <v>0</v>
      </c>
      <c r="W888">
        <v>0</v>
      </c>
      <c r="X888">
        <v>0</v>
      </c>
      <c r="Y888">
        <v>0</v>
      </c>
      <c r="Z888">
        <v>0</v>
      </c>
      <c r="AA888">
        <v>0</v>
      </c>
      <c r="AB888">
        <v>0</v>
      </c>
      <c r="AC888">
        <v>0</v>
      </c>
      <c r="AD888">
        <v>1</v>
      </c>
      <c r="AE888" t="str">
        <v>(empty model)</v>
      </c>
      <c r="AF888">
        <v>1</v>
      </c>
      <c r="AG888">
        <v>225</v>
      </c>
      <c r="AH888">
        <v>452.46319260000001</v>
      </c>
      <c r="AI888">
        <v>10.3</v>
      </c>
    </row>
    <row r="889" spans="10:35" x14ac:dyDescent="0.25">
      <c r="J889" t="str">
        <v>Ethiopia</v>
      </c>
      <c r="K889" t="b">
        <v>1</v>
      </c>
      <c r="M889" t="str">
        <v>Madagascar</v>
      </c>
      <c r="N889">
        <v>64.7</v>
      </c>
      <c r="P889" t="str">
        <v>Madagascar</v>
      </c>
      <c r="Q889">
        <v>0</v>
      </c>
      <c r="R889">
        <v>0</v>
      </c>
      <c r="S889">
        <v>0</v>
      </c>
      <c r="T889">
        <v>0</v>
      </c>
      <c r="U889">
        <v>0</v>
      </c>
      <c r="V889">
        <v>0</v>
      </c>
      <c r="W889">
        <v>0</v>
      </c>
      <c r="X889">
        <v>0</v>
      </c>
      <c r="Y889">
        <v>0</v>
      </c>
      <c r="Z889">
        <v>0</v>
      </c>
      <c r="AA889">
        <v>0</v>
      </c>
      <c r="AB889">
        <v>0</v>
      </c>
      <c r="AC889">
        <v>1</v>
      </c>
      <c r="AD889">
        <v>0</v>
      </c>
      <c r="AE889" t="str">
        <v>(empty model)</v>
      </c>
      <c r="AF889">
        <v>1</v>
      </c>
      <c r="AG889">
        <v>23</v>
      </c>
      <c r="AH889">
        <v>461.72372200000001</v>
      </c>
      <c r="AI889">
        <v>10.3</v>
      </c>
    </row>
    <row r="890" spans="10:35" x14ac:dyDescent="0.25">
      <c r="J890" t="str">
        <v>Ethiopia</v>
      </c>
      <c r="K890" t="b">
        <v>1</v>
      </c>
      <c r="M890" t="str">
        <v>Madagascar</v>
      </c>
      <c r="N890">
        <v>64.3</v>
      </c>
      <c r="P890" t="str">
        <v>Madagascar</v>
      </c>
      <c r="Q890">
        <v>0</v>
      </c>
      <c r="R890">
        <v>0</v>
      </c>
      <c r="S890">
        <v>0</v>
      </c>
      <c r="T890">
        <v>0</v>
      </c>
      <c r="U890">
        <v>0</v>
      </c>
      <c r="V890">
        <v>0</v>
      </c>
      <c r="W890">
        <v>0</v>
      </c>
      <c r="X890">
        <v>0</v>
      </c>
      <c r="Y890">
        <v>0</v>
      </c>
      <c r="Z890">
        <v>0</v>
      </c>
      <c r="AA890">
        <v>0</v>
      </c>
      <c r="AB890">
        <v>1</v>
      </c>
      <c r="AC890">
        <v>0</v>
      </c>
      <c r="AD890">
        <v>0</v>
      </c>
      <c r="AE890" t="str">
        <v>(empty model)</v>
      </c>
      <c r="AF890">
        <v>1</v>
      </c>
      <c r="AG890">
        <v>235</v>
      </c>
      <c r="AH890">
        <v>443.96109999999999</v>
      </c>
      <c r="AI890">
        <v>10.199999999999999</v>
      </c>
    </row>
    <row r="891" spans="10:35" x14ac:dyDescent="0.25">
      <c r="J891" t="str">
        <v>Ethiopia</v>
      </c>
      <c r="K891" t="b">
        <v>1</v>
      </c>
      <c r="M891" t="str">
        <v>Madagascar</v>
      </c>
      <c r="N891">
        <v>63.8</v>
      </c>
      <c r="P891" t="str">
        <v>Madagascar</v>
      </c>
      <c r="Q891">
        <v>0</v>
      </c>
      <c r="R891">
        <v>0</v>
      </c>
      <c r="S891">
        <v>0</v>
      </c>
      <c r="T891">
        <v>0</v>
      </c>
      <c r="U891">
        <v>0</v>
      </c>
      <c r="V891">
        <v>0</v>
      </c>
      <c r="W891">
        <v>0</v>
      </c>
      <c r="X891">
        <v>0</v>
      </c>
      <c r="Y891">
        <v>0</v>
      </c>
      <c r="Z891">
        <v>0</v>
      </c>
      <c r="AA891">
        <v>1</v>
      </c>
      <c r="AB891">
        <v>0</v>
      </c>
      <c r="AC891">
        <v>0</v>
      </c>
      <c r="AD891">
        <v>0</v>
      </c>
      <c r="AE891" t="str">
        <v>(empty model)</v>
      </c>
      <c r="AF891">
        <v>1</v>
      </c>
      <c r="AG891">
        <v>241</v>
      </c>
      <c r="AH891">
        <v>454.96346399999999</v>
      </c>
      <c r="AI891">
        <v>10.199999999999999</v>
      </c>
    </row>
    <row r="892" spans="10:35" x14ac:dyDescent="0.25">
      <c r="J892" t="str">
        <v>Ethiopia</v>
      </c>
      <c r="K892" t="b">
        <v>1</v>
      </c>
      <c r="M892" t="str">
        <v>Madagascar</v>
      </c>
      <c r="N892">
        <v>63.3</v>
      </c>
      <c r="P892" t="str">
        <v>Madagascar</v>
      </c>
      <c r="Q892">
        <v>0</v>
      </c>
      <c r="R892">
        <v>0</v>
      </c>
      <c r="S892">
        <v>0</v>
      </c>
      <c r="T892">
        <v>0</v>
      </c>
      <c r="U892">
        <v>0</v>
      </c>
      <c r="V892">
        <v>0</v>
      </c>
      <c r="W892">
        <v>0</v>
      </c>
      <c r="X892">
        <v>0</v>
      </c>
      <c r="Y892">
        <v>0</v>
      </c>
      <c r="Z892">
        <v>1</v>
      </c>
      <c r="AA892">
        <v>0</v>
      </c>
      <c r="AB892">
        <v>0</v>
      </c>
      <c r="AC892">
        <v>0</v>
      </c>
      <c r="AD892">
        <v>0</v>
      </c>
      <c r="AE892" t="str">
        <v>(empty model)</v>
      </c>
      <c r="AF892">
        <v>1</v>
      </c>
      <c r="AG892">
        <v>248</v>
      </c>
      <c r="AH892">
        <v>412.73934100000002</v>
      </c>
      <c r="AI892">
        <v>10.199999999999999</v>
      </c>
    </row>
    <row r="893" spans="10:35" x14ac:dyDescent="0.25">
      <c r="J893" t="str">
        <v>Ethiopia</v>
      </c>
      <c r="K893" t="b">
        <v>1</v>
      </c>
      <c r="M893" t="str">
        <v>Madagascar</v>
      </c>
      <c r="N893">
        <v>62.8</v>
      </c>
      <c r="P893" t="str">
        <v>Madagascar</v>
      </c>
      <c r="Q893">
        <v>0</v>
      </c>
      <c r="R893">
        <v>0</v>
      </c>
      <c r="S893">
        <v>0</v>
      </c>
      <c r="T893">
        <v>0</v>
      </c>
      <c r="U893">
        <v>0</v>
      </c>
      <c r="V893">
        <v>0</v>
      </c>
      <c r="W893">
        <v>0</v>
      </c>
      <c r="X893">
        <v>0</v>
      </c>
      <c r="Y893">
        <v>1</v>
      </c>
      <c r="Z893">
        <v>0</v>
      </c>
      <c r="AA893">
        <v>0</v>
      </c>
      <c r="AB893">
        <v>0</v>
      </c>
      <c r="AC893">
        <v>0</v>
      </c>
      <c r="AD893">
        <v>0</v>
      </c>
      <c r="AE893" t="str">
        <v>(empty model)</v>
      </c>
      <c r="AF893">
        <v>1</v>
      </c>
      <c r="AG893">
        <v>254</v>
      </c>
      <c r="AH893">
        <v>415.68932260000003</v>
      </c>
      <c r="AI893">
        <v>9.6999999999999993</v>
      </c>
    </row>
    <row r="894" spans="10:35" x14ac:dyDescent="0.25">
      <c r="J894" t="str">
        <v>Ethiopia</v>
      </c>
      <c r="K894" t="b">
        <v>0</v>
      </c>
      <c r="M894" t="str">
        <v>Madagascar</v>
      </c>
      <c r="N894">
        <v>62.3</v>
      </c>
      <c r="P894" t="str">
        <v>Madagascar</v>
      </c>
      <c r="Q894">
        <v>0</v>
      </c>
      <c r="R894">
        <v>0</v>
      </c>
      <c r="S894">
        <v>0</v>
      </c>
      <c r="T894">
        <v>0</v>
      </c>
      <c r="U894">
        <v>0</v>
      </c>
      <c r="V894">
        <v>0</v>
      </c>
      <c r="W894">
        <v>0</v>
      </c>
      <c r="X894">
        <v>1</v>
      </c>
      <c r="Y894">
        <v>0</v>
      </c>
      <c r="Z894">
        <v>0</v>
      </c>
      <c r="AA894">
        <v>0</v>
      </c>
      <c r="AB894">
        <v>0</v>
      </c>
      <c r="AC894">
        <v>0</v>
      </c>
      <c r="AD894">
        <v>0</v>
      </c>
      <c r="AE894" t="str">
        <v>(empty model)</v>
      </c>
      <c r="AF894">
        <v>1</v>
      </c>
      <c r="AG894">
        <v>259</v>
      </c>
      <c r="AH894">
        <v>47.733254000000002</v>
      </c>
      <c r="AI894">
        <v>9.4</v>
      </c>
    </row>
    <row r="895" spans="10:35" x14ac:dyDescent="0.25">
      <c r="J895" t="str">
        <v>Ethiopia</v>
      </c>
      <c r="K895" t="b">
        <v>0</v>
      </c>
      <c r="M895" t="str">
        <v>Madagascar</v>
      </c>
      <c r="N895">
        <v>61.9</v>
      </c>
      <c r="P895" t="str">
        <v>Madagascar</v>
      </c>
      <c r="Q895">
        <v>0</v>
      </c>
      <c r="R895">
        <v>0</v>
      </c>
      <c r="S895">
        <v>0</v>
      </c>
      <c r="T895">
        <v>0</v>
      </c>
      <c r="U895">
        <v>0</v>
      </c>
      <c r="V895">
        <v>0</v>
      </c>
      <c r="W895">
        <v>1</v>
      </c>
      <c r="X895">
        <v>0</v>
      </c>
      <c r="Y895">
        <v>0</v>
      </c>
      <c r="Z895">
        <v>0</v>
      </c>
      <c r="AA895">
        <v>0</v>
      </c>
      <c r="AB895">
        <v>0</v>
      </c>
      <c r="AC895">
        <v>0</v>
      </c>
      <c r="AD895">
        <v>0</v>
      </c>
      <c r="AE895" t="str">
        <v>(empty model)</v>
      </c>
      <c r="AF895">
        <v>1</v>
      </c>
      <c r="AG895">
        <v>261</v>
      </c>
      <c r="AH895">
        <v>377.84829280000002</v>
      </c>
      <c r="AI895">
        <v>9.1</v>
      </c>
    </row>
    <row r="896" spans="10:35" x14ac:dyDescent="0.25">
      <c r="J896" t="str">
        <v>Ethiopia</v>
      </c>
      <c r="K896" t="b">
        <v>0</v>
      </c>
      <c r="M896" t="str">
        <v>Madagascar</v>
      </c>
      <c r="N896">
        <v>61.4</v>
      </c>
      <c r="P896" t="str">
        <v>Madagascar</v>
      </c>
      <c r="Q896">
        <v>0</v>
      </c>
      <c r="R896">
        <v>0</v>
      </c>
      <c r="S896">
        <v>0</v>
      </c>
      <c r="T896">
        <v>0</v>
      </c>
      <c r="U896">
        <v>0</v>
      </c>
      <c r="V896">
        <v>1</v>
      </c>
      <c r="W896">
        <v>0</v>
      </c>
      <c r="X896">
        <v>0</v>
      </c>
      <c r="Y896">
        <v>0</v>
      </c>
      <c r="Z896">
        <v>0</v>
      </c>
      <c r="AA896">
        <v>0</v>
      </c>
      <c r="AB896">
        <v>0</v>
      </c>
      <c r="AC896">
        <v>0</v>
      </c>
      <c r="AD896">
        <v>0</v>
      </c>
      <c r="AE896" t="str">
        <v>(empty model)</v>
      </c>
      <c r="AF896">
        <v>1</v>
      </c>
      <c r="AG896">
        <v>263</v>
      </c>
      <c r="AH896">
        <v>292.157443</v>
      </c>
      <c r="AI896">
        <v>9</v>
      </c>
    </row>
    <row r="897" spans="10:35" x14ac:dyDescent="0.25">
      <c r="J897" t="str">
        <v>Ethiopia</v>
      </c>
      <c r="K897" t="b">
        <v>0</v>
      </c>
      <c r="M897" t="str">
        <v>Madagascar</v>
      </c>
      <c r="N897">
        <v>69</v>
      </c>
      <c r="P897" t="str">
        <v>Madagascar</v>
      </c>
      <c r="Q897">
        <v>0</v>
      </c>
      <c r="R897">
        <v>0</v>
      </c>
      <c r="S897">
        <v>0</v>
      </c>
      <c r="T897">
        <v>0</v>
      </c>
      <c r="U897">
        <v>1</v>
      </c>
      <c r="V897">
        <v>0</v>
      </c>
      <c r="W897">
        <v>0</v>
      </c>
      <c r="X897">
        <v>0</v>
      </c>
      <c r="Y897">
        <v>0</v>
      </c>
      <c r="Z897">
        <v>0</v>
      </c>
      <c r="AA897">
        <v>0</v>
      </c>
      <c r="AB897">
        <v>0</v>
      </c>
      <c r="AC897">
        <v>0</v>
      </c>
      <c r="AD897">
        <v>0</v>
      </c>
      <c r="AE897" t="str">
        <v>(empty model)</v>
      </c>
      <c r="AF897">
        <v>1</v>
      </c>
      <c r="AG897">
        <v>265</v>
      </c>
      <c r="AH897">
        <v>274.81972300000001</v>
      </c>
      <c r="AI897">
        <v>8.9</v>
      </c>
    </row>
    <row r="898" spans="10:35" x14ac:dyDescent="0.25">
      <c r="J898" t="str">
        <v>Ethiopia</v>
      </c>
      <c r="K898" t="b">
        <v>0</v>
      </c>
      <c r="M898" t="str">
        <v>Madagascar</v>
      </c>
      <c r="N898">
        <v>64</v>
      </c>
      <c r="P898" t="str">
        <v>Madagascar</v>
      </c>
      <c r="Q898">
        <v>0</v>
      </c>
      <c r="R898">
        <v>0</v>
      </c>
      <c r="S898">
        <v>0</v>
      </c>
      <c r="T898">
        <v>1</v>
      </c>
      <c r="U898">
        <v>0</v>
      </c>
      <c r="V898">
        <v>0</v>
      </c>
      <c r="W898">
        <v>0</v>
      </c>
      <c r="X898">
        <v>0</v>
      </c>
      <c r="Y898">
        <v>0</v>
      </c>
      <c r="Z898">
        <v>0</v>
      </c>
      <c r="AA898">
        <v>0</v>
      </c>
      <c r="AB898">
        <v>0</v>
      </c>
      <c r="AC898">
        <v>0</v>
      </c>
      <c r="AD898">
        <v>0</v>
      </c>
      <c r="AE898" t="str">
        <v>(empty model)</v>
      </c>
      <c r="AF898">
        <v>1</v>
      </c>
      <c r="AG898">
        <v>267</v>
      </c>
      <c r="AH898">
        <v>245.12358760000001</v>
      </c>
      <c r="AI898">
        <v>8.6999999999999993</v>
      </c>
    </row>
    <row r="899" spans="10:35" x14ac:dyDescent="0.25">
      <c r="J899" t="str">
        <v>Ethiopia</v>
      </c>
      <c r="K899" t="b">
        <v>0</v>
      </c>
      <c r="M899" t="str">
        <v>Madagascar</v>
      </c>
      <c r="N899">
        <v>59.9</v>
      </c>
      <c r="P899" t="str">
        <v>Madagascar</v>
      </c>
      <c r="Q899">
        <v>0</v>
      </c>
      <c r="R899">
        <v>0</v>
      </c>
      <c r="S899">
        <v>1</v>
      </c>
      <c r="T899">
        <v>0</v>
      </c>
      <c r="U899">
        <v>0</v>
      </c>
      <c r="V899">
        <v>0</v>
      </c>
      <c r="W899">
        <v>0</v>
      </c>
      <c r="X899">
        <v>0</v>
      </c>
      <c r="Y899">
        <v>0</v>
      </c>
      <c r="Z899">
        <v>0</v>
      </c>
      <c r="AA899">
        <v>0</v>
      </c>
      <c r="AB899">
        <v>0</v>
      </c>
      <c r="AC899">
        <v>0</v>
      </c>
      <c r="AD899">
        <v>0</v>
      </c>
      <c r="AE899" t="str">
        <v>(empty model)</v>
      </c>
      <c r="AF899">
        <v>1</v>
      </c>
      <c r="AG899">
        <v>268</v>
      </c>
      <c r="AH899">
        <v>316.79989649999999</v>
      </c>
      <c r="AI899">
        <v>8.5</v>
      </c>
    </row>
    <row r="900" spans="10:35" x14ac:dyDescent="0.25">
      <c r="J900" t="str">
        <v>Ethiopia</v>
      </c>
      <c r="K900" t="b">
        <v>0</v>
      </c>
      <c r="M900" t="str">
        <v>Madagascar</v>
      </c>
      <c r="N900">
        <v>59.3</v>
      </c>
      <c r="P900" t="str">
        <v>Madagascar</v>
      </c>
      <c r="Q900">
        <v>0</v>
      </c>
      <c r="R900">
        <v>1</v>
      </c>
      <c r="S900">
        <v>0</v>
      </c>
      <c r="T900">
        <v>0</v>
      </c>
      <c r="U900">
        <v>0</v>
      </c>
      <c r="V900">
        <v>0</v>
      </c>
      <c r="W900">
        <v>0</v>
      </c>
      <c r="X900">
        <v>0</v>
      </c>
      <c r="Y900">
        <v>0</v>
      </c>
      <c r="Z900">
        <v>0</v>
      </c>
      <c r="AA900">
        <v>0</v>
      </c>
      <c r="AB900">
        <v>0</v>
      </c>
      <c r="AC900">
        <v>0</v>
      </c>
      <c r="AD900">
        <v>0</v>
      </c>
      <c r="AE900" t="str">
        <v>(empty model)</v>
      </c>
      <c r="AF900">
        <v>1</v>
      </c>
      <c r="AG900">
        <v>271</v>
      </c>
      <c r="AH900">
        <v>262.28594809999998</v>
      </c>
      <c r="AI900">
        <v>8.3000000000000007</v>
      </c>
    </row>
    <row r="901" spans="10:35" x14ac:dyDescent="0.25">
      <c r="J901" t="str">
        <v>Fiji</v>
      </c>
      <c r="K901" t="b">
        <v>0</v>
      </c>
      <c r="M901" t="str">
        <v>Malawi</v>
      </c>
      <c r="N901">
        <v>57.6</v>
      </c>
      <c r="P901" t="str">
        <v>Malawi</v>
      </c>
      <c r="Q901">
        <v>0</v>
      </c>
      <c r="R901">
        <v>0</v>
      </c>
      <c r="S901">
        <v>0</v>
      </c>
      <c r="T901">
        <v>0</v>
      </c>
      <c r="U901">
        <v>0</v>
      </c>
      <c r="V901">
        <v>0</v>
      </c>
      <c r="W901">
        <v>0</v>
      </c>
      <c r="X901">
        <v>0</v>
      </c>
      <c r="Y901">
        <v>0</v>
      </c>
      <c r="Z901">
        <v>0</v>
      </c>
      <c r="AA901">
        <v>0</v>
      </c>
      <c r="AB901">
        <v>0</v>
      </c>
      <c r="AC901">
        <v>0</v>
      </c>
      <c r="AD901">
        <v>1</v>
      </c>
      <c r="AE901" t="str">
        <v>(empty model)</v>
      </c>
      <c r="AF901">
        <v>1</v>
      </c>
      <c r="AG901">
        <v>377</v>
      </c>
      <c r="AH901">
        <v>354.72539610000001</v>
      </c>
      <c r="AI901">
        <v>10.7</v>
      </c>
    </row>
    <row r="902" spans="10:35" x14ac:dyDescent="0.25">
      <c r="J902" t="str">
        <v>Fiji</v>
      </c>
      <c r="K902" t="b">
        <v>1</v>
      </c>
      <c r="M902" t="str">
        <v>Malawi</v>
      </c>
      <c r="N902">
        <v>56.7</v>
      </c>
      <c r="P902" t="str">
        <v>Malawi</v>
      </c>
      <c r="Q902">
        <v>0</v>
      </c>
      <c r="R902">
        <v>0</v>
      </c>
      <c r="S902">
        <v>0</v>
      </c>
      <c r="T902">
        <v>0</v>
      </c>
      <c r="U902">
        <v>0</v>
      </c>
      <c r="V902">
        <v>0</v>
      </c>
      <c r="W902">
        <v>0</v>
      </c>
      <c r="X902">
        <v>0</v>
      </c>
      <c r="Y902">
        <v>0</v>
      </c>
      <c r="Z902">
        <v>0</v>
      </c>
      <c r="AA902">
        <v>0</v>
      </c>
      <c r="AB902">
        <v>0</v>
      </c>
      <c r="AC902">
        <v>1</v>
      </c>
      <c r="AD902">
        <v>0</v>
      </c>
      <c r="AE902" t="str">
        <v>(empty model)</v>
      </c>
      <c r="AF902">
        <v>1</v>
      </c>
      <c r="AG902">
        <v>394</v>
      </c>
      <c r="AH902">
        <v>332.92233900000002</v>
      </c>
      <c r="AI902">
        <v>10.7</v>
      </c>
    </row>
    <row r="903" spans="10:35" x14ac:dyDescent="0.25">
      <c r="J903" t="str">
        <v>Fiji</v>
      </c>
      <c r="K903" t="b">
        <v>1</v>
      </c>
      <c r="M903" t="str">
        <v>Malawi</v>
      </c>
      <c r="N903">
        <v>55.3</v>
      </c>
      <c r="P903" t="str">
        <v>Malawi</v>
      </c>
      <c r="Q903">
        <v>0</v>
      </c>
      <c r="R903">
        <v>0</v>
      </c>
      <c r="S903">
        <v>0</v>
      </c>
      <c r="T903">
        <v>0</v>
      </c>
      <c r="U903">
        <v>0</v>
      </c>
      <c r="V903">
        <v>0</v>
      </c>
      <c r="W903">
        <v>0</v>
      </c>
      <c r="X903">
        <v>0</v>
      </c>
      <c r="Y903">
        <v>0</v>
      </c>
      <c r="Z903">
        <v>0</v>
      </c>
      <c r="AA903">
        <v>0</v>
      </c>
      <c r="AB903">
        <v>1</v>
      </c>
      <c r="AC903">
        <v>0</v>
      </c>
      <c r="AD903">
        <v>0</v>
      </c>
      <c r="AE903" t="str">
        <v>(empty model)</v>
      </c>
      <c r="AF903">
        <v>1</v>
      </c>
      <c r="AG903">
        <v>42</v>
      </c>
      <c r="AH903">
        <v>374.51882000000001</v>
      </c>
      <c r="AI903">
        <v>10.7</v>
      </c>
    </row>
    <row r="904" spans="10:35" x14ac:dyDescent="0.25">
      <c r="J904" t="str">
        <v>Fiji</v>
      </c>
      <c r="K904" t="b">
        <v>1</v>
      </c>
      <c r="M904" t="str">
        <v>Malawi</v>
      </c>
      <c r="N904">
        <v>54.1</v>
      </c>
      <c r="P904" t="str">
        <v>Malawi</v>
      </c>
      <c r="Q904">
        <v>0</v>
      </c>
      <c r="R904">
        <v>0</v>
      </c>
      <c r="S904">
        <v>0</v>
      </c>
      <c r="T904">
        <v>0</v>
      </c>
      <c r="U904">
        <v>0</v>
      </c>
      <c r="V904">
        <v>0</v>
      </c>
      <c r="W904">
        <v>0</v>
      </c>
      <c r="X904">
        <v>0</v>
      </c>
      <c r="Y904">
        <v>0</v>
      </c>
      <c r="Z904">
        <v>0</v>
      </c>
      <c r="AA904">
        <v>1</v>
      </c>
      <c r="AB904">
        <v>0</v>
      </c>
      <c r="AC904">
        <v>0</v>
      </c>
      <c r="AD904">
        <v>0</v>
      </c>
      <c r="AE904" t="str">
        <v>(empty model)</v>
      </c>
      <c r="AF904">
        <v>1</v>
      </c>
      <c r="AG904">
        <v>441</v>
      </c>
      <c r="AH904">
        <v>512.125451</v>
      </c>
      <c r="AI904">
        <v>10.6</v>
      </c>
    </row>
    <row r="905" spans="10:35" x14ac:dyDescent="0.25">
      <c r="J905" t="str">
        <v>Fiji</v>
      </c>
      <c r="K905" t="b">
        <v>1</v>
      </c>
      <c r="M905" t="str">
        <v>Malawi</v>
      </c>
      <c r="N905">
        <v>52.9</v>
      </c>
      <c r="P905" t="str">
        <v>Malawi</v>
      </c>
      <c r="Q905">
        <v>0</v>
      </c>
      <c r="R905">
        <v>0</v>
      </c>
      <c r="S905">
        <v>0</v>
      </c>
      <c r="T905">
        <v>0</v>
      </c>
      <c r="U905">
        <v>0</v>
      </c>
      <c r="V905">
        <v>0</v>
      </c>
      <c r="W905">
        <v>0</v>
      </c>
      <c r="X905">
        <v>0</v>
      </c>
      <c r="Y905">
        <v>0</v>
      </c>
      <c r="Z905">
        <v>1</v>
      </c>
      <c r="AA905">
        <v>0</v>
      </c>
      <c r="AB905">
        <v>0</v>
      </c>
      <c r="AC905">
        <v>0</v>
      </c>
      <c r="AD905">
        <v>0</v>
      </c>
      <c r="AE905" t="str">
        <v>(empty model)</v>
      </c>
      <c r="AF905">
        <v>1</v>
      </c>
      <c r="AG905">
        <v>462</v>
      </c>
      <c r="AH905">
        <v>458.86817439999999</v>
      </c>
      <c r="AI905">
        <v>10.199999999999999</v>
      </c>
    </row>
    <row r="906" spans="10:35" x14ac:dyDescent="0.25">
      <c r="J906" t="str">
        <v>Fiji</v>
      </c>
      <c r="K906" t="b">
        <v>1</v>
      </c>
      <c r="M906" t="str">
        <v>Malawi</v>
      </c>
      <c r="N906">
        <v>51.5</v>
      </c>
      <c r="P906" t="str">
        <v>Malawi</v>
      </c>
      <c r="Q906">
        <v>0</v>
      </c>
      <c r="R906">
        <v>0</v>
      </c>
      <c r="S906">
        <v>0</v>
      </c>
      <c r="T906">
        <v>0</v>
      </c>
      <c r="U906">
        <v>0</v>
      </c>
      <c r="V906">
        <v>0</v>
      </c>
      <c r="W906">
        <v>0</v>
      </c>
      <c r="X906">
        <v>0</v>
      </c>
      <c r="Y906">
        <v>1</v>
      </c>
      <c r="Z906">
        <v>0</v>
      </c>
      <c r="AA906">
        <v>0</v>
      </c>
      <c r="AB906">
        <v>0</v>
      </c>
      <c r="AC906">
        <v>0</v>
      </c>
      <c r="AD906">
        <v>0</v>
      </c>
      <c r="AE906" t="str">
        <v>(empty model)</v>
      </c>
      <c r="AF906">
        <v>1</v>
      </c>
      <c r="AG906">
        <v>491</v>
      </c>
      <c r="AH906">
        <v>42.737965699999997</v>
      </c>
      <c r="AI906">
        <v>9.9</v>
      </c>
    </row>
    <row r="907" spans="10:35" x14ac:dyDescent="0.25">
      <c r="J907" t="str">
        <v>Fiji</v>
      </c>
      <c r="K907" t="b">
        <v>1</v>
      </c>
      <c r="M907" t="str">
        <v>Malawi</v>
      </c>
      <c r="N907">
        <v>50</v>
      </c>
      <c r="P907" t="str">
        <v>Malawi</v>
      </c>
      <c r="Q907">
        <v>0</v>
      </c>
      <c r="R907">
        <v>0</v>
      </c>
      <c r="S907">
        <v>0</v>
      </c>
      <c r="T907">
        <v>0</v>
      </c>
      <c r="U907">
        <v>0</v>
      </c>
      <c r="V907">
        <v>0</v>
      </c>
      <c r="W907">
        <v>0</v>
      </c>
      <c r="X907">
        <v>1</v>
      </c>
      <c r="Y907">
        <v>0</v>
      </c>
      <c r="Z907">
        <v>0</v>
      </c>
      <c r="AA907">
        <v>0</v>
      </c>
      <c r="AB907">
        <v>0</v>
      </c>
      <c r="AC907">
        <v>0</v>
      </c>
      <c r="AD907">
        <v>0</v>
      </c>
      <c r="AE907" t="str">
        <v>(empty model)</v>
      </c>
      <c r="AF907">
        <v>1</v>
      </c>
      <c r="AG907">
        <v>525</v>
      </c>
      <c r="AH907">
        <v>372.84267799999998</v>
      </c>
      <c r="AI907">
        <v>9.6</v>
      </c>
    </row>
    <row r="908" spans="10:35" x14ac:dyDescent="0.25">
      <c r="J908" t="str">
        <v>Fiji</v>
      </c>
      <c r="K908" t="b">
        <v>1</v>
      </c>
      <c r="M908" t="str">
        <v>Malawi</v>
      </c>
      <c r="N908">
        <v>48.5</v>
      </c>
      <c r="P908" t="str">
        <v>Malawi</v>
      </c>
      <c r="Q908">
        <v>0</v>
      </c>
      <c r="R908">
        <v>0</v>
      </c>
      <c r="S908">
        <v>0</v>
      </c>
      <c r="T908">
        <v>0</v>
      </c>
      <c r="U908">
        <v>0</v>
      </c>
      <c r="V908">
        <v>0</v>
      </c>
      <c r="W908">
        <v>1</v>
      </c>
      <c r="X908">
        <v>0</v>
      </c>
      <c r="Y908">
        <v>0</v>
      </c>
      <c r="Z908">
        <v>0</v>
      </c>
      <c r="AA908">
        <v>0</v>
      </c>
      <c r="AB908">
        <v>0</v>
      </c>
      <c r="AC908">
        <v>0</v>
      </c>
      <c r="AD908">
        <v>0</v>
      </c>
      <c r="AE908" t="str">
        <v>(empty model)</v>
      </c>
      <c r="AF908">
        <v>1</v>
      </c>
      <c r="AG908">
        <v>559</v>
      </c>
      <c r="AH908">
        <v>32.222727399999997</v>
      </c>
      <c r="AI908">
        <v>9.6999999999999993</v>
      </c>
    </row>
    <row r="909" spans="10:35" x14ac:dyDescent="0.25">
      <c r="J909" t="str">
        <v>Fiji</v>
      </c>
      <c r="K909" t="b">
        <v>1</v>
      </c>
      <c r="M909" t="str">
        <v>Malawi</v>
      </c>
      <c r="N909">
        <v>47.1</v>
      </c>
      <c r="P909" t="str">
        <v>Malawi</v>
      </c>
      <c r="Q909">
        <v>0</v>
      </c>
      <c r="R909">
        <v>0</v>
      </c>
      <c r="S909">
        <v>0</v>
      </c>
      <c r="T909">
        <v>0</v>
      </c>
      <c r="U909">
        <v>0</v>
      </c>
      <c r="V909">
        <v>1</v>
      </c>
      <c r="W909">
        <v>0</v>
      </c>
      <c r="X909">
        <v>0</v>
      </c>
      <c r="Y909">
        <v>0</v>
      </c>
      <c r="Z909">
        <v>0</v>
      </c>
      <c r="AA909">
        <v>0</v>
      </c>
      <c r="AB909">
        <v>0</v>
      </c>
      <c r="AC909">
        <v>0</v>
      </c>
      <c r="AD909">
        <v>0</v>
      </c>
      <c r="AE909" t="str">
        <v>(empty model)</v>
      </c>
      <c r="AF909">
        <v>1</v>
      </c>
      <c r="AG909">
        <v>587</v>
      </c>
      <c r="AH909">
        <v>297.6971211</v>
      </c>
      <c r="AI909">
        <v>9.6</v>
      </c>
    </row>
    <row r="910" spans="10:35" x14ac:dyDescent="0.25">
      <c r="J910" t="str">
        <v>Fiji</v>
      </c>
      <c r="K910" t="b">
        <v>1</v>
      </c>
      <c r="M910" t="str">
        <v>Malawi</v>
      </c>
      <c r="N910">
        <v>46</v>
      </c>
      <c r="P910" t="str">
        <v>Malawi</v>
      </c>
      <c r="Q910">
        <v>0</v>
      </c>
      <c r="R910">
        <v>0</v>
      </c>
      <c r="S910">
        <v>0</v>
      </c>
      <c r="T910">
        <v>0</v>
      </c>
      <c r="U910">
        <v>1</v>
      </c>
      <c r="V910">
        <v>0</v>
      </c>
      <c r="W910">
        <v>0</v>
      </c>
      <c r="X910">
        <v>0</v>
      </c>
      <c r="Y910">
        <v>0</v>
      </c>
      <c r="Z910">
        <v>0</v>
      </c>
      <c r="AA910">
        <v>0</v>
      </c>
      <c r="AB910">
        <v>0</v>
      </c>
      <c r="AC910">
        <v>0</v>
      </c>
      <c r="AD910">
        <v>0</v>
      </c>
      <c r="AE910" t="str">
        <v>(empty model)</v>
      </c>
      <c r="AF910">
        <v>1</v>
      </c>
      <c r="AG910">
        <v>66</v>
      </c>
      <c r="AH910">
        <v>28.3673842</v>
      </c>
      <c r="AI910">
        <v>9.6999999999999993</v>
      </c>
    </row>
    <row r="911" spans="10:35" x14ac:dyDescent="0.25">
      <c r="J911" t="str">
        <v>Fiji</v>
      </c>
      <c r="K911" t="b">
        <v>1</v>
      </c>
      <c r="M911" t="str">
        <v>Malawi</v>
      </c>
      <c r="N911">
        <v>45.1</v>
      </c>
      <c r="P911" t="str">
        <v>Malawi</v>
      </c>
      <c r="Q911">
        <v>0</v>
      </c>
      <c r="R911">
        <v>0</v>
      </c>
      <c r="S911">
        <v>0</v>
      </c>
      <c r="T911">
        <v>1</v>
      </c>
      <c r="U911">
        <v>0</v>
      </c>
      <c r="V911">
        <v>0</v>
      </c>
      <c r="W911">
        <v>0</v>
      </c>
      <c r="X911">
        <v>0</v>
      </c>
      <c r="Y911">
        <v>0</v>
      </c>
      <c r="Z911">
        <v>0</v>
      </c>
      <c r="AA911">
        <v>0</v>
      </c>
      <c r="AB911">
        <v>0</v>
      </c>
      <c r="AC911">
        <v>0</v>
      </c>
      <c r="AD911">
        <v>0</v>
      </c>
      <c r="AE911" t="str">
        <v>(empty model)</v>
      </c>
      <c r="AF911">
        <v>1</v>
      </c>
      <c r="AG911">
        <v>615</v>
      </c>
      <c r="AH911">
        <v>274.2256294</v>
      </c>
      <c r="AI911">
        <v>10</v>
      </c>
    </row>
    <row r="912" spans="10:35" x14ac:dyDescent="0.25">
      <c r="J912" t="str">
        <v>Fiji</v>
      </c>
      <c r="K912" t="b">
        <v>1</v>
      </c>
      <c r="M912" t="str">
        <v>Malawi</v>
      </c>
      <c r="N912">
        <v>44.6</v>
      </c>
      <c r="P912" t="str">
        <v>Malawi</v>
      </c>
      <c r="Q912">
        <v>0</v>
      </c>
      <c r="R912">
        <v>0</v>
      </c>
      <c r="S912">
        <v>1</v>
      </c>
      <c r="T912">
        <v>0</v>
      </c>
      <c r="U912">
        <v>0</v>
      </c>
      <c r="V912">
        <v>0</v>
      </c>
      <c r="W912">
        <v>0</v>
      </c>
      <c r="X912">
        <v>0</v>
      </c>
      <c r="Y912">
        <v>0</v>
      </c>
      <c r="Z912">
        <v>0</v>
      </c>
      <c r="AA912">
        <v>0</v>
      </c>
      <c r="AB912">
        <v>0</v>
      </c>
      <c r="AC912">
        <v>0</v>
      </c>
      <c r="AD912">
        <v>0</v>
      </c>
      <c r="AE912" t="str">
        <v>(empty model)</v>
      </c>
      <c r="AF912">
        <v>1</v>
      </c>
      <c r="AG912">
        <v>613</v>
      </c>
      <c r="AH912">
        <v>26.152517</v>
      </c>
      <c r="AI912">
        <v>10.3</v>
      </c>
    </row>
    <row r="913" spans="10:35" x14ac:dyDescent="0.25">
      <c r="J913" t="str">
        <v>Fiji</v>
      </c>
      <c r="K913" t="b">
        <v>1</v>
      </c>
      <c r="M913" t="str">
        <v>Malawi</v>
      </c>
      <c r="N913">
        <v>44</v>
      </c>
      <c r="P913" t="str">
        <v>Malawi</v>
      </c>
      <c r="Q913">
        <v>0</v>
      </c>
      <c r="R913">
        <v>1</v>
      </c>
      <c r="S913">
        <v>0</v>
      </c>
      <c r="T913">
        <v>0</v>
      </c>
      <c r="U913">
        <v>0</v>
      </c>
      <c r="V913">
        <v>0</v>
      </c>
      <c r="W913">
        <v>0</v>
      </c>
      <c r="X913">
        <v>0</v>
      </c>
      <c r="Y913">
        <v>0</v>
      </c>
      <c r="Z913">
        <v>0</v>
      </c>
      <c r="AA913">
        <v>0</v>
      </c>
      <c r="AB913">
        <v>0</v>
      </c>
      <c r="AC913">
        <v>0</v>
      </c>
      <c r="AD913">
        <v>0</v>
      </c>
      <c r="AE913" t="str">
        <v>(empty model)</v>
      </c>
      <c r="AF913">
        <v>1</v>
      </c>
      <c r="AG913">
        <v>67</v>
      </c>
      <c r="AH913">
        <v>29.979897699999999</v>
      </c>
      <c r="AI913">
        <v>10.4</v>
      </c>
    </row>
    <row r="914" spans="10:35" x14ac:dyDescent="0.25">
      <c r="J914" t="str">
        <v>Fiji</v>
      </c>
      <c r="K914" t="b">
        <v>1</v>
      </c>
      <c r="M914" t="str">
        <v>Malaysia</v>
      </c>
      <c r="N914">
        <v>74.8</v>
      </c>
      <c r="P914" t="str">
        <v>Malaysia</v>
      </c>
      <c r="Q914">
        <v>0</v>
      </c>
      <c r="R914">
        <v>0</v>
      </c>
      <c r="S914">
        <v>0</v>
      </c>
      <c r="T914">
        <v>0</v>
      </c>
      <c r="U914">
        <v>0</v>
      </c>
      <c r="V914">
        <v>0</v>
      </c>
      <c r="W914">
        <v>0</v>
      </c>
      <c r="X914">
        <v>0</v>
      </c>
      <c r="Y914">
        <v>0</v>
      </c>
      <c r="Z914">
        <v>0</v>
      </c>
      <c r="AA914">
        <v>0</v>
      </c>
      <c r="AB914">
        <v>0</v>
      </c>
      <c r="AC914">
        <v>0</v>
      </c>
      <c r="AD914">
        <v>1</v>
      </c>
      <c r="AE914" t="str">
        <v>(empty model)</v>
      </c>
      <c r="AF914">
        <v>1</v>
      </c>
      <c r="AG914">
        <v>126</v>
      </c>
      <c r="AH914">
        <v>11183.96191</v>
      </c>
      <c r="AI914">
        <v>13</v>
      </c>
    </row>
    <row r="915" spans="10:35" x14ac:dyDescent="0.25">
      <c r="J915" t="str">
        <v>Fiji</v>
      </c>
      <c r="K915" t="b">
        <v>1</v>
      </c>
      <c r="M915" t="str">
        <v>Malaysia</v>
      </c>
      <c r="N915">
        <v>74.599999999999994</v>
      </c>
      <c r="P915" t="str">
        <v>Malaysia</v>
      </c>
      <c r="Q915">
        <v>0</v>
      </c>
      <c r="R915">
        <v>0</v>
      </c>
      <c r="S915">
        <v>0</v>
      </c>
      <c r="T915">
        <v>0</v>
      </c>
      <c r="U915">
        <v>0</v>
      </c>
      <c r="V915">
        <v>0</v>
      </c>
      <c r="W915">
        <v>0</v>
      </c>
      <c r="X915">
        <v>0</v>
      </c>
      <c r="Y915">
        <v>0</v>
      </c>
      <c r="Z915">
        <v>0</v>
      </c>
      <c r="AA915">
        <v>0</v>
      </c>
      <c r="AB915">
        <v>0</v>
      </c>
      <c r="AC915">
        <v>1</v>
      </c>
      <c r="AD915">
        <v>0</v>
      </c>
      <c r="AE915" t="str">
        <v>(empty model)</v>
      </c>
      <c r="AF915">
        <v>1</v>
      </c>
      <c r="AG915">
        <v>128</v>
      </c>
      <c r="AH915">
        <v>1882.2784200000001</v>
      </c>
      <c r="AI915">
        <v>12.9</v>
      </c>
    </row>
    <row r="916" spans="10:35" x14ac:dyDescent="0.25">
      <c r="J916" t="str">
        <v>Fiji</v>
      </c>
      <c r="K916" t="b">
        <v>1</v>
      </c>
      <c r="M916" t="str">
        <v>Malaysia</v>
      </c>
      <c r="N916">
        <v>74.5</v>
      </c>
      <c r="P916" t="str">
        <v>Malaysia</v>
      </c>
      <c r="Q916">
        <v>0</v>
      </c>
      <c r="R916">
        <v>0</v>
      </c>
      <c r="S916">
        <v>0</v>
      </c>
      <c r="T916">
        <v>0</v>
      </c>
      <c r="U916">
        <v>0</v>
      </c>
      <c r="V916">
        <v>0</v>
      </c>
      <c r="W916">
        <v>0</v>
      </c>
      <c r="X916">
        <v>0</v>
      </c>
      <c r="Y916">
        <v>0</v>
      </c>
      <c r="Z916">
        <v>0</v>
      </c>
      <c r="AA916">
        <v>0</v>
      </c>
      <c r="AB916">
        <v>1</v>
      </c>
      <c r="AC916">
        <v>0</v>
      </c>
      <c r="AD916">
        <v>0</v>
      </c>
      <c r="AE916" t="str">
        <v>(empty model)</v>
      </c>
      <c r="AF916">
        <v>1</v>
      </c>
      <c r="AG916">
        <v>129</v>
      </c>
      <c r="AH916">
        <v>1779.49641</v>
      </c>
      <c r="AI916">
        <v>12.9</v>
      </c>
    </row>
    <row r="917" spans="10:35" x14ac:dyDescent="0.25">
      <c r="J917" t="str">
        <v>Finland</v>
      </c>
      <c r="K917" t="b">
        <v>0</v>
      </c>
      <c r="M917" t="str">
        <v>Malaysia</v>
      </c>
      <c r="N917">
        <v>74.3</v>
      </c>
      <c r="P917" t="str">
        <v>Malaysia</v>
      </c>
      <c r="Q917">
        <v>0</v>
      </c>
      <c r="R917">
        <v>0</v>
      </c>
      <c r="S917">
        <v>0</v>
      </c>
      <c r="T917">
        <v>0</v>
      </c>
      <c r="U917">
        <v>0</v>
      </c>
      <c r="V917">
        <v>0</v>
      </c>
      <c r="W917">
        <v>0</v>
      </c>
      <c r="X917">
        <v>0</v>
      </c>
      <c r="Y917">
        <v>0</v>
      </c>
      <c r="Z917">
        <v>0</v>
      </c>
      <c r="AA917">
        <v>1</v>
      </c>
      <c r="AB917">
        <v>0</v>
      </c>
      <c r="AC917">
        <v>0</v>
      </c>
      <c r="AD917">
        <v>0</v>
      </c>
      <c r="AE917" t="str">
        <v>(empty model)</v>
      </c>
      <c r="AF917">
        <v>1</v>
      </c>
      <c r="AG917">
        <v>13</v>
      </c>
      <c r="AH917">
        <v>145.12620000000001</v>
      </c>
      <c r="AI917">
        <v>13</v>
      </c>
    </row>
    <row r="918" spans="10:35" x14ac:dyDescent="0.25">
      <c r="J918" t="str">
        <v>Finland</v>
      </c>
      <c r="K918" t="b">
        <v>0</v>
      </c>
      <c r="M918" t="str">
        <v>Malaysia</v>
      </c>
      <c r="N918">
        <v>74.099999999999994</v>
      </c>
      <c r="P918" t="str">
        <v>Malaysia</v>
      </c>
      <c r="Q918">
        <v>0</v>
      </c>
      <c r="R918">
        <v>0</v>
      </c>
      <c r="S918">
        <v>0</v>
      </c>
      <c r="T918">
        <v>0</v>
      </c>
      <c r="U918">
        <v>0</v>
      </c>
      <c r="V918">
        <v>0</v>
      </c>
      <c r="W918">
        <v>0</v>
      </c>
      <c r="X918">
        <v>0</v>
      </c>
      <c r="Y918">
        <v>0</v>
      </c>
      <c r="Z918">
        <v>1</v>
      </c>
      <c r="AA918">
        <v>0</v>
      </c>
      <c r="AB918">
        <v>0</v>
      </c>
      <c r="AC918">
        <v>0</v>
      </c>
      <c r="AD918">
        <v>0</v>
      </c>
      <c r="AE918" t="str">
        <v>(empty model)</v>
      </c>
      <c r="AF918">
        <v>1</v>
      </c>
      <c r="AG918">
        <v>131</v>
      </c>
      <c r="AH918">
        <v>971.356987</v>
      </c>
      <c r="AI918">
        <v>12.8</v>
      </c>
    </row>
    <row r="919" spans="10:35" x14ac:dyDescent="0.25">
      <c r="J919" t="str">
        <v>Finland</v>
      </c>
      <c r="K919" t="b">
        <v>0</v>
      </c>
      <c r="M919" t="str">
        <v>Malaysia</v>
      </c>
      <c r="N919">
        <v>74</v>
      </c>
      <c r="P919" t="str">
        <v>Malaysia</v>
      </c>
      <c r="Q919">
        <v>0</v>
      </c>
      <c r="R919">
        <v>0</v>
      </c>
      <c r="S919">
        <v>0</v>
      </c>
      <c r="T919">
        <v>0</v>
      </c>
      <c r="U919">
        <v>0</v>
      </c>
      <c r="V919">
        <v>0</v>
      </c>
      <c r="W919">
        <v>0</v>
      </c>
      <c r="X919">
        <v>0</v>
      </c>
      <c r="Y919">
        <v>1</v>
      </c>
      <c r="Z919">
        <v>0</v>
      </c>
      <c r="AA919">
        <v>0</v>
      </c>
      <c r="AB919">
        <v>0</v>
      </c>
      <c r="AC919">
        <v>0</v>
      </c>
      <c r="AD919">
        <v>0</v>
      </c>
      <c r="AE919" t="str">
        <v>(empty model)</v>
      </c>
      <c r="AF919">
        <v>1</v>
      </c>
      <c r="AG919">
        <v>131</v>
      </c>
      <c r="AH919">
        <v>7326.7444349999996</v>
      </c>
      <c r="AI919">
        <v>12.6</v>
      </c>
    </row>
    <row r="920" spans="10:35" x14ac:dyDescent="0.25">
      <c r="J920" t="str">
        <v>Finland</v>
      </c>
      <c r="K920" t="b">
        <v>0</v>
      </c>
      <c r="M920" t="str">
        <v>Malaysia</v>
      </c>
      <c r="N920">
        <v>73.8</v>
      </c>
      <c r="P920" t="str">
        <v>Malaysia</v>
      </c>
      <c r="Q920">
        <v>0</v>
      </c>
      <c r="R920">
        <v>0</v>
      </c>
      <c r="S920">
        <v>0</v>
      </c>
      <c r="T920">
        <v>0</v>
      </c>
      <c r="U920">
        <v>0</v>
      </c>
      <c r="V920">
        <v>0</v>
      </c>
      <c r="W920">
        <v>0</v>
      </c>
      <c r="X920">
        <v>1</v>
      </c>
      <c r="Y920">
        <v>0</v>
      </c>
      <c r="Z920">
        <v>0</v>
      </c>
      <c r="AA920">
        <v>0</v>
      </c>
      <c r="AB920">
        <v>0</v>
      </c>
      <c r="AC920">
        <v>0</v>
      </c>
      <c r="AD920">
        <v>0</v>
      </c>
      <c r="AE920" t="str">
        <v>(empty model)</v>
      </c>
      <c r="AF920">
        <v>1</v>
      </c>
      <c r="AG920">
        <v>132</v>
      </c>
      <c r="AH920">
        <v>8513.6295410000002</v>
      </c>
      <c r="AI920">
        <v>12.5</v>
      </c>
    </row>
    <row r="921" spans="10:35" x14ac:dyDescent="0.25">
      <c r="J921" t="str">
        <v>Finland</v>
      </c>
      <c r="K921" t="b">
        <v>0</v>
      </c>
      <c r="M921" t="str">
        <v>Malaysia</v>
      </c>
      <c r="N921">
        <v>73.7</v>
      </c>
      <c r="P921" t="str">
        <v>Malaysia</v>
      </c>
      <c r="Q921">
        <v>0</v>
      </c>
      <c r="R921">
        <v>0</v>
      </c>
      <c r="S921">
        <v>0</v>
      </c>
      <c r="T921">
        <v>0</v>
      </c>
      <c r="U921">
        <v>0</v>
      </c>
      <c r="V921">
        <v>0</v>
      </c>
      <c r="W921">
        <v>1</v>
      </c>
      <c r="X921">
        <v>0</v>
      </c>
      <c r="Y921">
        <v>0</v>
      </c>
      <c r="Z921">
        <v>0</v>
      </c>
      <c r="AA921">
        <v>0</v>
      </c>
      <c r="AB921">
        <v>0</v>
      </c>
      <c r="AC921">
        <v>0</v>
      </c>
      <c r="AD921">
        <v>0</v>
      </c>
      <c r="AE921" t="str">
        <v>(empty model)</v>
      </c>
      <c r="AF921">
        <v>1</v>
      </c>
      <c r="AG921">
        <v>133</v>
      </c>
      <c r="AH921">
        <v>7269.1711400000004</v>
      </c>
      <c r="AI921">
        <v>12.3</v>
      </c>
    </row>
    <row r="922" spans="10:35" x14ac:dyDescent="0.25">
      <c r="J922" t="str">
        <v>Finland</v>
      </c>
      <c r="K922" t="b">
        <v>0</v>
      </c>
      <c r="M922" t="str">
        <v>Malaysia</v>
      </c>
      <c r="N922">
        <v>73.599999999999994</v>
      </c>
      <c r="P922" t="str">
        <v>Malaysia</v>
      </c>
      <c r="Q922">
        <v>0</v>
      </c>
      <c r="R922">
        <v>0</v>
      </c>
      <c r="S922">
        <v>0</v>
      </c>
      <c r="T922">
        <v>0</v>
      </c>
      <c r="U922">
        <v>0</v>
      </c>
      <c r="V922">
        <v>1</v>
      </c>
      <c r="W922">
        <v>0</v>
      </c>
      <c r="X922">
        <v>0</v>
      </c>
      <c r="Y922">
        <v>0</v>
      </c>
      <c r="Z922">
        <v>0</v>
      </c>
      <c r="AA922">
        <v>0</v>
      </c>
      <c r="AB922">
        <v>0</v>
      </c>
      <c r="AC922">
        <v>0</v>
      </c>
      <c r="AD922">
        <v>0</v>
      </c>
      <c r="AE922" t="str">
        <v>(empty model)</v>
      </c>
      <c r="AF922">
        <v>1</v>
      </c>
      <c r="AG922">
        <v>134</v>
      </c>
      <c r="AH922">
        <v>6222.9829550000004</v>
      </c>
      <c r="AI922">
        <v>12.7</v>
      </c>
    </row>
    <row r="923" spans="10:35" x14ac:dyDescent="0.25">
      <c r="J923" t="str">
        <v>Finland</v>
      </c>
      <c r="K923" t="b">
        <v>0</v>
      </c>
      <c r="M923" t="str">
        <v>Malaysia</v>
      </c>
      <c r="N923">
        <v>73.400000000000006</v>
      </c>
      <c r="P923" t="str">
        <v>Malaysia</v>
      </c>
      <c r="Q923">
        <v>0</v>
      </c>
      <c r="R923">
        <v>0</v>
      </c>
      <c r="S923">
        <v>0</v>
      </c>
      <c r="T923">
        <v>0</v>
      </c>
      <c r="U923">
        <v>1</v>
      </c>
      <c r="V923">
        <v>0</v>
      </c>
      <c r="W923">
        <v>0</v>
      </c>
      <c r="X923">
        <v>0</v>
      </c>
      <c r="Y923">
        <v>0</v>
      </c>
      <c r="Z923">
        <v>0</v>
      </c>
      <c r="AA923">
        <v>0</v>
      </c>
      <c r="AB923">
        <v>0</v>
      </c>
      <c r="AC923">
        <v>0</v>
      </c>
      <c r="AD923">
        <v>0</v>
      </c>
      <c r="AE923" t="str">
        <v>(empty model)</v>
      </c>
      <c r="AF923">
        <v>1</v>
      </c>
      <c r="AG923">
        <v>135</v>
      </c>
      <c r="AH923">
        <v>5593.8229950000004</v>
      </c>
      <c r="AI923">
        <v>12.9</v>
      </c>
    </row>
    <row r="924" spans="10:35" x14ac:dyDescent="0.25">
      <c r="J924" t="str">
        <v>Finland</v>
      </c>
      <c r="K924" t="b">
        <v>0</v>
      </c>
      <c r="M924" t="str">
        <v>Malaysia</v>
      </c>
      <c r="N924">
        <v>73.2</v>
      </c>
      <c r="P924" t="str">
        <v>Malaysia</v>
      </c>
      <c r="Q924">
        <v>0</v>
      </c>
      <c r="R924">
        <v>0</v>
      </c>
      <c r="S924">
        <v>0</v>
      </c>
      <c r="T924">
        <v>1</v>
      </c>
      <c r="U924">
        <v>0</v>
      </c>
      <c r="V924">
        <v>0</v>
      </c>
      <c r="W924">
        <v>0</v>
      </c>
      <c r="X924">
        <v>0</v>
      </c>
      <c r="Y924">
        <v>0</v>
      </c>
      <c r="Z924">
        <v>0</v>
      </c>
      <c r="AA924">
        <v>0</v>
      </c>
      <c r="AB924">
        <v>0</v>
      </c>
      <c r="AC924">
        <v>0</v>
      </c>
      <c r="AD924">
        <v>0</v>
      </c>
      <c r="AE924" t="str">
        <v>(empty model)</v>
      </c>
      <c r="AF924">
        <v>1</v>
      </c>
      <c r="AG924">
        <v>137</v>
      </c>
      <c r="AH924">
        <v>4955.4777430000004</v>
      </c>
      <c r="AI924">
        <v>12.7</v>
      </c>
    </row>
    <row r="925" spans="10:35" x14ac:dyDescent="0.25">
      <c r="J925" t="str">
        <v>Finland</v>
      </c>
      <c r="K925" t="b">
        <v>0</v>
      </c>
      <c r="M925" t="str">
        <v>Malaysia</v>
      </c>
      <c r="N925">
        <v>73.099999999999994</v>
      </c>
      <c r="P925" t="str">
        <v>Malaysia</v>
      </c>
      <c r="Q925">
        <v>0</v>
      </c>
      <c r="R925">
        <v>0</v>
      </c>
      <c r="S925">
        <v>1</v>
      </c>
      <c r="T925">
        <v>0</v>
      </c>
      <c r="U925">
        <v>0</v>
      </c>
      <c r="V925">
        <v>0</v>
      </c>
      <c r="W925">
        <v>0</v>
      </c>
      <c r="X925">
        <v>0</v>
      </c>
      <c r="Y925">
        <v>0</v>
      </c>
      <c r="Z925">
        <v>0</v>
      </c>
      <c r="AA925">
        <v>0</v>
      </c>
      <c r="AB925">
        <v>0</v>
      </c>
      <c r="AC925">
        <v>0</v>
      </c>
      <c r="AD925">
        <v>0</v>
      </c>
      <c r="AE925" t="str">
        <v>(empty model)</v>
      </c>
      <c r="AF925">
        <v>1</v>
      </c>
      <c r="AG925">
        <v>138</v>
      </c>
      <c r="AH925">
        <v>4463.6758929999996</v>
      </c>
      <c r="AI925">
        <v>12.1</v>
      </c>
    </row>
    <row r="926" spans="10:35" x14ac:dyDescent="0.25">
      <c r="J926" t="str">
        <v>Finland</v>
      </c>
      <c r="K926" t="b">
        <v>0</v>
      </c>
      <c r="M926" t="str">
        <v>Malaysia</v>
      </c>
      <c r="N926">
        <v>72.900000000000006</v>
      </c>
      <c r="P926" t="str">
        <v>Malaysia</v>
      </c>
      <c r="Q926">
        <v>0</v>
      </c>
      <c r="R926">
        <v>1</v>
      </c>
      <c r="S926">
        <v>0</v>
      </c>
      <c r="T926">
        <v>0</v>
      </c>
      <c r="U926">
        <v>0</v>
      </c>
      <c r="V926">
        <v>0</v>
      </c>
      <c r="W926">
        <v>0</v>
      </c>
      <c r="X926">
        <v>0</v>
      </c>
      <c r="Y926">
        <v>0</v>
      </c>
      <c r="Z926">
        <v>0</v>
      </c>
      <c r="AA926">
        <v>0</v>
      </c>
      <c r="AB926">
        <v>0</v>
      </c>
      <c r="AC926">
        <v>0</v>
      </c>
      <c r="AD926">
        <v>0</v>
      </c>
      <c r="AE926" t="str">
        <v>(empty model)</v>
      </c>
      <c r="AF926">
        <v>1</v>
      </c>
      <c r="AG926">
        <v>14</v>
      </c>
      <c r="AH926">
        <v>4167.3643869999996</v>
      </c>
      <c r="AI926">
        <v>12</v>
      </c>
    </row>
    <row r="927" spans="10:35" x14ac:dyDescent="0.25">
      <c r="J927" t="str">
        <v>Finland</v>
      </c>
      <c r="K927" t="b">
        <v>0</v>
      </c>
      <c r="M927" t="str">
        <v>Malaysia</v>
      </c>
      <c r="N927">
        <v>72.7</v>
      </c>
      <c r="P927" t="str">
        <v>Malaysia</v>
      </c>
      <c r="Q927">
        <v>1</v>
      </c>
      <c r="R927">
        <v>0</v>
      </c>
      <c r="S927">
        <v>0</v>
      </c>
      <c r="T927">
        <v>0</v>
      </c>
      <c r="U927">
        <v>0</v>
      </c>
      <c r="V927">
        <v>0</v>
      </c>
      <c r="W927">
        <v>0</v>
      </c>
      <c r="X927">
        <v>0</v>
      </c>
      <c r="Y927">
        <v>0</v>
      </c>
      <c r="Z927">
        <v>0</v>
      </c>
      <c r="AA927">
        <v>0</v>
      </c>
      <c r="AB927">
        <v>0</v>
      </c>
      <c r="AC927">
        <v>0</v>
      </c>
      <c r="AD927">
        <v>0</v>
      </c>
      <c r="AE927" t="str">
        <v>(empty model)</v>
      </c>
      <c r="AF927">
        <v>1</v>
      </c>
      <c r="AG927">
        <v>144</v>
      </c>
      <c r="AH927">
        <v>3915.11546</v>
      </c>
      <c r="AI927">
        <v>11.9</v>
      </c>
    </row>
    <row r="928" spans="10:35" x14ac:dyDescent="0.25">
      <c r="J928" t="str">
        <v>Finland</v>
      </c>
      <c r="K928" t="b">
        <v>0</v>
      </c>
      <c r="M928" t="str">
        <v>Malaysia</v>
      </c>
      <c r="N928">
        <v>72.400000000000006</v>
      </c>
      <c r="P928" t="str">
        <v>Malaysia</v>
      </c>
      <c r="Q928">
        <v>0</v>
      </c>
      <c r="R928">
        <v>0</v>
      </c>
      <c r="S928">
        <v>0</v>
      </c>
      <c r="T928">
        <v>0</v>
      </c>
      <c r="U928">
        <v>0</v>
      </c>
      <c r="V928">
        <v>0</v>
      </c>
      <c r="W928">
        <v>0</v>
      </c>
      <c r="X928">
        <v>0</v>
      </c>
      <c r="Y928">
        <v>0</v>
      </c>
      <c r="Z928">
        <v>0</v>
      </c>
      <c r="AA928">
        <v>0</v>
      </c>
      <c r="AB928">
        <v>0</v>
      </c>
      <c r="AC928">
        <v>0</v>
      </c>
      <c r="AD928">
        <v>0</v>
      </c>
      <c r="AE928" t="str">
        <v>(empty model)</v>
      </c>
      <c r="AF928">
        <v>1</v>
      </c>
      <c r="AG928">
        <v>149</v>
      </c>
      <c r="AH928">
        <v>445.17471</v>
      </c>
      <c r="AI928">
        <v>11.6</v>
      </c>
    </row>
    <row r="929" spans="10:35" x14ac:dyDescent="0.25">
      <c r="J929" t="str">
        <v>Finland</v>
      </c>
      <c r="K929" t="b">
        <v>0</v>
      </c>
      <c r="M929" t="str">
        <v>Maldives</v>
      </c>
      <c r="N929">
        <v>78.2</v>
      </c>
      <c r="P929" t="str">
        <v>Maldives</v>
      </c>
      <c r="Q929">
        <v>0</v>
      </c>
      <c r="R929">
        <v>0</v>
      </c>
      <c r="S929">
        <v>0</v>
      </c>
      <c r="T929">
        <v>0</v>
      </c>
      <c r="U929">
        <v>0</v>
      </c>
      <c r="V929">
        <v>0</v>
      </c>
      <c r="W929">
        <v>0</v>
      </c>
      <c r="X929">
        <v>0</v>
      </c>
      <c r="Y929">
        <v>0</v>
      </c>
      <c r="Z929">
        <v>0</v>
      </c>
      <c r="AA929">
        <v>0</v>
      </c>
      <c r="AB929">
        <v>0</v>
      </c>
      <c r="AC929">
        <v>0</v>
      </c>
      <c r="AD929">
        <v>1</v>
      </c>
      <c r="AE929" t="str">
        <v>(empty model)</v>
      </c>
      <c r="AF929">
        <v>1</v>
      </c>
      <c r="AG929">
        <v>62</v>
      </c>
      <c r="AH929">
        <v>7716.2415000000001</v>
      </c>
      <c r="AI929">
        <v>12.7</v>
      </c>
    </row>
    <row r="930" spans="10:35" x14ac:dyDescent="0.25">
      <c r="J930" t="str">
        <v>Finland</v>
      </c>
      <c r="K930" t="b">
        <v>0</v>
      </c>
      <c r="M930" t="str">
        <v>Maldives</v>
      </c>
      <c r="N930">
        <v>77.900000000000006</v>
      </c>
      <c r="P930" t="str">
        <v>Maldives</v>
      </c>
      <c r="Q930">
        <v>0</v>
      </c>
      <c r="R930">
        <v>0</v>
      </c>
      <c r="S930">
        <v>0</v>
      </c>
      <c r="T930">
        <v>0</v>
      </c>
      <c r="U930">
        <v>0</v>
      </c>
      <c r="V930">
        <v>0</v>
      </c>
      <c r="W930">
        <v>0</v>
      </c>
      <c r="X930">
        <v>0</v>
      </c>
      <c r="Y930">
        <v>0</v>
      </c>
      <c r="Z930">
        <v>0</v>
      </c>
      <c r="AA930">
        <v>0</v>
      </c>
      <c r="AB930">
        <v>0</v>
      </c>
      <c r="AC930">
        <v>1</v>
      </c>
      <c r="AD930">
        <v>0</v>
      </c>
      <c r="AE930" t="str">
        <v>(empty model)</v>
      </c>
      <c r="AF930">
        <v>1</v>
      </c>
      <c r="AG930">
        <v>64</v>
      </c>
      <c r="AH930">
        <v>7112.3357500000002</v>
      </c>
      <c r="AI930">
        <v>12.4</v>
      </c>
    </row>
    <row r="931" spans="10:35" x14ac:dyDescent="0.25">
      <c r="J931" t="str">
        <v>Finland</v>
      </c>
      <c r="K931" t="b">
        <v>0</v>
      </c>
      <c r="M931" t="str">
        <v>Maldives</v>
      </c>
      <c r="N931">
        <v>77.599999999999994</v>
      </c>
      <c r="P931" t="str">
        <v>Maldives</v>
      </c>
      <c r="Q931">
        <v>0</v>
      </c>
      <c r="R931">
        <v>0</v>
      </c>
      <c r="S931">
        <v>0</v>
      </c>
      <c r="T931">
        <v>0</v>
      </c>
      <c r="U931">
        <v>0</v>
      </c>
      <c r="V931">
        <v>0</v>
      </c>
      <c r="W931">
        <v>0</v>
      </c>
      <c r="X931">
        <v>0</v>
      </c>
      <c r="Y931">
        <v>0</v>
      </c>
      <c r="Z931">
        <v>0</v>
      </c>
      <c r="AA931">
        <v>0</v>
      </c>
      <c r="AB931">
        <v>1</v>
      </c>
      <c r="AC931">
        <v>0</v>
      </c>
      <c r="AD931">
        <v>0</v>
      </c>
      <c r="AE931" t="str">
        <v>(empty model)</v>
      </c>
      <c r="AF931">
        <v>1</v>
      </c>
      <c r="AG931">
        <v>65</v>
      </c>
      <c r="AH931">
        <v>6541.7465000000002</v>
      </c>
      <c r="AI931">
        <v>12.1</v>
      </c>
    </row>
    <row r="932" spans="10:35" x14ac:dyDescent="0.25">
      <c r="J932" t="str">
        <v>Finland</v>
      </c>
      <c r="K932" t="b">
        <v>0</v>
      </c>
      <c r="M932" t="str">
        <v>Maldives</v>
      </c>
      <c r="N932">
        <v>77.3</v>
      </c>
      <c r="P932" t="str">
        <v>Maldives</v>
      </c>
      <c r="Q932">
        <v>0</v>
      </c>
      <c r="R932">
        <v>0</v>
      </c>
      <c r="S932">
        <v>0</v>
      </c>
      <c r="T932">
        <v>0</v>
      </c>
      <c r="U932">
        <v>0</v>
      </c>
      <c r="V932">
        <v>0</v>
      </c>
      <c r="W932">
        <v>0</v>
      </c>
      <c r="X932">
        <v>0</v>
      </c>
      <c r="Y932">
        <v>0</v>
      </c>
      <c r="Z932">
        <v>0</v>
      </c>
      <c r="AA932">
        <v>1</v>
      </c>
      <c r="AB932">
        <v>0</v>
      </c>
      <c r="AC932">
        <v>0</v>
      </c>
      <c r="AD932">
        <v>0</v>
      </c>
      <c r="AE932" t="str">
        <v>(empty model)</v>
      </c>
      <c r="AF932">
        <v>1</v>
      </c>
      <c r="AG932">
        <v>67</v>
      </c>
      <c r="AH932">
        <v>6497.5544300000001</v>
      </c>
      <c r="AI932">
        <v>11.8</v>
      </c>
    </row>
    <row r="933" spans="10:35" x14ac:dyDescent="0.25">
      <c r="J933" t="str">
        <v>France</v>
      </c>
      <c r="K933" t="b">
        <v>0</v>
      </c>
      <c r="M933" t="str">
        <v>Maldives</v>
      </c>
      <c r="N933">
        <v>76.7</v>
      </c>
      <c r="P933" t="str">
        <v>Maldives</v>
      </c>
      <c r="Q933">
        <v>0</v>
      </c>
      <c r="R933">
        <v>0</v>
      </c>
      <c r="S933">
        <v>0</v>
      </c>
      <c r="T933">
        <v>0</v>
      </c>
      <c r="U933">
        <v>0</v>
      </c>
      <c r="V933">
        <v>0</v>
      </c>
      <c r="W933">
        <v>0</v>
      </c>
      <c r="X933">
        <v>0</v>
      </c>
      <c r="Y933">
        <v>0</v>
      </c>
      <c r="Z933">
        <v>1</v>
      </c>
      <c r="AA933">
        <v>0</v>
      </c>
      <c r="AB933">
        <v>0</v>
      </c>
      <c r="AC933">
        <v>0</v>
      </c>
      <c r="AD933">
        <v>0</v>
      </c>
      <c r="AE933" t="str">
        <v>(empty model)</v>
      </c>
      <c r="AF933">
        <v>1</v>
      </c>
      <c r="AG933">
        <v>73</v>
      </c>
      <c r="AH933">
        <v>633.79498000000001</v>
      </c>
      <c r="AI933">
        <v>11.6</v>
      </c>
    </row>
    <row r="934" spans="10:35" x14ac:dyDescent="0.25">
      <c r="J934" t="str">
        <v>France</v>
      </c>
      <c r="K934" t="b">
        <v>1</v>
      </c>
      <c r="M934" t="str">
        <v>Maldives</v>
      </c>
      <c r="N934">
        <v>76.3</v>
      </c>
      <c r="P934" t="str">
        <v>Maldives</v>
      </c>
      <c r="Q934">
        <v>0</v>
      </c>
      <c r="R934">
        <v>0</v>
      </c>
      <c r="S934">
        <v>0</v>
      </c>
      <c r="T934">
        <v>0</v>
      </c>
      <c r="U934">
        <v>0</v>
      </c>
      <c r="V934">
        <v>0</v>
      </c>
      <c r="W934">
        <v>0</v>
      </c>
      <c r="X934">
        <v>0</v>
      </c>
      <c r="Y934">
        <v>1</v>
      </c>
      <c r="Z934">
        <v>0</v>
      </c>
      <c r="AA934">
        <v>0</v>
      </c>
      <c r="AB934">
        <v>0</v>
      </c>
      <c r="AC934">
        <v>0</v>
      </c>
      <c r="AD934">
        <v>0</v>
      </c>
      <c r="AE934" t="str">
        <v>(empty model)</v>
      </c>
      <c r="AF934">
        <v>1</v>
      </c>
      <c r="AG934">
        <v>75</v>
      </c>
      <c r="AH934">
        <v>597.16589999999997</v>
      </c>
      <c r="AI934">
        <v>11.8</v>
      </c>
    </row>
    <row r="935" spans="10:35" x14ac:dyDescent="0.25">
      <c r="J935" t="str">
        <v>France</v>
      </c>
      <c r="K935" t="b">
        <v>1</v>
      </c>
      <c r="M935" t="str">
        <v>Maldives</v>
      </c>
      <c r="N935">
        <v>75.900000000000006</v>
      </c>
      <c r="P935" t="str">
        <v>Maldives</v>
      </c>
      <c r="Q935">
        <v>0</v>
      </c>
      <c r="R935">
        <v>0</v>
      </c>
      <c r="S935">
        <v>0</v>
      </c>
      <c r="T935">
        <v>0</v>
      </c>
      <c r="U935">
        <v>0</v>
      </c>
      <c r="V935">
        <v>0</v>
      </c>
      <c r="W935">
        <v>0</v>
      </c>
      <c r="X935">
        <v>1</v>
      </c>
      <c r="Y935">
        <v>0</v>
      </c>
      <c r="Z935">
        <v>0</v>
      </c>
      <c r="AA935">
        <v>0</v>
      </c>
      <c r="AB935">
        <v>0</v>
      </c>
      <c r="AC935">
        <v>0</v>
      </c>
      <c r="AD935">
        <v>0</v>
      </c>
      <c r="AE935" t="str">
        <v>(empty model)</v>
      </c>
      <c r="AF935">
        <v>1</v>
      </c>
      <c r="AG935">
        <v>81</v>
      </c>
      <c r="AH935">
        <v>5828.6213740000003</v>
      </c>
      <c r="AI935">
        <v>11.8</v>
      </c>
    </row>
    <row r="936" spans="10:35" x14ac:dyDescent="0.25">
      <c r="J936" t="str">
        <v>France</v>
      </c>
      <c r="K936" t="b">
        <v>1</v>
      </c>
      <c r="M936" t="str">
        <v>Maldives</v>
      </c>
      <c r="N936">
        <v>75.400000000000006</v>
      </c>
      <c r="P936" t="str">
        <v>Maldives</v>
      </c>
      <c r="Q936">
        <v>0</v>
      </c>
      <c r="R936">
        <v>0</v>
      </c>
      <c r="S936">
        <v>0</v>
      </c>
      <c r="T936">
        <v>0</v>
      </c>
      <c r="U936">
        <v>0</v>
      </c>
      <c r="V936">
        <v>0</v>
      </c>
      <c r="W936">
        <v>1</v>
      </c>
      <c r="X936">
        <v>0</v>
      </c>
      <c r="Y936">
        <v>0</v>
      </c>
      <c r="Z936">
        <v>0</v>
      </c>
      <c r="AA936">
        <v>0</v>
      </c>
      <c r="AB936">
        <v>0</v>
      </c>
      <c r="AC936">
        <v>0</v>
      </c>
      <c r="AD936">
        <v>0</v>
      </c>
      <c r="AE936" t="str">
        <v>(empty model)</v>
      </c>
      <c r="AF936">
        <v>1</v>
      </c>
      <c r="AG936">
        <v>82</v>
      </c>
      <c r="AH936">
        <v>52.862285</v>
      </c>
      <c r="AI936">
        <v>11.9</v>
      </c>
    </row>
    <row r="937" spans="10:35" x14ac:dyDescent="0.25">
      <c r="J937" t="str">
        <v>France</v>
      </c>
      <c r="K937" t="b">
        <v>1</v>
      </c>
      <c r="M937" t="str">
        <v>Maldives</v>
      </c>
      <c r="N937">
        <v>75</v>
      </c>
      <c r="P937" t="str">
        <v>Maldives</v>
      </c>
      <c r="Q937">
        <v>0</v>
      </c>
      <c r="R937">
        <v>0</v>
      </c>
      <c r="S937">
        <v>0</v>
      </c>
      <c r="T937">
        <v>0</v>
      </c>
      <c r="U937">
        <v>0</v>
      </c>
      <c r="V937">
        <v>1</v>
      </c>
      <c r="W937">
        <v>0</v>
      </c>
      <c r="X937">
        <v>0</v>
      </c>
      <c r="Y937">
        <v>0</v>
      </c>
      <c r="Z937">
        <v>0</v>
      </c>
      <c r="AA937">
        <v>0</v>
      </c>
      <c r="AB937">
        <v>0</v>
      </c>
      <c r="AC937">
        <v>0</v>
      </c>
      <c r="AD937">
        <v>0</v>
      </c>
      <c r="AE937" t="str">
        <v>(empty model)</v>
      </c>
      <c r="AF937">
        <v>1</v>
      </c>
      <c r="AG937">
        <v>88</v>
      </c>
      <c r="AH937">
        <v>4428.5228980000002</v>
      </c>
      <c r="AI937">
        <v>12</v>
      </c>
    </row>
    <row r="938" spans="10:35" x14ac:dyDescent="0.25">
      <c r="J938" t="str">
        <v>France</v>
      </c>
      <c r="K938" t="b">
        <v>1</v>
      </c>
      <c r="M938" t="str">
        <v>Maldives</v>
      </c>
      <c r="N938">
        <v>74.3</v>
      </c>
      <c r="P938" t="str">
        <v>Maldives</v>
      </c>
      <c r="Q938">
        <v>0</v>
      </c>
      <c r="R938">
        <v>0</v>
      </c>
      <c r="S938">
        <v>0</v>
      </c>
      <c r="T938">
        <v>0</v>
      </c>
      <c r="U938">
        <v>1</v>
      </c>
      <c r="V938">
        <v>0</v>
      </c>
      <c r="W938">
        <v>0</v>
      </c>
      <c r="X938">
        <v>0</v>
      </c>
      <c r="Y938">
        <v>0</v>
      </c>
      <c r="Z938">
        <v>0</v>
      </c>
      <c r="AA938">
        <v>0</v>
      </c>
      <c r="AB938">
        <v>0</v>
      </c>
      <c r="AC938">
        <v>0</v>
      </c>
      <c r="AD938">
        <v>0</v>
      </c>
      <c r="AE938" t="str">
        <v>(empty model)</v>
      </c>
      <c r="AF938">
        <v>1</v>
      </c>
      <c r="AG938">
        <v>93</v>
      </c>
      <c r="AH938">
        <v>3488.4937690000002</v>
      </c>
      <c r="AI938">
        <v>12.1</v>
      </c>
    </row>
    <row r="939" spans="10:35" x14ac:dyDescent="0.25">
      <c r="J939" t="str">
        <v>France</v>
      </c>
      <c r="K939" t="b">
        <v>1</v>
      </c>
      <c r="M939" t="str">
        <v>Maldives</v>
      </c>
      <c r="N939">
        <v>73.400000000000006</v>
      </c>
      <c r="P939" t="str">
        <v>Maldives</v>
      </c>
      <c r="Q939">
        <v>0</v>
      </c>
      <c r="R939">
        <v>0</v>
      </c>
      <c r="S939">
        <v>0</v>
      </c>
      <c r="T939">
        <v>1</v>
      </c>
      <c r="U939">
        <v>0</v>
      </c>
      <c r="V939">
        <v>0</v>
      </c>
      <c r="W939">
        <v>0</v>
      </c>
      <c r="X939">
        <v>0</v>
      </c>
      <c r="Y939">
        <v>0</v>
      </c>
      <c r="Z939">
        <v>0</v>
      </c>
      <c r="AA939">
        <v>0</v>
      </c>
      <c r="AB939">
        <v>0</v>
      </c>
      <c r="AC939">
        <v>0</v>
      </c>
      <c r="AD939">
        <v>0</v>
      </c>
      <c r="AE939" t="str">
        <v>(empty model)</v>
      </c>
      <c r="AF939">
        <v>1</v>
      </c>
      <c r="AG939">
        <v>16</v>
      </c>
      <c r="AH939">
        <v>3853.3334799999998</v>
      </c>
      <c r="AI939">
        <v>12.2</v>
      </c>
    </row>
    <row r="940" spans="10:35" x14ac:dyDescent="0.25">
      <c r="J940" t="str">
        <v>France</v>
      </c>
      <c r="K940" t="b">
        <v>1</v>
      </c>
      <c r="M940" t="str">
        <v>Maldives</v>
      </c>
      <c r="N940">
        <v>72.7</v>
      </c>
      <c r="P940" t="str">
        <v>Maldives</v>
      </c>
      <c r="Q940">
        <v>0</v>
      </c>
      <c r="R940">
        <v>0</v>
      </c>
      <c r="S940">
        <v>1</v>
      </c>
      <c r="T940">
        <v>0</v>
      </c>
      <c r="U940">
        <v>0</v>
      </c>
      <c r="V940">
        <v>0</v>
      </c>
      <c r="W940">
        <v>0</v>
      </c>
      <c r="X940">
        <v>0</v>
      </c>
      <c r="Y940">
        <v>0</v>
      </c>
      <c r="Z940">
        <v>0</v>
      </c>
      <c r="AA940">
        <v>0</v>
      </c>
      <c r="AB940">
        <v>0</v>
      </c>
      <c r="AC940">
        <v>0</v>
      </c>
      <c r="AD940">
        <v>0</v>
      </c>
      <c r="AE940" t="str">
        <v>(empty model)</v>
      </c>
      <c r="AF940">
        <v>1</v>
      </c>
      <c r="AG940">
        <v>112</v>
      </c>
      <c r="AH940">
        <v>3432.2478409999999</v>
      </c>
      <c r="AI940">
        <v>11.8</v>
      </c>
    </row>
    <row r="941" spans="10:35" x14ac:dyDescent="0.25">
      <c r="J941" t="str">
        <v>France</v>
      </c>
      <c r="K941" t="b">
        <v>1</v>
      </c>
      <c r="M941" t="str">
        <v>Maldives</v>
      </c>
      <c r="N941">
        <v>71.8</v>
      </c>
      <c r="P941" t="str">
        <v>Maldives</v>
      </c>
      <c r="Q941">
        <v>0</v>
      </c>
      <c r="R941">
        <v>1</v>
      </c>
      <c r="S941">
        <v>0</v>
      </c>
      <c r="T941">
        <v>0</v>
      </c>
      <c r="U941">
        <v>0</v>
      </c>
      <c r="V941">
        <v>0</v>
      </c>
      <c r="W941">
        <v>0</v>
      </c>
      <c r="X941">
        <v>0</v>
      </c>
      <c r="Y941">
        <v>0</v>
      </c>
      <c r="Z941">
        <v>0</v>
      </c>
      <c r="AA941">
        <v>0</v>
      </c>
      <c r="AB941">
        <v>0</v>
      </c>
      <c r="AC941">
        <v>0</v>
      </c>
      <c r="AD941">
        <v>0</v>
      </c>
      <c r="AE941" t="str">
        <v>(empty model)</v>
      </c>
      <c r="AF941">
        <v>1</v>
      </c>
      <c r="AG941">
        <v>124</v>
      </c>
      <c r="AH941">
        <v>32.372390000000003</v>
      </c>
      <c r="AI941">
        <v>12</v>
      </c>
    </row>
    <row r="942" spans="10:35" x14ac:dyDescent="0.25">
      <c r="J942" t="str">
        <v>France</v>
      </c>
      <c r="K942" t="b">
        <v>1</v>
      </c>
      <c r="M942" t="str">
        <v>Maldives</v>
      </c>
      <c r="N942">
        <v>78</v>
      </c>
      <c r="P942" t="str">
        <v>Maldives</v>
      </c>
      <c r="Q942">
        <v>1</v>
      </c>
      <c r="R942">
        <v>0</v>
      </c>
      <c r="S942">
        <v>0</v>
      </c>
      <c r="T942">
        <v>0</v>
      </c>
      <c r="U942">
        <v>0</v>
      </c>
      <c r="V942">
        <v>0</v>
      </c>
      <c r="W942">
        <v>0</v>
      </c>
      <c r="X942">
        <v>0</v>
      </c>
      <c r="Y942">
        <v>0</v>
      </c>
      <c r="Z942">
        <v>0</v>
      </c>
      <c r="AA942">
        <v>0</v>
      </c>
      <c r="AB942">
        <v>0</v>
      </c>
      <c r="AC942">
        <v>0</v>
      </c>
      <c r="AD942">
        <v>0</v>
      </c>
      <c r="AE942" t="str">
        <v>(empty model)</v>
      </c>
      <c r="AF942">
        <v>1</v>
      </c>
      <c r="AG942">
        <v>129</v>
      </c>
      <c r="AH942">
        <v>298.67597999999998</v>
      </c>
      <c r="AI942">
        <v>11.8</v>
      </c>
    </row>
    <row r="943" spans="10:35" x14ac:dyDescent="0.25">
      <c r="J943" t="str">
        <v>France</v>
      </c>
      <c r="K943" t="b">
        <v>1</v>
      </c>
      <c r="M943" t="str">
        <v>Maldives</v>
      </c>
      <c r="N943">
        <v>69.599999999999994</v>
      </c>
      <c r="P943" t="str">
        <v>Maldives</v>
      </c>
      <c r="Q943">
        <v>0</v>
      </c>
      <c r="R943">
        <v>0</v>
      </c>
      <c r="S943">
        <v>0</v>
      </c>
      <c r="T943">
        <v>0</v>
      </c>
      <c r="U943">
        <v>0</v>
      </c>
      <c r="V943">
        <v>0</v>
      </c>
      <c r="W943">
        <v>0</v>
      </c>
      <c r="X943">
        <v>0</v>
      </c>
      <c r="Y943">
        <v>0</v>
      </c>
      <c r="Z943">
        <v>0</v>
      </c>
      <c r="AA943">
        <v>0</v>
      </c>
      <c r="AB943">
        <v>0</v>
      </c>
      <c r="AC943">
        <v>0</v>
      </c>
      <c r="AD943">
        <v>0</v>
      </c>
      <c r="AE943" t="str">
        <v>(empty model)</v>
      </c>
      <c r="AF943">
        <v>1</v>
      </c>
      <c r="AG943">
        <v>139</v>
      </c>
      <c r="AH943">
        <v>2182.9971099999998</v>
      </c>
      <c r="AI943">
        <v>11.3</v>
      </c>
    </row>
    <row r="944" spans="10:35" x14ac:dyDescent="0.25">
      <c r="J944" t="str">
        <v>France</v>
      </c>
      <c r="K944" t="b">
        <v>1</v>
      </c>
      <c r="M944" t="str">
        <v>Mali</v>
      </c>
      <c r="N944">
        <v>57.8</v>
      </c>
      <c r="P944" t="str">
        <v>Mali</v>
      </c>
      <c r="Q944">
        <v>0</v>
      </c>
      <c r="R944">
        <v>0</v>
      </c>
      <c r="S944">
        <v>0</v>
      </c>
      <c r="T944">
        <v>0</v>
      </c>
      <c r="U944">
        <v>0</v>
      </c>
      <c r="V944">
        <v>0</v>
      </c>
      <c r="W944">
        <v>0</v>
      </c>
      <c r="X944">
        <v>0</v>
      </c>
      <c r="Y944">
        <v>0</v>
      </c>
      <c r="Z944">
        <v>0</v>
      </c>
      <c r="AA944">
        <v>0</v>
      </c>
      <c r="AB944">
        <v>0</v>
      </c>
      <c r="AC944">
        <v>0</v>
      </c>
      <c r="AD944">
        <v>1</v>
      </c>
      <c r="AE944" t="str">
        <v>(empty model)</v>
      </c>
      <c r="AF944">
        <v>1</v>
      </c>
      <c r="AG944">
        <v>272</v>
      </c>
      <c r="AH944">
        <v>825.57299149999994</v>
      </c>
      <c r="AI944">
        <v>8.1999999999999993</v>
      </c>
    </row>
    <row r="945" spans="10:35" x14ac:dyDescent="0.25">
      <c r="J945" t="str">
        <v>France</v>
      </c>
      <c r="K945" t="b">
        <v>1</v>
      </c>
      <c r="M945" t="str">
        <v>Mali</v>
      </c>
      <c r="N945">
        <v>57.3</v>
      </c>
      <c r="P945" t="str">
        <v>Mali</v>
      </c>
      <c r="Q945">
        <v>0</v>
      </c>
      <c r="R945">
        <v>0</v>
      </c>
      <c r="S945">
        <v>0</v>
      </c>
      <c r="T945">
        <v>0</v>
      </c>
      <c r="U945">
        <v>0</v>
      </c>
      <c r="V945">
        <v>0</v>
      </c>
      <c r="W945">
        <v>0</v>
      </c>
      <c r="X945">
        <v>0</v>
      </c>
      <c r="Y945">
        <v>0</v>
      </c>
      <c r="Z945">
        <v>0</v>
      </c>
      <c r="AA945">
        <v>0</v>
      </c>
      <c r="AB945">
        <v>0</v>
      </c>
      <c r="AC945">
        <v>1</v>
      </c>
      <c r="AD945">
        <v>0</v>
      </c>
      <c r="AE945" t="str">
        <v>(empty model)</v>
      </c>
      <c r="AF945">
        <v>1</v>
      </c>
      <c r="AG945">
        <v>275</v>
      </c>
      <c r="AH945">
        <v>777.65913899999998</v>
      </c>
      <c r="AI945">
        <v>8</v>
      </c>
    </row>
    <row r="946" spans="10:35" x14ac:dyDescent="0.25">
      <c r="J946" t="str">
        <v>France</v>
      </c>
      <c r="K946" t="b">
        <v>1</v>
      </c>
      <c r="M946" t="str">
        <v>Mali</v>
      </c>
      <c r="N946">
        <v>57.2</v>
      </c>
      <c r="P946" t="str">
        <v>Mali</v>
      </c>
      <c r="Q946">
        <v>0</v>
      </c>
      <c r="R946">
        <v>0</v>
      </c>
      <c r="S946">
        <v>0</v>
      </c>
      <c r="T946">
        <v>0</v>
      </c>
      <c r="U946">
        <v>0</v>
      </c>
      <c r="V946">
        <v>0</v>
      </c>
      <c r="W946">
        <v>0</v>
      </c>
      <c r="X946">
        <v>0</v>
      </c>
      <c r="Y946">
        <v>0</v>
      </c>
      <c r="Z946">
        <v>0</v>
      </c>
      <c r="AA946">
        <v>0</v>
      </c>
      <c r="AB946">
        <v>1</v>
      </c>
      <c r="AC946">
        <v>0</v>
      </c>
      <c r="AD946">
        <v>0</v>
      </c>
      <c r="AE946" t="str">
        <v>(empty model)</v>
      </c>
      <c r="AF946">
        <v>1</v>
      </c>
      <c r="AG946">
        <v>27</v>
      </c>
      <c r="AH946">
        <v>777.34768680000002</v>
      </c>
      <c r="AI946">
        <v>7.7</v>
      </c>
    </row>
    <row r="947" spans="10:35" x14ac:dyDescent="0.25">
      <c r="J947" t="str">
        <v>France</v>
      </c>
      <c r="K947" t="b">
        <v>1</v>
      </c>
      <c r="M947" t="str">
        <v>Mali</v>
      </c>
      <c r="N947">
        <v>56.8</v>
      </c>
      <c r="P947" t="str">
        <v>Mali</v>
      </c>
      <c r="Q947">
        <v>0</v>
      </c>
      <c r="R947">
        <v>0</v>
      </c>
      <c r="S947">
        <v>0</v>
      </c>
      <c r="T947">
        <v>0</v>
      </c>
      <c r="U947">
        <v>0</v>
      </c>
      <c r="V947">
        <v>0</v>
      </c>
      <c r="W947">
        <v>0</v>
      </c>
      <c r="X947">
        <v>0</v>
      </c>
      <c r="Y947">
        <v>0</v>
      </c>
      <c r="Z947">
        <v>0</v>
      </c>
      <c r="AA947">
        <v>1</v>
      </c>
      <c r="AB947">
        <v>0</v>
      </c>
      <c r="AC947">
        <v>0</v>
      </c>
      <c r="AD947">
        <v>0</v>
      </c>
      <c r="AE947" t="str">
        <v>(empty model)</v>
      </c>
      <c r="AF947">
        <v>1</v>
      </c>
      <c r="AG947">
        <v>271</v>
      </c>
      <c r="AH947">
        <v>835.88998000000004</v>
      </c>
      <c r="AI947">
        <v>7.5</v>
      </c>
    </row>
    <row r="948" spans="10:35" x14ac:dyDescent="0.25">
      <c r="J948" t="str">
        <v>France</v>
      </c>
      <c r="K948" t="b">
        <v>1</v>
      </c>
      <c r="M948" t="str">
        <v>Mali</v>
      </c>
      <c r="N948">
        <v>56.5</v>
      </c>
      <c r="P948" t="str">
        <v>Mali</v>
      </c>
      <c r="Q948">
        <v>0</v>
      </c>
      <c r="R948">
        <v>0</v>
      </c>
      <c r="S948">
        <v>0</v>
      </c>
      <c r="T948">
        <v>0</v>
      </c>
      <c r="U948">
        <v>0</v>
      </c>
      <c r="V948">
        <v>0</v>
      </c>
      <c r="W948">
        <v>0</v>
      </c>
      <c r="X948">
        <v>0</v>
      </c>
      <c r="Y948">
        <v>0</v>
      </c>
      <c r="Z948">
        <v>1</v>
      </c>
      <c r="AA948">
        <v>0</v>
      </c>
      <c r="AB948">
        <v>0</v>
      </c>
      <c r="AC948">
        <v>0</v>
      </c>
      <c r="AD948">
        <v>0</v>
      </c>
      <c r="AE948" t="str">
        <v>(empty model)</v>
      </c>
      <c r="AF948">
        <v>1</v>
      </c>
      <c r="AG948">
        <v>273</v>
      </c>
      <c r="AH948">
        <v>78.377632000000006</v>
      </c>
      <c r="AI948">
        <v>7.3</v>
      </c>
    </row>
    <row r="949" spans="10:35" x14ac:dyDescent="0.25">
      <c r="J949" t="str">
        <v>Gabon</v>
      </c>
      <c r="K949" t="b">
        <v>0</v>
      </c>
      <c r="M949" t="str">
        <v>Mali</v>
      </c>
      <c r="N949">
        <v>56</v>
      </c>
      <c r="P949" t="str">
        <v>Mali</v>
      </c>
      <c r="Q949">
        <v>0</v>
      </c>
      <c r="R949">
        <v>0</v>
      </c>
      <c r="S949">
        <v>0</v>
      </c>
      <c r="T949">
        <v>0</v>
      </c>
      <c r="U949">
        <v>0</v>
      </c>
      <c r="V949">
        <v>0</v>
      </c>
      <c r="W949">
        <v>0</v>
      </c>
      <c r="X949">
        <v>0</v>
      </c>
      <c r="Y949">
        <v>1</v>
      </c>
      <c r="Z949">
        <v>0</v>
      </c>
      <c r="AA949">
        <v>0</v>
      </c>
      <c r="AB949">
        <v>0</v>
      </c>
      <c r="AC949">
        <v>0</v>
      </c>
      <c r="AD949">
        <v>0</v>
      </c>
      <c r="AE949" t="str">
        <v>(empty model)</v>
      </c>
      <c r="AF949">
        <v>1</v>
      </c>
      <c r="AG949">
        <v>276</v>
      </c>
      <c r="AH949">
        <v>697.15312400000005</v>
      </c>
      <c r="AI949">
        <v>7.1</v>
      </c>
    </row>
    <row r="950" spans="10:35" x14ac:dyDescent="0.25">
      <c r="J950" t="str">
        <v>Gabon</v>
      </c>
      <c r="K950" t="b">
        <v>1</v>
      </c>
      <c r="M950" t="str">
        <v>Mali</v>
      </c>
      <c r="N950">
        <v>55.5</v>
      </c>
      <c r="P950" t="str">
        <v>Mali</v>
      </c>
      <c r="Q950">
        <v>0</v>
      </c>
      <c r="R950">
        <v>0</v>
      </c>
      <c r="S950">
        <v>0</v>
      </c>
      <c r="T950">
        <v>0</v>
      </c>
      <c r="U950">
        <v>0</v>
      </c>
      <c r="V950">
        <v>0</v>
      </c>
      <c r="W950">
        <v>0</v>
      </c>
      <c r="X950">
        <v>1</v>
      </c>
      <c r="Y950">
        <v>0</v>
      </c>
      <c r="Z950">
        <v>0</v>
      </c>
      <c r="AA950">
        <v>0</v>
      </c>
      <c r="AB950">
        <v>0</v>
      </c>
      <c r="AC950">
        <v>0</v>
      </c>
      <c r="AD950">
        <v>0</v>
      </c>
      <c r="AE950" t="str">
        <v>(empty model)</v>
      </c>
      <c r="AF950">
        <v>1</v>
      </c>
      <c r="AG950">
        <v>278</v>
      </c>
      <c r="AH950">
        <v>689.67842280000002</v>
      </c>
      <c r="AI950">
        <v>5.8</v>
      </c>
    </row>
    <row r="951" spans="10:35" x14ac:dyDescent="0.25">
      <c r="J951" t="str">
        <v>Gabon</v>
      </c>
      <c r="K951" t="b">
        <v>1</v>
      </c>
      <c r="M951" t="str">
        <v>Mali</v>
      </c>
      <c r="N951">
        <v>55</v>
      </c>
      <c r="P951" t="str">
        <v>Mali</v>
      </c>
      <c r="Q951">
        <v>0</v>
      </c>
      <c r="R951">
        <v>0</v>
      </c>
      <c r="S951">
        <v>0</v>
      </c>
      <c r="T951">
        <v>0</v>
      </c>
      <c r="U951">
        <v>0</v>
      </c>
      <c r="V951">
        <v>0</v>
      </c>
      <c r="W951">
        <v>1</v>
      </c>
      <c r="X951">
        <v>0</v>
      </c>
      <c r="Y951">
        <v>0</v>
      </c>
      <c r="Z951">
        <v>0</v>
      </c>
      <c r="AA951">
        <v>0</v>
      </c>
      <c r="AB951">
        <v>0</v>
      </c>
      <c r="AC951">
        <v>0</v>
      </c>
      <c r="AD951">
        <v>0</v>
      </c>
      <c r="AE951" t="str">
        <v>(empty model)</v>
      </c>
      <c r="AF951">
        <v>1</v>
      </c>
      <c r="AG951">
        <v>282</v>
      </c>
      <c r="AH951">
        <v>595.63683189999995</v>
      </c>
      <c r="AI951">
        <v>6.4</v>
      </c>
    </row>
    <row r="952" spans="10:35" x14ac:dyDescent="0.25">
      <c r="J952" t="str">
        <v>Gabon</v>
      </c>
      <c r="K952" t="b">
        <v>1</v>
      </c>
      <c r="M952" t="str">
        <v>Mali</v>
      </c>
      <c r="N952">
        <v>54.3</v>
      </c>
      <c r="P952" t="str">
        <v>Mali</v>
      </c>
      <c r="Q952">
        <v>0</v>
      </c>
      <c r="R952">
        <v>0</v>
      </c>
      <c r="S952">
        <v>0</v>
      </c>
      <c r="T952">
        <v>0</v>
      </c>
      <c r="U952">
        <v>0</v>
      </c>
      <c r="V952">
        <v>1</v>
      </c>
      <c r="W952">
        <v>0</v>
      </c>
      <c r="X952">
        <v>0</v>
      </c>
      <c r="Y952">
        <v>0</v>
      </c>
      <c r="Z952">
        <v>0</v>
      </c>
      <c r="AA952">
        <v>0</v>
      </c>
      <c r="AB952">
        <v>0</v>
      </c>
      <c r="AC952">
        <v>0</v>
      </c>
      <c r="AD952">
        <v>0</v>
      </c>
      <c r="AE952" t="str">
        <v>(empty model)</v>
      </c>
      <c r="AF952">
        <v>1</v>
      </c>
      <c r="AG952">
        <v>288</v>
      </c>
      <c r="AH952">
        <v>521.64257959999998</v>
      </c>
      <c r="AI952">
        <v>6.1</v>
      </c>
    </row>
    <row r="953" spans="10:35" x14ac:dyDescent="0.25">
      <c r="J953" t="str">
        <v>Gabon</v>
      </c>
      <c r="K953" t="b">
        <v>1</v>
      </c>
      <c r="M953" t="str">
        <v>Mali</v>
      </c>
      <c r="N953">
        <v>53.6</v>
      </c>
      <c r="P953" t="str">
        <v>Mali</v>
      </c>
      <c r="Q953">
        <v>0</v>
      </c>
      <c r="R953">
        <v>0</v>
      </c>
      <c r="S953">
        <v>0</v>
      </c>
      <c r="T953">
        <v>0</v>
      </c>
      <c r="U953">
        <v>1</v>
      </c>
      <c r="V953">
        <v>0</v>
      </c>
      <c r="W953">
        <v>0</v>
      </c>
      <c r="X953">
        <v>0</v>
      </c>
      <c r="Y953">
        <v>0</v>
      </c>
      <c r="Z953">
        <v>0</v>
      </c>
      <c r="AA953">
        <v>0</v>
      </c>
      <c r="AB953">
        <v>0</v>
      </c>
      <c r="AC953">
        <v>0</v>
      </c>
      <c r="AD953">
        <v>0</v>
      </c>
      <c r="AE953" t="str">
        <v>(empty model)</v>
      </c>
      <c r="AF953">
        <v>1</v>
      </c>
      <c r="AG953">
        <v>29</v>
      </c>
      <c r="AH953">
        <v>487.94255600000002</v>
      </c>
      <c r="AI953">
        <v>5.8</v>
      </c>
    </row>
    <row r="954" spans="10:35" x14ac:dyDescent="0.25">
      <c r="J954" t="str">
        <v>Gabon</v>
      </c>
      <c r="K954" t="b">
        <v>1</v>
      </c>
      <c r="M954" t="str">
        <v>Mali</v>
      </c>
      <c r="N954">
        <v>52.8</v>
      </c>
      <c r="P954" t="str">
        <v>Mali</v>
      </c>
      <c r="Q954">
        <v>0</v>
      </c>
      <c r="R954">
        <v>0</v>
      </c>
      <c r="S954">
        <v>0</v>
      </c>
      <c r="T954">
        <v>1</v>
      </c>
      <c r="U954">
        <v>0</v>
      </c>
      <c r="V954">
        <v>0</v>
      </c>
      <c r="W954">
        <v>0</v>
      </c>
      <c r="X954">
        <v>0</v>
      </c>
      <c r="Y954">
        <v>0</v>
      </c>
      <c r="Z954">
        <v>0</v>
      </c>
      <c r="AA954">
        <v>0</v>
      </c>
      <c r="AB954">
        <v>0</v>
      </c>
      <c r="AC954">
        <v>0</v>
      </c>
      <c r="AD954">
        <v>0</v>
      </c>
      <c r="AE954" t="str">
        <v>(empty model)</v>
      </c>
      <c r="AF954">
        <v>1</v>
      </c>
      <c r="AG954">
        <v>296</v>
      </c>
      <c r="AH954">
        <v>439.35729240000001</v>
      </c>
      <c r="AI954">
        <v>5.5</v>
      </c>
    </row>
    <row r="955" spans="10:35" x14ac:dyDescent="0.25">
      <c r="J955" t="str">
        <v>Gabon</v>
      </c>
      <c r="K955" t="b">
        <v>1</v>
      </c>
      <c r="M955" t="str">
        <v>Mali</v>
      </c>
      <c r="N955">
        <v>52</v>
      </c>
      <c r="P955" t="str">
        <v>Mali</v>
      </c>
      <c r="Q955">
        <v>0</v>
      </c>
      <c r="R955">
        <v>0</v>
      </c>
      <c r="S955">
        <v>1</v>
      </c>
      <c r="T955">
        <v>0</v>
      </c>
      <c r="U955">
        <v>0</v>
      </c>
      <c r="V955">
        <v>0</v>
      </c>
      <c r="W955">
        <v>0</v>
      </c>
      <c r="X955">
        <v>0</v>
      </c>
      <c r="Y955">
        <v>0</v>
      </c>
      <c r="Z955">
        <v>0</v>
      </c>
      <c r="AA955">
        <v>0</v>
      </c>
      <c r="AB955">
        <v>0</v>
      </c>
      <c r="AC955">
        <v>0</v>
      </c>
      <c r="AD955">
        <v>0</v>
      </c>
      <c r="AE955" t="str">
        <v>(empty model)</v>
      </c>
      <c r="AF955">
        <v>1</v>
      </c>
      <c r="AG955">
        <v>299</v>
      </c>
      <c r="AH955">
        <v>391.79128100000003</v>
      </c>
      <c r="AI955">
        <v>5.2</v>
      </c>
    </row>
    <row r="956" spans="10:35" x14ac:dyDescent="0.25">
      <c r="J956" t="str">
        <v>Gabon</v>
      </c>
      <c r="K956" t="b">
        <v>1</v>
      </c>
      <c r="M956" t="str">
        <v>Malta</v>
      </c>
      <c r="N956">
        <v>81.400000000000006</v>
      </c>
      <c r="P956" t="str">
        <v>Malta</v>
      </c>
      <c r="Q956">
        <v>0</v>
      </c>
      <c r="R956">
        <v>0</v>
      </c>
      <c r="S956">
        <v>0</v>
      </c>
      <c r="T956">
        <v>0</v>
      </c>
      <c r="U956">
        <v>0</v>
      </c>
      <c r="V956">
        <v>0</v>
      </c>
      <c r="W956">
        <v>0</v>
      </c>
      <c r="X956">
        <v>0</v>
      </c>
      <c r="Y956">
        <v>0</v>
      </c>
      <c r="Z956">
        <v>0</v>
      </c>
      <c r="AA956">
        <v>0</v>
      </c>
      <c r="AB956">
        <v>0</v>
      </c>
      <c r="AC956">
        <v>0</v>
      </c>
      <c r="AD956">
        <v>1</v>
      </c>
      <c r="AE956" t="str">
        <v>(empty model)</v>
      </c>
      <c r="AF956">
        <v>0</v>
      </c>
      <c r="AG956">
        <v>55</v>
      </c>
      <c r="AH956">
        <v>2618.9259900000002</v>
      </c>
      <c r="AI956">
        <v>14.3</v>
      </c>
    </row>
    <row r="957" spans="10:35" x14ac:dyDescent="0.25">
      <c r="J957" t="str">
        <v>Gabon</v>
      </c>
      <c r="K957" t="b">
        <v>1</v>
      </c>
      <c r="M957" t="str">
        <v>Malta</v>
      </c>
      <c r="N957">
        <v>81.099999999999994</v>
      </c>
      <c r="P957" t="str">
        <v>Malta</v>
      </c>
      <c r="Q957">
        <v>0</v>
      </c>
      <c r="R957">
        <v>0</v>
      </c>
      <c r="S957">
        <v>0</v>
      </c>
      <c r="T957">
        <v>0</v>
      </c>
      <c r="U957">
        <v>0</v>
      </c>
      <c r="V957">
        <v>0</v>
      </c>
      <c r="W957">
        <v>0</v>
      </c>
      <c r="X957">
        <v>0</v>
      </c>
      <c r="Y957">
        <v>0</v>
      </c>
      <c r="Z957">
        <v>0</v>
      </c>
      <c r="AA957">
        <v>0</v>
      </c>
      <c r="AB957">
        <v>0</v>
      </c>
      <c r="AC957">
        <v>1</v>
      </c>
      <c r="AD957">
        <v>0</v>
      </c>
      <c r="AE957" t="str">
        <v>(empty model)</v>
      </c>
      <c r="AF957">
        <v>0</v>
      </c>
      <c r="AG957">
        <v>57</v>
      </c>
      <c r="AH957">
        <v>2393.1887999999999</v>
      </c>
      <c r="AI957">
        <v>14.2</v>
      </c>
    </row>
    <row r="958" spans="10:35" x14ac:dyDescent="0.25">
      <c r="J958" t="str">
        <v>Gabon</v>
      </c>
      <c r="K958" t="b">
        <v>1</v>
      </c>
      <c r="M958" t="str">
        <v>Malta</v>
      </c>
      <c r="N958">
        <v>81</v>
      </c>
      <c r="P958" t="str">
        <v>Malta</v>
      </c>
      <c r="Q958">
        <v>0</v>
      </c>
      <c r="R958">
        <v>0</v>
      </c>
      <c r="S958">
        <v>0</v>
      </c>
      <c r="T958">
        <v>0</v>
      </c>
      <c r="U958">
        <v>0</v>
      </c>
      <c r="V958">
        <v>0</v>
      </c>
      <c r="W958">
        <v>0</v>
      </c>
      <c r="X958">
        <v>0</v>
      </c>
      <c r="Y958">
        <v>0</v>
      </c>
      <c r="Z958">
        <v>0</v>
      </c>
      <c r="AA958">
        <v>0</v>
      </c>
      <c r="AB958">
        <v>1</v>
      </c>
      <c r="AC958">
        <v>0</v>
      </c>
      <c r="AD958">
        <v>0</v>
      </c>
      <c r="AE958" t="str">
        <v>(empty model)</v>
      </c>
      <c r="AF958">
        <v>0</v>
      </c>
      <c r="AG958">
        <v>58</v>
      </c>
      <c r="AH958">
        <v>2193.8836000000001</v>
      </c>
      <c r="AI958">
        <v>14.1</v>
      </c>
    </row>
    <row r="959" spans="10:35" x14ac:dyDescent="0.25">
      <c r="J959" t="str">
        <v>Gabon</v>
      </c>
      <c r="K959" t="b">
        <v>1</v>
      </c>
      <c r="M959" t="str">
        <v>Malta</v>
      </c>
      <c r="N959">
        <v>87</v>
      </c>
      <c r="P959" t="str">
        <v>Malta</v>
      </c>
      <c r="Q959">
        <v>0</v>
      </c>
      <c r="R959">
        <v>0</v>
      </c>
      <c r="S959">
        <v>0</v>
      </c>
      <c r="T959">
        <v>0</v>
      </c>
      <c r="U959">
        <v>0</v>
      </c>
      <c r="V959">
        <v>0</v>
      </c>
      <c r="W959">
        <v>0</v>
      </c>
      <c r="X959">
        <v>0</v>
      </c>
      <c r="Y959">
        <v>0</v>
      </c>
      <c r="Z959">
        <v>0</v>
      </c>
      <c r="AA959">
        <v>1</v>
      </c>
      <c r="AB959">
        <v>0</v>
      </c>
      <c r="AC959">
        <v>0</v>
      </c>
      <c r="AD959">
        <v>0</v>
      </c>
      <c r="AE959" t="str">
        <v>(empty model)</v>
      </c>
      <c r="AF959">
        <v>0</v>
      </c>
      <c r="AG959">
        <v>59</v>
      </c>
      <c r="AH959">
        <v>22821.847000000002</v>
      </c>
      <c r="AI959">
        <v>14.8</v>
      </c>
    </row>
    <row r="960" spans="10:35" x14ac:dyDescent="0.25">
      <c r="J960" t="str">
        <v>Gabon</v>
      </c>
      <c r="K960" t="b">
        <v>0</v>
      </c>
      <c r="M960" t="str">
        <v>Malta</v>
      </c>
      <c r="N960">
        <v>83</v>
      </c>
      <c r="P960" t="str">
        <v>Malta</v>
      </c>
      <c r="Q960">
        <v>0</v>
      </c>
      <c r="R960">
        <v>0</v>
      </c>
      <c r="S960">
        <v>0</v>
      </c>
      <c r="T960">
        <v>0</v>
      </c>
      <c r="U960">
        <v>0</v>
      </c>
      <c r="V960">
        <v>0</v>
      </c>
      <c r="W960">
        <v>0</v>
      </c>
      <c r="X960">
        <v>0</v>
      </c>
      <c r="Y960">
        <v>0</v>
      </c>
      <c r="Z960">
        <v>1</v>
      </c>
      <c r="AA960">
        <v>0</v>
      </c>
      <c r="AB960">
        <v>0</v>
      </c>
      <c r="AC960">
        <v>0</v>
      </c>
      <c r="AD960">
        <v>0</v>
      </c>
      <c r="AE960" t="str">
        <v>(empty model)</v>
      </c>
      <c r="AF960">
        <v>0</v>
      </c>
      <c r="AG960">
        <v>62</v>
      </c>
      <c r="AH960">
        <v>2187.7946900000002</v>
      </c>
      <c r="AI960">
        <v>14.6</v>
      </c>
    </row>
    <row r="961" spans="10:35" x14ac:dyDescent="0.25">
      <c r="J961" t="str">
        <v>Gabon</v>
      </c>
      <c r="K961" t="b">
        <v>0</v>
      </c>
      <c r="M961" t="str">
        <v>Malta</v>
      </c>
      <c r="N961">
        <v>82</v>
      </c>
      <c r="P961" t="str">
        <v>Malta</v>
      </c>
      <c r="Q961">
        <v>0</v>
      </c>
      <c r="R961">
        <v>0</v>
      </c>
      <c r="S961">
        <v>0</v>
      </c>
      <c r="T961">
        <v>0</v>
      </c>
      <c r="U961">
        <v>0</v>
      </c>
      <c r="V961">
        <v>0</v>
      </c>
      <c r="W961">
        <v>0</v>
      </c>
      <c r="X961">
        <v>0</v>
      </c>
      <c r="Y961">
        <v>1</v>
      </c>
      <c r="Z961">
        <v>0</v>
      </c>
      <c r="AA961">
        <v>0</v>
      </c>
      <c r="AB961">
        <v>0</v>
      </c>
      <c r="AC961">
        <v>0</v>
      </c>
      <c r="AD961">
        <v>0</v>
      </c>
      <c r="AE961" t="str">
        <v>(empty model)</v>
      </c>
      <c r="AF961">
        <v>0</v>
      </c>
      <c r="AG961">
        <v>63</v>
      </c>
      <c r="AH961">
        <v>2675.58259</v>
      </c>
      <c r="AI961">
        <v>14.4</v>
      </c>
    </row>
    <row r="962" spans="10:35" x14ac:dyDescent="0.25">
      <c r="J962" t="str">
        <v>Gabon</v>
      </c>
      <c r="K962" t="b">
        <v>0</v>
      </c>
      <c r="M962" t="str">
        <v>Malta</v>
      </c>
      <c r="N962">
        <v>80</v>
      </c>
      <c r="P962" t="str">
        <v>Malta</v>
      </c>
      <c r="Q962">
        <v>0</v>
      </c>
      <c r="R962">
        <v>0</v>
      </c>
      <c r="S962">
        <v>0</v>
      </c>
      <c r="T962">
        <v>0</v>
      </c>
      <c r="U962">
        <v>0</v>
      </c>
      <c r="V962">
        <v>0</v>
      </c>
      <c r="W962">
        <v>0</v>
      </c>
      <c r="X962">
        <v>1</v>
      </c>
      <c r="Y962">
        <v>0</v>
      </c>
      <c r="Z962">
        <v>0</v>
      </c>
      <c r="AA962">
        <v>0</v>
      </c>
      <c r="AB962">
        <v>0</v>
      </c>
      <c r="AC962">
        <v>0</v>
      </c>
      <c r="AD962">
        <v>0</v>
      </c>
      <c r="AE962" t="str">
        <v>(empty model)</v>
      </c>
      <c r="AF962">
        <v>0</v>
      </c>
      <c r="AG962">
        <v>64</v>
      </c>
      <c r="AH962">
        <v>21928.767</v>
      </c>
      <c r="AI962">
        <v>14.6</v>
      </c>
    </row>
    <row r="963" spans="10:35" x14ac:dyDescent="0.25">
      <c r="J963" t="str">
        <v>Gabon</v>
      </c>
      <c r="K963" t="b">
        <v>0</v>
      </c>
      <c r="M963" t="str">
        <v>Malta</v>
      </c>
      <c r="N963">
        <v>79.599999999999994</v>
      </c>
      <c r="P963" t="str">
        <v>Malta</v>
      </c>
      <c r="Q963">
        <v>0</v>
      </c>
      <c r="R963">
        <v>0</v>
      </c>
      <c r="S963">
        <v>0</v>
      </c>
      <c r="T963">
        <v>0</v>
      </c>
      <c r="U963">
        <v>0</v>
      </c>
      <c r="V963">
        <v>0</v>
      </c>
      <c r="W963">
        <v>1</v>
      </c>
      <c r="X963">
        <v>0</v>
      </c>
      <c r="Y963">
        <v>0</v>
      </c>
      <c r="Z963">
        <v>0</v>
      </c>
      <c r="AA963">
        <v>0</v>
      </c>
      <c r="AB963">
        <v>0</v>
      </c>
      <c r="AC963">
        <v>0</v>
      </c>
      <c r="AD963">
        <v>0</v>
      </c>
      <c r="AE963" t="str">
        <v>(empty model)</v>
      </c>
      <c r="AF963">
        <v>0</v>
      </c>
      <c r="AG963">
        <v>65</v>
      </c>
      <c r="AH963">
        <v>19375.569599999999</v>
      </c>
      <c r="AI963">
        <v>14.4</v>
      </c>
    </row>
    <row r="964" spans="10:35" x14ac:dyDescent="0.25">
      <c r="J964" t="str">
        <v>Gabon</v>
      </c>
      <c r="K964" t="b">
        <v>0</v>
      </c>
      <c r="M964" t="str">
        <v>Malta</v>
      </c>
      <c r="N964">
        <v>79.3</v>
      </c>
      <c r="P964" t="str">
        <v>Malta</v>
      </c>
      <c r="Q964">
        <v>0</v>
      </c>
      <c r="R964">
        <v>0</v>
      </c>
      <c r="S964">
        <v>0</v>
      </c>
      <c r="T964">
        <v>0</v>
      </c>
      <c r="U964">
        <v>0</v>
      </c>
      <c r="V964">
        <v>1</v>
      </c>
      <c r="W964">
        <v>0</v>
      </c>
      <c r="X964">
        <v>0</v>
      </c>
      <c r="Y964">
        <v>0</v>
      </c>
      <c r="Z964">
        <v>0</v>
      </c>
      <c r="AA964">
        <v>0</v>
      </c>
      <c r="AB964">
        <v>0</v>
      </c>
      <c r="AC964">
        <v>0</v>
      </c>
      <c r="AD964">
        <v>0</v>
      </c>
      <c r="AE964" t="str">
        <v>(empty model)</v>
      </c>
      <c r="AF964">
        <v>0</v>
      </c>
      <c r="AG964">
        <v>66</v>
      </c>
      <c r="AH964">
        <v>16671.567200000001</v>
      </c>
      <c r="AI964">
        <v>14.8</v>
      </c>
    </row>
    <row r="965" spans="10:35" x14ac:dyDescent="0.25">
      <c r="J965" t="str">
        <v>Gambia</v>
      </c>
      <c r="K965" t="b">
        <v>0</v>
      </c>
      <c r="M965" t="str">
        <v>Malta</v>
      </c>
      <c r="N965">
        <v>79</v>
      </c>
      <c r="P965" t="str">
        <v>Malta</v>
      </c>
      <c r="Q965">
        <v>0</v>
      </c>
      <c r="R965">
        <v>0</v>
      </c>
      <c r="S965">
        <v>0</v>
      </c>
      <c r="T965">
        <v>0</v>
      </c>
      <c r="U965">
        <v>1</v>
      </c>
      <c r="V965">
        <v>0</v>
      </c>
      <c r="W965">
        <v>0</v>
      </c>
      <c r="X965">
        <v>0</v>
      </c>
      <c r="Y965">
        <v>0</v>
      </c>
      <c r="Z965">
        <v>0</v>
      </c>
      <c r="AA965">
        <v>0</v>
      </c>
      <c r="AB965">
        <v>0</v>
      </c>
      <c r="AC965">
        <v>0</v>
      </c>
      <c r="AD965">
        <v>0</v>
      </c>
      <c r="AE965" t="str">
        <v>(empty model)</v>
      </c>
      <c r="AF965">
        <v>0</v>
      </c>
      <c r="AG965">
        <v>67</v>
      </c>
      <c r="AH965">
        <v>15835.346670000001</v>
      </c>
      <c r="AI965">
        <v>14.8</v>
      </c>
    </row>
    <row r="966" spans="10:35" x14ac:dyDescent="0.25">
      <c r="J966" t="str">
        <v>Gambia</v>
      </c>
      <c r="K966" t="b">
        <v>0</v>
      </c>
      <c r="M966" t="str">
        <v>Malta</v>
      </c>
      <c r="N966">
        <v>78.7</v>
      </c>
      <c r="P966" t="str">
        <v>Malta</v>
      </c>
      <c r="Q966">
        <v>0</v>
      </c>
      <c r="R966">
        <v>0</v>
      </c>
      <c r="S966">
        <v>0</v>
      </c>
      <c r="T966">
        <v>1</v>
      </c>
      <c r="U966">
        <v>0</v>
      </c>
      <c r="V966">
        <v>0</v>
      </c>
      <c r="W966">
        <v>0</v>
      </c>
      <c r="X966">
        <v>0</v>
      </c>
      <c r="Y966">
        <v>0</v>
      </c>
      <c r="Z966">
        <v>0</v>
      </c>
      <c r="AA966">
        <v>0</v>
      </c>
      <c r="AB966">
        <v>0</v>
      </c>
      <c r="AC966">
        <v>0</v>
      </c>
      <c r="AD966">
        <v>0</v>
      </c>
      <c r="AE966" t="str">
        <v>(empty model)</v>
      </c>
      <c r="AF966">
        <v>0</v>
      </c>
      <c r="AG966">
        <v>69</v>
      </c>
      <c r="AH966">
        <v>1519.5497</v>
      </c>
      <c r="AI966">
        <v>14.2</v>
      </c>
    </row>
    <row r="967" spans="10:35" x14ac:dyDescent="0.25">
      <c r="J967" t="str">
        <v>Gambia</v>
      </c>
      <c r="K967" t="b">
        <v>0</v>
      </c>
      <c r="M967" t="str">
        <v>Malta</v>
      </c>
      <c r="N967">
        <v>78.5</v>
      </c>
      <c r="P967" t="str">
        <v>Malta</v>
      </c>
      <c r="Q967">
        <v>0</v>
      </c>
      <c r="R967">
        <v>0</v>
      </c>
      <c r="S967">
        <v>1</v>
      </c>
      <c r="T967">
        <v>0</v>
      </c>
      <c r="U967">
        <v>0</v>
      </c>
      <c r="V967">
        <v>0</v>
      </c>
      <c r="W967">
        <v>0</v>
      </c>
      <c r="X967">
        <v>0</v>
      </c>
      <c r="Y967">
        <v>0</v>
      </c>
      <c r="Z967">
        <v>0</v>
      </c>
      <c r="AA967">
        <v>0</v>
      </c>
      <c r="AB967">
        <v>0</v>
      </c>
      <c r="AC967">
        <v>0</v>
      </c>
      <c r="AD967">
        <v>0</v>
      </c>
      <c r="AE967" t="str">
        <v>(empty model)</v>
      </c>
      <c r="AF967">
        <v>0</v>
      </c>
      <c r="AG967">
        <v>71</v>
      </c>
      <c r="AH967">
        <v>13689.98999</v>
      </c>
      <c r="AI967">
        <v>13.8</v>
      </c>
    </row>
    <row r="968" spans="10:35" x14ac:dyDescent="0.25">
      <c r="J968" t="str">
        <v>Gambia</v>
      </c>
      <c r="K968" t="b">
        <v>0</v>
      </c>
      <c r="M968" t="str">
        <v>Mauritania</v>
      </c>
      <c r="N968">
        <v>63</v>
      </c>
      <c r="P968" t="str">
        <v>Mauritania</v>
      </c>
      <c r="Q968">
        <v>0</v>
      </c>
      <c r="R968">
        <v>0</v>
      </c>
      <c r="S968">
        <v>0</v>
      </c>
      <c r="T968">
        <v>0</v>
      </c>
      <c r="U968">
        <v>0</v>
      </c>
      <c r="V968">
        <v>0</v>
      </c>
      <c r="W968">
        <v>0</v>
      </c>
      <c r="X968">
        <v>0</v>
      </c>
      <c r="Y968">
        <v>0</v>
      </c>
      <c r="Z968">
        <v>0</v>
      </c>
      <c r="AA968">
        <v>0</v>
      </c>
      <c r="AB968">
        <v>0</v>
      </c>
      <c r="AC968">
        <v>0</v>
      </c>
      <c r="AD968">
        <v>1</v>
      </c>
      <c r="AE968" t="str">
        <v>(empty model)</v>
      </c>
      <c r="AF968">
        <v>1</v>
      </c>
      <c r="AG968">
        <v>26</v>
      </c>
      <c r="AH968">
        <v>1326.6688200000001</v>
      </c>
      <c r="AI968">
        <v>8.5</v>
      </c>
    </row>
    <row r="969" spans="10:35" x14ac:dyDescent="0.25">
      <c r="J969" t="str">
        <v>Gambia</v>
      </c>
      <c r="K969" t="b">
        <v>0</v>
      </c>
      <c r="M969" t="str">
        <v>Mauritania</v>
      </c>
      <c r="N969">
        <v>62.7</v>
      </c>
      <c r="P969" t="str">
        <v>Mauritania</v>
      </c>
      <c r="Q969">
        <v>0</v>
      </c>
      <c r="R969">
        <v>0</v>
      </c>
      <c r="S969">
        <v>0</v>
      </c>
      <c r="T969">
        <v>0</v>
      </c>
      <c r="U969">
        <v>0</v>
      </c>
      <c r="V969">
        <v>0</v>
      </c>
      <c r="W969">
        <v>0</v>
      </c>
      <c r="X969">
        <v>0</v>
      </c>
      <c r="Y969">
        <v>0</v>
      </c>
      <c r="Z969">
        <v>0</v>
      </c>
      <c r="AA969">
        <v>0</v>
      </c>
      <c r="AB969">
        <v>0</v>
      </c>
      <c r="AC969">
        <v>1</v>
      </c>
      <c r="AD969">
        <v>0</v>
      </c>
      <c r="AE969" t="str">
        <v>(empty model)</v>
      </c>
      <c r="AF969">
        <v>1</v>
      </c>
      <c r="AG969">
        <v>28</v>
      </c>
      <c r="AH969">
        <v>145.57838000000001</v>
      </c>
      <c r="AI969">
        <v>8.1999999999999993</v>
      </c>
    </row>
    <row r="970" spans="10:35" x14ac:dyDescent="0.25">
      <c r="J970" t="str">
        <v>Gambia</v>
      </c>
      <c r="K970" t="b">
        <v>0</v>
      </c>
      <c r="M970" t="str">
        <v>Mauritania</v>
      </c>
      <c r="N970">
        <v>62.5</v>
      </c>
      <c r="P970" t="str">
        <v>Mauritania</v>
      </c>
      <c r="Q970">
        <v>0</v>
      </c>
      <c r="R970">
        <v>0</v>
      </c>
      <c r="S970">
        <v>0</v>
      </c>
      <c r="T970">
        <v>0</v>
      </c>
      <c r="U970">
        <v>0</v>
      </c>
      <c r="V970">
        <v>0</v>
      </c>
      <c r="W970">
        <v>0</v>
      </c>
      <c r="X970">
        <v>0</v>
      </c>
      <c r="Y970">
        <v>0</v>
      </c>
      <c r="Z970">
        <v>0</v>
      </c>
      <c r="AA970">
        <v>0</v>
      </c>
      <c r="AB970">
        <v>1</v>
      </c>
      <c r="AC970">
        <v>0</v>
      </c>
      <c r="AD970">
        <v>0</v>
      </c>
      <c r="AE970" t="str">
        <v>(empty model)</v>
      </c>
      <c r="AF970">
        <v>1</v>
      </c>
      <c r="AG970">
        <v>29</v>
      </c>
      <c r="AH970">
        <v>1364.283745</v>
      </c>
      <c r="AI970">
        <v>7.8</v>
      </c>
    </row>
    <row r="971" spans="10:35" x14ac:dyDescent="0.25">
      <c r="J971" t="str">
        <v>Gambia</v>
      </c>
      <c r="K971" t="b">
        <v>0</v>
      </c>
      <c r="M971" t="str">
        <v>Mauritania</v>
      </c>
      <c r="N971">
        <v>62.2</v>
      </c>
      <c r="P971" t="str">
        <v>Mauritania</v>
      </c>
      <c r="Q971">
        <v>0</v>
      </c>
      <c r="R971">
        <v>0</v>
      </c>
      <c r="S971">
        <v>0</v>
      </c>
      <c r="T971">
        <v>0</v>
      </c>
      <c r="U971">
        <v>0</v>
      </c>
      <c r="V971">
        <v>0</v>
      </c>
      <c r="W971">
        <v>0</v>
      </c>
      <c r="X971">
        <v>0</v>
      </c>
      <c r="Y971">
        <v>0</v>
      </c>
      <c r="Z971">
        <v>0</v>
      </c>
      <c r="AA971">
        <v>1</v>
      </c>
      <c r="AB971">
        <v>0</v>
      </c>
      <c r="AC971">
        <v>0</v>
      </c>
      <c r="AD971">
        <v>0</v>
      </c>
      <c r="AE971" t="str">
        <v>(empty model)</v>
      </c>
      <c r="AF971">
        <v>1</v>
      </c>
      <c r="AG971">
        <v>212</v>
      </c>
      <c r="AH971">
        <v>1393.2615929999999</v>
      </c>
      <c r="AI971">
        <v>7.7</v>
      </c>
    </row>
    <row r="972" spans="10:35" x14ac:dyDescent="0.25">
      <c r="J972" t="str">
        <v>Gambia</v>
      </c>
      <c r="K972" t="b">
        <v>0</v>
      </c>
      <c r="M972" t="str">
        <v>Mauritania</v>
      </c>
      <c r="N972">
        <v>62</v>
      </c>
      <c r="P972" t="str">
        <v>Mauritania</v>
      </c>
      <c r="Q972">
        <v>0</v>
      </c>
      <c r="R972">
        <v>0</v>
      </c>
      <c r="S972">
        <v>0</v>
      </c>
      <c r="T972">
        <v>0</v>
      </c>
      <c r="U972">
        <v>0</v>
      </c>
      <c r="V972">
        <v>0</v>
      </c>
      <c r="W972">
        <v>0</v>
      </c>
      <c r="X972">
        <v>0</v>
      </c>
      <c r="Y972">
        <v>0</v>
      </c>
      <c r="Z972">
        <v>1</v>
      </c>
      <c r="AA972">
        <v>0</v>
      </c>
      <c r="AB972">
        <v>0</v>
      </c>
      <c r="AC972">
        <v>0</v>
      </c>
      <c r="AD972">
        <v>0</v>
      </c>
      <c r="AE972" t="str">
        <v>(empty model)</v>
      </c>
      <c r="AF972">
        <v>1</v>
      </c>
      <c r="AG972">
        <v>214</v>
      </c>
      <c r="AH972">
        <v>123.383675</v>
      </c>
      <c r="AI972">
        <v>7.6</v>
      </c>
    </row>
    <row r="973" spans="10:35" x14ac:dyDescent="0.25">
      <c r="J973" t="str">
        <v>Gambia</v>
      </c>
      <c r="K973" t="b">
        <v>0</v>
      </c>
      <c r="M973" t="str">
        <v>Mauritania</v>
      </c>
      <c r="N973">
        <v>61.7</v>
      </c>
      <c r="P973" t="str">
        <v>Mauritania</v>
      </c>
      <c r="Q973">
        <v>0</v>
      </c>
      <c r="R973">
        <v>0</v>
      </c>
      <c r="S973">
        <v>0</v>
      </c>
      <c r="T973">
        <v>0</v>
      </c>
      <c r="U973">
        <v>0</v>
      </c>
      <c r="V973">
        <v>0</v>
      </c>
      <c r="W973">
        <v>0</v>
      </c>
      <c r="X973">
        <v>0</v>
      </c>
      <c r="Y973">
        <v>1</v>
      </c>
      <c r="Z973">
        <v>0</v>
      </c>
      <c r="AA973">
        <v>0</v>
      </c>
      <c r="AB973">
        <v>0</v>
      </c>
      <c r="AC973">
        <v>0</v>
      </c>
      <c r="AD973">
        <v>0</v>
      </c>
      <c r="AE973" t="str">
        <v>(empty model)</v>
      </c>
      <c r="AF973">
        <v>1</v>
      </c>
      <c r="AG973">
        <v>215</v>
      </c>
      <c r="AH973">
        <v>146.83851000000001</v>
      </c>
      <c r="AI973">
        <v>7.1</v>
      </c>
    </row>
    <row r="974" spans="10:35" x14ac:dyDescent="0.25">
      <c r="J974" t="str">
        <v>Gambia</v>
      </c>
      <c r="K974" t="b">
        <v>0</v>
      </c>
      <c r="M974" t="str">
        <v>Mauritania</v>
      </c>
      <c r="N974">
        <v>61.4</v>
      </c>
      <c r="P974" t="str">
        <v>Mauritania</v>
      </c>
      <c r="Q974">
        <v>0</v>
      </c>
      <c r="R974">
        <v>0</v>
      </c>
      <c r="S974">
        <v>0</v>
      </c>
      <c r="T974">
        <v>0</v>
      </c>
      <c r="U974">
        <v>0</v>
      </c>
      <c r="V974">
        <v>0</v>
      </c>
      <c r="W974">
        <v>0</v>
      </c>
      <c r="X974">
        <v>1</v>
      </c>
      <c r="Y974">
        <v>0</v>
      </c>
      <c r="Z974">
        <v>0</v>
      </c>
      <c r="AA974">
        <v>0</v>
      </c>
      <c r="AB974">
        <v>0</v>
      </c>
      <c r="AC974">
        <v>0</v>
      </c>
      <c r="AD974">
        <v>0</v>
      </c>
      <c r="AE974" t="str">
        <v>(empty model)</v>
      </c>
      <c r="AF974">
        <v>1</v>
      </c>
      <c r="AG974">
        <v>217</v>
      </c>
      <c r="AH974">
        <v>1167.535689</v>
      </c>
      <c r="AI974">
        <v>7.2</v>
      </c>
    </row>
    <row r="975" spans="10:35" x14ac:dyDescent="0.25">
      <c r="J975" t="str">
        <v>Gambia</v>
      </c>
      <c r="K975" t="b">
        <v>0</v>
      </c>
      <c r="M975" t="str">
        <v>Mauritania</v>
      </c>
      <c r="N975">
        <v>61.2</v>
      </c>
      <c r="P975" t="str">
        <v>Mauritania</v>
      </c>
      <c r="Q975">
        <v>0</v>
      </c>
      <c r="R975">
        <v>0</v>
      </c>
      <c r="S975">
        <v>0</v>
      </c>
      <c r="T975">
        <v>0</v>
      </c>
      <c r="U975">
        <v>0</v>
      </c>
      <c r="V975">
        <v>0</v>
      </c>
      <c r="W975">
        <v>1</v>
      </c>
      <c r="X975">
        <v>0</v>
      </c>
      <c r="Y975">
        <v>0</v>
      </c>
      <c r="Z975">
        <v>0</v>
      </c>
      <c r="AA975">
        <v>0</v>
      </c>
      <c r="AB975">
        <v>0</v>
      </c>
      <c r="AC975">
        <v>0</v>
      </c>
      <c r="AD975">
        <v>0</v>
      </c>
      <c r="AE975" t="str">
        <v>(empty model)</v>
      </c>
      <c r="AF975">
        <v>1</v>
      </c>
      <c r="AG975">
        <v>219</v>
      </c>
      <c r="AH975">
        <v>113.3128</v>
      </c>
      <c r="AI975">
        <v>7.4</v>
      </c>
    </row>
    <row r="976" spans="10:35" x14ac:dyDescent="0.25">
      <c r="J976" t="str">
        <v>Gambia</v>
      </c>
      <c r="K976" t="b">
        <v>0</v>
      </c>
      <c r="M976" t="str">
        <v>Mauritania</v>
      </c>
      <c r="N976">
        <v>69</v>
      </c>
      <c r="P976" t="str">
        <v>Mauritania</v>
      </c>
      <c r="Q976">
        <v>0</v>
      </c>
      <c r="R976">
        <v>0</v>
      </c>
      <c r="S976">
        <v>0</v>
      </c>
      <c r="T976">
        <v>0</v>
      </c>
      <c r="U976">
        <v>0</v>
      </c>
      <c r="V976">
        <v>1</v>
      </c>
      <c r="W976">
        <v>0</v>
      </c>
      <c r="X976">
        <v>0</v>
      </c>
      <c r="Y976">
        <v>0</v>
      </c>
      <c r="Z976">
        <v>0</v>
      </c>
      <c r="AA976">
        <v>0</v>
      </c>
      <c r="AB976">
        <v>0</v>
      </c>
      <c r="AC976">
        <v>0</v>
      </c>
      <c r="AD976">
        <v>0</v>
      </c>
      <c r="AE976" t="str">
        <v>(empty model)</v>
      </c>
      <c r="AF976">
        <v>1</v>
      </c>
      <c r="AG976">
        <v>221</v>
      </c>
      <c r="AH976">
        <v>944.13485100000003</v>
      </c>
      <c r="AI976">
        <v>7.2</v>
      </c>
    </row>
    <row r="977" spans="10:35" x14ac:dyDescent="0.25">
      <c r="J977" t="str">
        <v>Gambia</v>
      </c>
      <c r="K977" t="b">
        <v>0</v>
      </c>
      <c r="M977" t="str">
        <v>Mauritania</v>
      </c>
      <c r="N977">
        <v>66</v>
      </c>
      <c r="P977" t="str">
        <v>Mauritania</v>
      </c>
      <c r="Q977">
        <v>0</v>
      </c>
      <c r="R977">
        <v>0</v>
      </c>
      <c r="S977">
        <v>0</v>
      </c>
      <c r="T977">
        <v>0</v>
      </c>
      <c r="U977">
        <v>1</v>
      </c>
      <c r="V977">
        <v>0</v>
      </c>
      <c r="W977">
        <v>0</v>
      </c>
      <c r="X977">
        <v>0</v>
      </c>
      <c r="Y977">
        <v>0</v>
      </c>
      <c r="Z977">
        <v>0</v>
      </c>
      <c r="AA977">
        <v>0</v>
      </c>
      <c r="AB977">
        <v>0</v>
      </c>
      <c r="AC977">
        <v>0</v>
      </c>
      <c r="AD977">
        <v>0</v>
      </c>
      <c r="AE977" t="str">
        <v>(empty model)</v>
      </c>
      <c r="AF977">
        <v>1</v>
      </c>
      <c r="AG977">
        <v>223</v>
      </c>
      <c r="AH977">
        <v>697.74519889999999</v>
      </c>
      <c r="AI977">
        <v>7.2</v>
      </c>
    </row>
    <row r="978" spans="10:35" x14ac:dyDescent="0.25">
      <c r="J978" t="str">
        <v>Gambia</v>
      </c>
      <c r="K978" t="b">
        <v>0</v>
      </c>
      <c r="M978" t="str">
        <v>Mauritius</v>
      </c>
      <c r="N978">
        <v>74.2</v>
      </c>
      <c r="P978" t="str">
        <v>Mauritius</v>
      </c>
      <c r="Q978">
        <v>0</v>
      </c>
      <c r="R978">
        <v>0</v>
      </c>
      <c r="S978">
        <v>0</v>
      </c>
      <c r="T978">
        <v>0</v>
      </c>
      <c r="U978">
        <v>0</v>
      </c>
      <c r="V978">
        <v>0</v>
      </c>
      <c r="W978">
        <v>0</v>
      </c>
      <c r="X978">
        <v>0</v>
      </c>
      <c r="Y978">
        <v>0</v>
      </c>
      <c r="Z978">
        <v>0</v>
      </c>
      <c r="AA978">
        <v>0</v>
      </c>
      <c r="AB978">
        <v>0</v>
      </c>
      <c r="AC978">
        <v>0</v>
      </c>
      <c r="AD978">
        <v>1</v>
      </c>
      <c r="AE978" t="str">
        <v>(empty model)</v>
      </c>
      <c r="AF978">
        <v>1</v>
      </c>
      <c r="AG978">
        <v>148</v>
      </c>
      <c r="AH978">
        <v>1153.93822</v>
      </c>
      <c r="AI978">
        <v>14.7</v>
      </c>
    </row>
    <row r="979" spans="10:35" x14ac:dyDescent="0.25">
      <c r="J979" t="str">
        <v>Gambia</v>
      </c>
      <c r="K979" t="b">
        <v>0</v>
      </c>
      <c r="M979" t="str">
        <v>Mauritius</v>
      </c>
      <c r="N979">
        <v>74.099999999999994</v>
      </c>
      <c r="P979" t="str">
        <v>Mauritius</v>
      </c>
      <c r="Q979">
        <v>0</v>
      </c>
      <c r="R979">
        <v>0</v>
      </c>
      <c r="S979">
        <v>0</v>
      </c>
      <c r="T979">
        <v>0</v>
      </c>
      <c r="U979">
        <v>0</v>
      </c>
      <c r="V979">
        <v>0</v>
      </c>
      <c r="W979">
        <v>0</v>
      </c>
      <c r="X979">
        <v>0</v>
      </c>
      <c r="Y979">
        <v>0</v>
      </c>
      <c r="Z979">
        <v>0</v>
      </c>
      <c r="AA979">
        <v>0</v>
      </c>
      <c r="AB979">
        <v>0</v>
      </c>
      <c r="AC979">
        <v>1</v>
      </c>
      <c r="AD979">
        <v>0</v>
      </c>
      <c r="AE979" t="str">
        <v>(empty model)</v>
      </c>
      <c r="AF979">
        <v>1</v>
      </c>
      <c r="AG979">
        <v>147</v>
      </c>
      <c r="AH979">
        <v>9637.2649999999994</v>
      </c>
      <c r="AI979">
        <v>14.7</v>
      </c>
    </row>
    <row r="980" spans="10:35" x14ac:dyDescent="0.25">
      <c r="J980" t="str">
        <v>Gambia</v>
      </c>
      <c r="K980" t="b">
        <v>0</v>
      </c>
      <c r="M980" t="str">
        <v>Mauritius</v>
      </c>
      <c r="N980">
        <v>73.900000000000006</v>
      </c>
      <c r="P980" t="str">
        <v>Mauritius</v>
      </c>
      <c r="Q980">
        <v>0</v>
      </c>
      <c r="R980">
        <v>0</v>
      </c>
      <c r="S980">
        <v>0</v>
      </c>
      <c r="T980">
        <v>0</v>
      </c>
      <c r="U980">
        <v>0</v>
      </c>
      <c r="V980">
        <v>0</v>
      </c>
      <c r="W980">
        <v>0</v>
      </c>
      <c r="X980">
        <v>0</v>
      </c>
      <c r="Y980">
        <v>0</v>
      </c>
      <c r="Z980">
        <v>0</v>
      </c>
      <c r="AA980">
        <v>0</v>
      </c>
      <c r="AB980">
        <v>1</v>
      </c>
      <c r="AC980">
        <v>0</v>
      </c>
      <c r="AD980">
        <v>0</v>
      </c>
      <c r="AE980" t="str">
        <v>(empty model)</v>
      </c>
      <c r="AF980">
        <v>1</v>
      </c>
      <c r="AG980">
        <v>154</v>
      </c>
      <c r="AH980">
        <v>9291.2276189999993</v>
      </c>
      <c r="AI980">
        <v>14.3</v>
      </c>
    </row>
    <row r="981" spans="10:35" x14ac:dyDescent="0.25">
      <c r="J981" t="str">
        <v>Georgia</v>
      </c>
      <c r="K981" t="b">
        <v>0</v>
      </c>
      <c r="M981" t="str">
        <v>Mauritius</v>
      </c>
      <c r="N981">
        <v>73.599999999999994</v>
      </c>
      <c r="P981" t="str">
        <v>Mauritius</v>
      </c>
      <c r="Q981">
        <v>0</v>
      </c>
      <c r="R981">
        <v>0</v>
      </c>
      <c r="S981">
        <v>0</v>
      </c>
      <c r="T981">
        <v>0</v>
      </c>
      <c r="U981">
        <v>0</v>
      </c>
      <c r="V981">
        <v>0</v>
      </c>
      <c r="W981">
        <v>0</v>
      </c>
      <c r="X981">
        <v>0</v>
      </c>
      <c r="Y981">
        <v>0</v>
      </c>
      <c r="Z981">
        <v>0</v>
      </c>
      <c r="AA981">
        <v>1</v>
      </c>
      <c r="AB981">
        <v>0</v>
      </c>
      <c r="AC981">
        <v>0</v>
      </c>
      <c r="AD981">
        <v>0</v>
      </c>
      <c r="AE981" t="str">
        <v>(empty model)</v>
      </c>
      <c r="AF981">
        <v>1</v>
      </c>
      <c r="AG981">
        <v>158</v>
      </c>
      <c r="AH981">
        <v>9197.2697200000002</v>
      </c>
      <c r="AI981">
        <v>14.1</v>
      </c>
    </row>
    <row r="982" spans="10:35" x14ac:dyDescent="0.25">
      <c r="J982" t="str">
        <v>Georgia</v>
      </c>
      <c r="K982" t="b">
        <v>1</v>
      </c>
      <c r="M982" t="str">
        <v>Mauritius</v>
      </c>
      <c r="N982">
        <v>73.3</v>
      </c>
      <c r="P982" t="str">
        <v>Mauritius</v>
      </c>
      <c r="Q982">
        <v>0</v>
      </c>
      <c r="R982">
        <v>0</v>
      </c>
      <c r="S982">
        <v>0</v>
      </c>
      <c r="T982">
        <v>0</v>
      </c>
      <c r="U982">
        <v>0</v>
      </c>
      <c r="V982">
        <v>0</v>
      </c>
      <c r="W982">
        <v>0</v>
      </c>
      <c r="X982">
        <v>0</v>
      </c>
      <c r="Y982">
        <v>0</v>
      </c>
      <c r="Z982">
        <v>1</v>
      </c>
      <c r="AA982">
        <v>0</v>
      </c>
      <c r="AB982">
        <v>0</v>
      </c>
      <c r="AC982">
        <v>0</v>
      </c>
      <c r="AD982">
        <v>0</v>
      </c>
      <c r="AE982" t="str">
        <v>(empty model)</v>
      </c>
      <c r="AF982">
        <v>1</v>
      </c>
      <c r="AG982">
        <v>163</v>
      </c>
      <c r="AH982">
        <v>8.3764319999999994</v>
      </c>
      <c r="AI982">
        <v>14</v>
      </c>
    </row>
    <row r="983" spans="10:35" x14ac:dyDescent="0.25">
      <c r="J983" t="str">
        <v>Georgia</v>
      </c>
      <c r="K983" t="b">
        <v>1</v>
      </c>
      <c r="M983" t="str">
        <v>Mauritius</v>
      </c>
      <c r="N983">
        <v>72.8</v>
      </c>
      <c r="P983" t="str">
        <v>Mauritius</v>
      </c>
      <c r="Q983">
        <v>0</v>
      </c>
      <c r="R983">
        <v>0</v>
      </c>
      <c r="S983">
        <v>0</v>
      </c>
      <c r="T983">
        <v>0</v>
      </c>
      <c r="U983">
        <v>0</v>
      </c>
      <c r="V983">
        <v>0</v>
      </c>
      <c r="W983">
        <v>0</v>
      </c>
      <c r="X983">
        <v>0</v>
      </c>
      <c r="Y983">
        <v>1</v>
      </c>
      <c r="Z983">
        <v>0</v>
      </c>
      <c r="AA983">
        <v>0</v>
      </c>
      <c r="AB983">
        <v>0</v>
      </c>
      <c r="AC983">
        <v>0</v>
      </c>
      <c r="AD983">
        <v>0</v>
      </c>
      <c r="AE983" t="str">
        <v>(empty model)</v>
      </c>
      <c r="AF983">
        <v>1</v>
      </c>
      <c r="AG983">
        <v>166</v>
      </c>
      <c r="AH983">
        <v>7318.1264099999999</v>
      </c>
      <c r="AI983">
        <v>13.8</v>
      </c>
    </row>
    <row r="984" spans="10:35" x14ac:dyDescent="0.25">
      <c r="J984" t="str">
        <v>Georgia</v>
      </c>
      <c r="K984" t="b">
        <v>1</v>
      </c>
      <c r="M984" t="str">
        <v>Mauritius</v>
      </c>
      <c r="N984">
        <v>72.7</v>
      </c>
      <c r="P984" t="str">
        <v>Mauritius</v>
      </c>
      <c r="Q984">
        <v>0</v>
      </c>
      <c r="R984">
        <v>0</v>
      </c>
      <c r="S984">
        <v>0</v>
      </c>
      <c r="T984">
        <v>0</v>
      </c>
      <c r="U984">
        <v>0</v>
      </c>
      <c r="V984">
        <v>0</v>
      </c>
      <c r="W984">
        <v>0</v>
      </c>
      <c r="X984">
        <v>1</v>
      </c>
      <c r="Y984">
        <v>0</v>
      </c>
      <c r="Z984">
        <v>0</v>
      </c>
      <c r="AA984">
        <v>0</v>
      </c>
      <c r="AB984">
        <v>0</v>
      </c>
      <c r="AC984">
        <v>0</v>
      </c>
      <c r="AD984">
        <v>0</v>
      </c>
      <c r="AE984" t="str">
        <v>(empty model)</v>
      </c>
      <c r="AF984">
        <v>1</v>
      </c>
      <c r="AG984">
        <v>166</v>
      </c>
      <c r="AH984">
        <v>83.635000000000005</v>
      </c>
      <c r="AI984">
        <v>13.6</v>
      </c>
    </row>
    <row r="985" spans="10:35" x14ac:dyDescent="0.25">
      <c r="J985" t="str">
        <v>Georgia</v>
      </c>
      <c r="K985" t="b">
        <v>1</v>
      </c>
      <c r="M985" t="str">
        <v>Mauritius</v>
      </c>
      <c r="N985">
        <v>72.900000000000006</v>
      </c>
      <c r="P985" t="str">
        <v>Mauritius</v>
      </c>
      <c r="Q985">
        <v>0</v>
      </c>
      <c r="R985">
        <v>0</v>
      </c>
      <c r="S985">
        <v>0</v>
      </c>
      <c r="T985">
        <v>0</v>
      </c>
      <c r="U985">
        <v>0</v>
      </c>
      <c r="V985">
        <v>0</v>
      </c>
      <c r="W985">
        <v>1</v>
      </c>
      <c r="X985">
        <v>0</v>
      </c>
      <c r="Y985">
        <v>0</v>
      </c>
      <c r="Z985">
        <v>0</v>
      </c>
      <c r="AA985">
        <v>0</v>
      </c>
      <c r="AB985">
        <v>0</v>
      </c>
      <c r="AC985">
        <v>0</v>
      </c>
      <c r="AD985">
        <v>0</v>
      </c>
      <c r="AE985" t="str">
        <v>(empty model)</v>
      </c>
      <c r="AF985">
        <v>1</v>
      </c>
      <c r="AG985">
        <v>161</v>
      </c>
      <c r="AH985">
        <v>6574.6543380000003</v>
      </c>
      <c r="AI985">
        <v>13.5</v>
      </c>
    </row>
    <row r="986" spans="10:35" x14ac:dyDescent="0.25">
      <c r="J986" t="str">
        <v>Georgia</v>
      </c>
      <c r="K986" t="b">
        <v>1</v>
      </c>
      <c r="M986" t="str">
        <v>Mauritius</v>
      </c>
      <c r="N986">
        <v>71.8</v>
      </c>
      <c r="P986" t="str">
        <v>Mauritius</v>
      </c>
      <c r="Q986">
        <v>0</v>
      </c>
      <c r="R986">
        <v>0</v>
      </c>
      <c r="S986">
        <v>0</v>
      </c>
      <c r="T986">
        <v>0</v>
      </c>
      <c r="U986">
        <v>0</v>
      </c>
      <c r="V986">
        <v>1</v>
      </c>
      <c r="W986">
        <v>0</v>
      </c>
      <c r="X986">
        <v>0</v>
      </c>
      <c r="Y986">
        <v>0</v>
      </c>
      <c r="Z986">
        <v>0</v>
      </c>
      <c r="AA986">
        <v>0</v>
      </c>
      <c r="AB986">
        <v>0</v>
      </c>
      <c r="AC986">
        <v>0</v>
      </c>
      <c r="AD986">
        <v>0</v>
      </c>
      <c r="AE986" t="str">
        <v>(empty model)</v>
      </c>
      <c r="AF986">
        <v>1</v>
      </c>
      <c r="AG986">
        <v>165</v>
      </c>
      <c r="AH986">
        <v>5695.9693269999998</v>
      </c>
      <c r="AI986">
        <v>13.4</v>
      </c>
    </row>
    <row r="987" spans="10:35" x14ac:dyDescent="0.25">
      <c r="J987" t="str">
        <v>Georgia</v>
      </c>
      <c r="K987" t="b">
        <v>1</v>
      </c>
      <c r="M987" t="str">
        <v>Mauritius</v>
      </c>
      <c r="N987">
        <v>72.099999999999994</v>
      </c>
      <c r="P987" t="str">
        <v>Mauritius</v>
      </c>
      <c r="Q987">
        <v>0</v>
      </c>
      <c r="R987">
        <v>0</v>
      </c>
      <c r="S987">
        <v>0</v>
      </c>
      <c r="T987">
        <v>0</v>
      </c>
      <c r="U987">
        <v>1</v>
      </c>
      <c r="V987">
        <v>0</v>
      </c>
      <c r="W987">
        <v>0</v>
      </c>
      <c r="X987">
        <v>0</v>
      </c>
      <c r="Y987">
        <v>0</v>
      </c>
      <c r="Z987">
        <v>0</v>
      </c>
      <c r="AA987">
        <v>0</v>
      </c>
      <c r="AB987">
        <v>0</v>
      </c>
      <c r="AC987">
        <v>0</v>
      </c>
      <c r="AD987">
        <v>0</v>
      </c>
      <c r="AE987" t="str">
        <v>(empty model)</v>
      </c>
      <c r="AF987">
        <v>1</v>
      </c>
      <c r="AG987">
        <v>168</v>
      </c>
      <c r="AH987">
        <v>5116.45424</v>
      </c>
      <c r="AI987">
        <v>13</v>
      </c>
    </row>
    <row r="988" spans="10:35" x14ac:dyDescent="0.25">
      <c r="J988" t="str">
        <v>Georgia</v>
      </c>
      <c r="K988" t="b">
        <v>1</v>
      </c>
      <c r="M988" t="str">
        <v>Mauritius</v>
      </c>
      <c r="N988">
        <v>71.900000000000006</v>
      </c>
      <c r="P988" t="str">
        <v>Mauritius</v>
      </c>
      <c r="Q988">
        <v>0</v>
      </c>
      <c r="R988">
        <v>0</v>
      </c>
      <c r="S988">
        <v>0</v>
      </c>
      <c r="T988">
        <v>1</v>
      </c>
      <c r="U988">
        <v>0</v>
      </c>
      <c r="V988">
        <v>0</v>
      </c>
      <c r="W988">
        <v>0</v>
      </c>
      <c r="X988">
        <v>0</v>
      </c>
      <c r="Y988">
        <v>0</v>
      </c>
      <c r="Z988">
        <v>0</v>
      </c>
      <c r="AA988">
        <v>0</v>
      </c>
      <c r="AB988">
        <v>0</v>
      </c>
      <c r="AC988">
        <v>0</v>
      </c>
      <c r="AD988">
        <v>0</v>
      </c>
      <c r="AE988" t="str">
        <v>(empty model)</v>
      </c>
      <c r="AF988">
        <v>1</v>
      </c>
      <c r="AG988">
        <v>168</v>
      </c>
      <c r="AH988">
        <v>5229.8767379999999</v>
      </c>
      <c r="AI988">
        <v>12.8</v>
      </c>
    </row>
    <row r="989" spans="10:35" x14ac:dyDescent="0.25">
      <c r="J989" t="str">
        <v>Georgia</v>
      </c>
      <c r="K989" t="b">
        <v>1</v>
      </c>
      <c r="M989" t="str">
        <v>Mauritius</v>
      </c>
      <c r="N989">
        <v>71.5</v>
      </c>
      <c r="P989" t="str">
        <v>Mauritius</v>
      </c>
      <c r="Q989">
        <v>0</v>
      </c>
      <c r="R989">
        <v>0</v>
      </c>
      <c r="S989">
        <v>1</v>
      </c>
      <c r="T989">
        <v>0</v>
      </c>
      <c r="U989">
        <v>0</v>
      </c>
      <c r="V989">
        <v>0</v>
      </c>
      <c r="W989">
        <v>0</v>
      </c>
      <c r="X989">
        <v>0</v>
      </c>
      <c r="Y989">
        <v>0</v>
      </c>
      <c r="Z989">
        <v>0</v>
      </c>
      <c r="AA989">
        <v>0</v>
      </c>
      <c r="AB989">
        <v>0</v>
      </c>
      <c r="AC989">
        <v>0</v>
      </c>
      <c r="AD989">
        <v>0</v>
      </c>
      <c r="AE989" t="str">
        <v>(empty model)</v>
      </c>
      <c r="AF989">
        <v>1</v>
      </c>
      <c r="AG989">
        <v>174</v>
      </c>
      <c r="AH989">
        <v>4623.3476419999997</v>
      </c>
      <c r="AI989">
        <v>12.6</v>
      </c>
    </row>
    <row r="990" spans="10:35" x14ac:dyDescent="0.25">
      <c r="J990" t="str">
        <v>Georgia</v>
      </c>
      <c r="K990" t="b">
        <v>1</v>
      </c>
      <c r="M990" t="str">
        <v>Mauritius</v>
      </c>
      <c r="N990">
        <v>71.5</v>
      </c>
      <c r="P990" t="str">
        <v>Mauritius</v>
      </c>
      <c r="Q990">
        <v>0</v>
      </c>
      <c r="R990">
        <v>1</v>
      </c>
      <c r="S990">
        <v>0</v>
      </c>
      <c r="T990">
        <v>0</v>
      </c>
      <c r="U990">
        <v>0</v>
      </c>
      <c r="V990">
        <v>0</v>
      </c>
      <c r="W990">
        <v>0</v>
      </c>
      <c r="X990">
        <v>0</v>
      </c>
      <c r="Y990">
        <v>0</v>
      </c>
      <c r="Z990">
        <v>0</v>
      </c>
      <c r="AA990">
        <v>0</v>
      </c>
      <c r="AB990">
        <v>0</v>
      </c>
      <c r="AC990">
        <v>0</v>
      </c>
      <c r="AD990">
        <v>0</v>
      </c>
      <c r="AE990" t="str">
        <v>(empty model)</v>
      </c>
      <c r="AF990">
        <v>1</v>
      </c>
      <c r="AG990">
        <v>179</v>
      </c>
      <c r="AH990">
        <v>3957.51296</v>
      </c>
      <c r="AI990">
        <v>12.5</v>
      </c>
    </row>
    <row r="991" spans="10:35" x14ac:dyDescent="0.25">
      <c r="J991" t="str">
        <v>Georgia</v>
      </c>
      <c r="K991" t="b">
        <v>1</v>
      </c>
      <c r="M991" t="str">
        <v>Mauritius</v>
      </c>
      <c r="N991">
        <v>71.5</v>
      </c>
      <c r="P991" t="str">
        <v>Mauritius</v>
      </c>
      <c r="Q991">
        <v>1</v>
      </c>
      <c r="R991">
        <v>0</v>
      </c>
      <c r="S991">
        <v>0</v>
      </c>
      <c r="T991">
        <v>0</v>
      </c>
      <c r="U991">
        <v>0</v>
      </c>
      <c r="V991">
        <v>0</v>
      </c>
      <c r="W991">
        <v>0</v>
      </c>
      <c r="X991">
        <v>0</v>
      </c>
      <c r="Y991">
        <v>0</v>
      </c>
      <c r="Z991">
        <v>0</v>
      </c>
      <c r="AA991">
        <v>0</v>
      </c>
      <c r="AB991">
        <v>0</v>
      </c>
      <c r="AC991">
        <v>0</v>
      </c>
      <c r="AD991">
        <v>0</v>
      </c>
      <c r="AE991" t="str">
        <v>(empty model)</v>
      </c>
      <c r="AF991">
        <v>1</v>
      </c>
      <c r="AG991">
        <v>177</v>
      </c>
      <c r="AH991">
        <v>3792.1821519999999</v>
      </c>
      <c r="AI991">
        <v>12.2</v>
      </c>
    </row>
    <row r="992" spans="10:35" x14ac:dyDescent="0.25">
      <c r="J992" t="str">
        <v>Georgia</v>
      </c>
      <c r="K992" t="b">
        <v>1</v>
      </c>
      <c r="M992" t="str">
        <v>Mauritius</v>
      </c>
      <c r="N992">
        <v>71</v>
      </c>
      <c r="P992" t="str">
        <v>Mauritius</v>
      </c>
      <c r="Q992">
        <v>0</v>
      </c>
      <c r="R992">
        <v>0</v>
      </c>
      <c r="S992">
        <v>0</v>
      </c>
      <c r="T992">
        <v>0</v>
      </c>
      <c r="U992">
        <v>0</v>
      </c>
      <c r="V992">
        <v>0</v>
      </c>
      <c r="W992">
        <v>0</v>
      </c>
      <c r="X992">
        <v>0</v>
      </c>
      <c r="Y992">
        <v>0</v>
      </c>
      <c r="Z992">
        <v>0</v>
      </c>
      <c r="AA992">
        <v>0</v>
      </c>
      <c r="AB992">
        <v>0</v>
      </c>
      <c r="AC992">
        <v>0</v>
      </c>
      <c r="AD992">
        <v>0</v>
      </c>
      <c r="AE992" t="str">
        <v>(empty model)</v>
      </c>
      <c r="AF992">
        <v>1</v>
      </c>
      <c r="AG992">
        <v>177</v>
      </c>
      <c r="AH992">
        <v>3861.3241400000002</v>
      </c>
      <c r="AI992">
        <v>12.1</v>
      </c>
    </row>
    <row r="993" spans="10:35" x14ac:dyDescent="0.25">
      <c r="J993" t="str">
        <v>Georgia</v>
      </c>
      <c r="K993" t="b">
        <v>1</v>
      </c>
      <c r="M993" t="str">
        <v>Mexico</v>
      </c>
      <c r="N993">
        <v>76.599999999999994</v>
      </c>
      <c r="P993" t="str">
        <v>Mexico</v>
      </c>
      <c r="Q993">
        <v>0</v>
      </c>
      <c r="R993">
        <v>0</v>
      </c>
      <c r="S993">
        <v>0</v>
      </c>
      <c r="T993">
        <v>0</v>
      </c>
      <c r="U993">
        <v>0</v>
      </c>
      <c r="V993">
        <v>0</v>
      </c>
      <c r="W993">
        <v>0</v>
      </c>
      <c r="X993">
        <v>0</v>
      </c>
      <c r="Y993">
        <v>0</v>
      </c>
      <c r="Z993">
        <v>0</v>
      </c>
      <c r="AA993">
        <v>0</v>
      </c>
      <c r="AB993">
        <v>0</v>
      </c>
      <c r="AC993">
        <v>0</v>
      </c>
      <c r="AD993">
        <v>1</v>
      </c>
      <c r="AE993" t="str">
        <v>(empty model)</v>
      </c>
      <c r="AF993">
        <v>1</v>
      </c>
      <c r="AG993">
        <v>122</v>
      </c>
      <c r="AH993">
        <v>1452.27766</v>
      </c>
      <c r="AI993">
        <v>13.1</v>
      </c>
    </row>
    <row r="994" spans="10:35" x14ac:dyDescent="0.25">
      <c r="J994" t="str">
        <v>Georgia</v>
      </c>
      <c r="K994" t="b">
        <v>1</v>
      </c>
      <c r="M994" t="str">
        <v>Mexico</v>
      </c>
      <c r="N994">
        <v>76.599999999999994</v>
      </c>
      <c r="P994" t="str">
        <v>Mexico</v>
      </c>
      <c r="Q994">
        <v>0</v>
      </c>
      <c r="R994">
        <v>0</v>
      </c>
      <c r="S994">
        <v>0</v>
      </c>
      <c r="T994">
        <v>0</v>
      </c>
      <c r="U994">
        <v>0</v>
      </c>
      <c r="V994">
        <v>0</v>
      </c>
      <c r="W994">
        <v>0</v>
      </c>
      <c r="X994">
        <v>0</v>
      </c>
      <c r="Y994">
        <v>0</v>
      </c>
      <c r="Z994">
        <v>0</v>
      </c>
      <c r="AA994">
        <v>0</v>
      </c>
      <c r="AB994">
        <v>0</v>
      </c>
      <c r="AC994">
        <v>1</v>
      </c>
      <c r="AD994">
        <v>0</v>
      </c>
      <c r="AE994" t="str">
        <v>(empty model)</v>
      </c>
      <c r="AF994">
        <v>1</v>
      </c>
      <c r="AG994">
        <v>12</v>
      </c>
      <c r="AH994">
        <v>1298.8676599999999</v>
      </c>
      <c r="AI994">
        <v>12.9</v>
      </c>
    </row>
    <row r="995" spans="10:35" x14ac:dyDescent="0.25">
      <c r="J995" t="str">
        <v>Georgia</v>
      </c>
      <c r="K995" t="b">
        <v>1</v>
      </c>
      <c r="M995" t="str">
        <v>Mexico</v>
      </c>
      <c r="N995">
        <v>76.3</v>
      </c>
      <c r="P995" t="str">
        <v>Mexico</v>
      </c>
      <c r="Q995">
        <v>0</v>
      </c>
      <c r="R995">
        <v>0</v>
      </c>
      <c r="S995">
        <v>0</v>
      </c>
      <c r="T995">
        <v>0</v>
      </c>
      <c r="U995">
        <v>0</v>
      </c>
      <c r="V995">
        <v>0</v>
      </c>
      <c r="W995">
        <v>0</v>
      </c>
      <c r="X995">
        <v>0</v>
      </c>
      <c r="Y995">
        <v>0</v>
      </c>
      <c r="Z995">
        <v>0</v>
      </c>
      <c r="AA995">
        <v>0</v>
      </c>
      <c r="AB995">
        <v>1</v>
      </c>
      <c r="AC995">
        <v>0</v>
      </c>
      <c r="AD995">
        <v>0</v>
      </c>
      <c r="AE995" t="str">
        <v>(empty model)</v>
      </c>
      <c r="AF995">
        <v>1</v>
      </c>
      <c r="AG995">
        <v>123</v>
      </c>
      <c r="AH995">
        <v>982.53257199999996</v>
      </c>
      <c r="AI995">
        <v>12.7</v>
      </c>
    </row>
    <row r="996" spans="10:35" x14ac:dyDescent="0.25">
      <c r="J996" t="str">
        <v>Georgia</v>
      </c>
      <c r="K996" t="b">
        <v>1</v>
      </c>
      <c r="M996" t="str">
        <v>Mexico</v>
      </c>
      <c r="N996">
        <v>76.099999999999994</v>
      </c>
      <c r="P996" t="str">
        <v>Mexico</v>
      </c>
      <c r="Q996">
        <v>0</v>
      </c>
      <c r="R996">
        <v>0</v>
      </c>
      <c r="S996">
        <v>0</v>
      </c>
      <c r="T996">
        <v>0</v>
      </c>
      <c r="U996">
        <v>0</v>
      </c>
      <c r="V996">
        <v>0</v>
      </c>
      <c r="W996">
        <v>0</v>
      </c>
      <c r="X996">
        <v>0</v>
      </c>
      <c r="Y996">
        <v>0</v>
      </c>
      <c r="Z996">
        <v>0</v>
      </c>
      <c r="AA996">
        <v>1</v>
      </c>
      <c r="AB996">
        <v>0</v>
      </c>
      <c r="AC996">
        <v>0</v>
      </c>
      <c r="AD996">
        <v>0</v>
      </c>
      <c r="AE996" t="str">
        <v>(empty model)</v>
      </c>
      <c r="AF996">
        <v>1</v>
      </c>
      <c r="AG996">
        <v>124</v>
      </c>
      <c r="AH996">
        <v>9834.4726890000002</v>
      </c>
      <c r="AI996">
        <v>12.6</v>
      </c>
    </row>
    <row r="997" spans="10:35" x14ac:dyDescent="0.25">
      <c r="J997" t="str">
        <v>Germany</v>
      </c>
      <c r="K997" t="b">
        <v>0</v>
      </c>
      <c r="M997" t="str">
        <v>Mexico</v>
      </c>
      <c r="N997">
        <v>75.599999999999994</v>
      </c>
      <c r="P997" t="str">
        <v>Mexico</v>
      </c>
      <c r="Q997">
        <v>0</v>
      </c>
      <c r="R997">
        <v>0</v>
      </c>
      <c r="S997">
        <v>0</v>
      </c>
      <c r="T997">
        <v>0</v>
      </c>
      <c r="U997">
        <v>0</v>
      </c>
      <c r="V997">
        <v>0</v>
      </c>
      <c r="W997">
        <v>0</v>
      </c>
      <c r="X997">
        <v>0</v>
      </c>
      <c r="Y997">
        <v>0</v>
      </c>
      <c r="Z997">
        <v>1</v>
      </c>
      <c r="AA997">
        <v>0</v>
      </c>
      <c r="AB997">
        <v>0</v>
      </c>
      <c r="AC997">
        <v>0</v>
      </c>
      <c r="AD997">
        <v>0</v>
      </c>
      <c r="AE997" t="str">
        <v>(empty model)</v>
      </c>
      <c r="AF997">
        <v>1</v>
      </c>
      <c r="AG997">
        <v>127</v>
      </c>
      <c r="AH997">
        <v>8959.5814160000009</v>
      </c>
      <c r="AI997">
        <v>12.5</v>
      </c>
    </row>
    <row r="998" spans="10:35" x14ac:dyDescent="0.25">
      <c r="J998" t="str">
        <v>Germany</v>
      </c>
      <c r="K998" t="b">
        <v>1</v>
      </c>
      <c r="M998" t="str">
        <v>Mexico</v>
      </c>
      <c r="N998">
        <v>75.7</v>
      </c>
      <c r="P998" t="str">
        <v>Mexico</v>
      </c>
      <c r="Q998">
        <v>0</v>
      </c>
      <c r="R998">
        <v>0</v>
      </c>
      <c r="S998">
        <v>0</v>
      </c>
      <c r="T998">
        <v>0</v>
      </c>
      <c r="U998">
        <v>0</v>
      </c>
      <c r="V998">
        <v>0</v>
      </c>
      <c r="W998">
        <v>0</v>
      </c>
      <c r="X998">
        <v>0</v>
      </c>
      <c r="Y998">
        <v>1</v>
      </c>
      <c r="Z998">
        <v>0</v>
      </c>
      <c r="AA998">
        <v>0</v>
      </c>
      <c r="AB998">
        <v>0</v>
      </c>
      <c r="AC998">
        <v>0</v>
      </c>
      <c r="AD998">
        <v>0</v>
      </c>
      <c r="AE998" t="str">
        <v>(empty model)</v>
      </c>
      <c r="AF998">
        <v>1</v>
      </c>
      <c r="AG998">
        <v>13</v>
      </c>
      <c r="AH998">
        <v>7748.1233099999999</v>
      </c>
      <c r="AI998">
        <v>12.5</v>
      </c>
    </row>
    <row r="999" spans="10:35" x14ac:dyDescent="0.25">
      <c r="J999" t="str">
        <v>Germany</v>
      </c>
      <c r="K999" t="b">
        <v>1</v>
      </c>
      <c r="M999" t="str">
        <v>Mexico</v>
      </c>
      <c r="N999">
        <v>75.599999999999994</v>
      </c>
      <c r="P999" t="str">
        <v>Mexico</v>
      </c>
      <c r="Q999">
        <v>0</v>
      </c>
      <c r="R999">
        <v>0</v>
      </c>
      <c r="S999">
        <v>0</v>
      </c>
      <c r="T999">
        <v>0</v>
      </c>
      <c r="U999">
        <v>0</v>
      </c>
      <c r="V999">
        <v>0</v>
      </c>
      <c r="W999">
        <v>0</v>
      </c>
      <c r="X999">
        <v>1</v>
      </c>
      <c r="Y999">
        <v>0</v>
      </c>
      <c r="Z999">
        <v>0</v>
      </c>
      <c r="AA999">
        <v>0</v>
      </c>
      <c r="AB999">
        <v>0</v>
      </c>
      <c r="AC999">
        <v>0</v>
      </c>
      <c r="AD999">
        <v>0</v>
      </c>
      <c r="AE999" t="str">
        <v>(empty model)</v>
      </c>
      <c r="AF999">
        <v>1</v>
      </c>
      <c r="AG999">
        <v>127</v>
      </c>
      <c r="AH999">
        <v>9689.5288700000001</v>
      </c>
      <c r="AI999">
        <v>12.3</v>
      </c>
    </row>
    <row r="1000" spans="10:35" x14ac:dyDescent="0.25">
      <c r="J1000" t="str">
        <v>Germany</v>
      </c>
      <c r="K1000" t="b">
        <v>1</v>
      </c>
      <c r="M1000" t="str">
        <v>Mexico</v>
      </c>
      <c r="N1000">
        <v>76</v>
      </c>
      <c r="P1000" t="str">
        <v>Mexico</v>
      </c>
      <c r="Q1000">
        <v>0</v>
      </c>
      <c r="R1000">
        <v>0</v>
      </c>
      <c r="S1000">
        <v>0</v>
      </c>
      <c r="T1000">
        <v>0</v>
      </c>
      <c r="U1000">
        <v>0</v>
      </c>
      <c r="V1000">
        <v>0</v>
      </c>
      <c r="W1000">
        <v>1</v>
      </c>
      <c r="X1000">
        <v>0</v>
      </c>
      <c r="Y1000">
        <v>0</v>
      </c>
      <c r="Z1000">
        <v>0</v>
      </c>
      <c r="AA1000">
        <v>0</v>
      </c>
      <c r="AB1000">
        <v>0</v>
      </c>
      <c r="AC1000">
        <v>0</v>
      </c>
      <c r="AD1000">
        <v>0</v>
      </c>
      <c r="AE1000" t="str">
        <v>(empty model)</v>
      </c>
      <c r="AF1000">
        <v>1</v>
      </c>
      <c r="AG1000">
        <v>123</v>
      </c>
      <c r="AH1000">
        <v>933.34168699999998</v>
      </c>
      <c r="AI1000">
        <v>12.3</v>
      </c>
    </row>
    <row r="1001" spans="10:35" x14ac:dyDescent="0.25">
      <c r="J1001" t="str">
        <v>Germany</v>
      </c>
      <c r="K1001" t="b">
        <v>1</v>
      </c>
      <c r="M1001" t="str">
        <v>Mexico</v>
      </c>
      <c r="N1001">
        <v>75.8</v>
      </c>
      <c r="P1001" t="str">
        <v>Mexico</v>
      </c>
      <c r="Q1001">
        <v>0</v>
      </c>
      <c r="R1001">
        <v>0</v>
      </c>
      <c r="S1001">
        <v>0</v>
      </c>
      <c r="T1001">
        <v>0</v>
      </c>
      <c r="U1001">
        <v>0</v>
      </c>
      <c r="V1001">
        <v>1</v>
      </c>
      <c r="W1001">
        <v>0</v>
      </c>
      <c r="X1001">
        <v>0</v>
      </c>
      <c r="Y1001">
        <v>0</v>
      </c>
      <c r="Z1001">
        <v>0</v>
      </c>
      <c r="AA1001">
        <v>0</v>
      </c>
      <c r="AB1001">
        <v>0</v>
      </c>
      <c r="AC1001">
        <v>0</v>
      </c>
      <c r="AD1001">
        <v>0</v>
      </c>
      <c r="AE1001" t="str">
        <v>(empty model)</v>
      </c>
      <c r="AF1001">
        <v>1</v>
      </c>
      <c r="AG1001">
        <v>125</v>
      </c>
      <c r="AH1001">
        <v>8767.9225800000004</v>
      </c>
      <c r="AI1001">
        <v>12.2</v>
      </c>
    </row>
    <row r="1002" spans="10:35" x14ac:dyDescent="0.25">
      <c r="J1002" t="str">
        <v>Germany</v>
      </c>
      <c r="K1002" t="b">
        <v>1</v>
      </c>
      <c r="M1002" t="str">
        <v>Mexico</v>
      </c>
      <c r="N1002">
        <v>75.3</v>
      </c>
      <c r="P1002" t="str">
        <v>Mexico</v>
      </c>
      <c r="Q1002">
        <v>0</v>
      </c>
      <c r="R1002">
        <v>0</v>
      </c>
      <c r="S1002">
        <v>0</v>
      </c>
      <c r="T1002">
        <v>0</v>
      </c>
      <c r="U1002">
        <v>1</v>
      </c>
      <c r="V1002">
        <v>0</v>
      </c>
      <c r="W1002">
        <v>0</v>
      </c>
      <c r="X1002">
        <v>0</v>
      </c>
      <c r="Y1002">
        <v>0</v>
      </c>
      <c r="Z1002">
        <v>0</v>
      </c>
      <c r="AA1002">
        <v>0</v>
      </c>
      <c r="AB1002">
        <v>0</v>
      </c>
      <c r="AC1002">
        <v>0</v>
      </c>
      <c r="AD1002">
        <v>0</v>
      </c>
      <c r="AE1002" t="str">
        <v>(empty model)</v>
      </c>
      <c r="AF1002">
        <v>1</v>
      </c>
      <c r="AG1002">
        <v>126</v>
      </c>
      <c r="AH1002">
        <v>7986.7984390000001</v>
      </c>
      <c r="AI1002">
        <v>12.2</v>
      </c>
    </row>
    <row r="1003" spans="10:35" x14ac:dyDescent="0.25">
      <c r="J1003" t="str">
        <v>Germany</v>
      </c>
      <c r="K1003" t="b">
        <v>1</v>
      </c>
      <c r="M1003" t="str">
        <v>Mexico</v>
      </c>
      <c r="N1003">
        <v>75.400000000000006</v>
      </c>
      <c r="P1003" t="str">
        <v>Mexico</v>
      </c>
      <c r="Q1003">
        <v>0</v>
      </c>
      <c r="R1003">
        <v>0</v>
      </c>
      <c r="S1003">
        <v>0</v>
      </c>
      <c r="T1003">
        <v>1</v>
      </c>
      <c r="U1003">
        <v>0</v>
      </c>
      <c r="V1003">
        <v>0</v>
      </c>
      <c r="W1003">
        <v>0</v>
      </c>
      <c r="X1003">
        <v>0</v>
      </c>
      <c r="Y1003">
        <v>0</v>
      </c>
      <c r="Z1003">
        <v>0</v>
      </c>
      <c r="AA1003">
        <v>0</v>
      </c>
      <c r="AB1003">
        <v>0</v>
      </c>
      <c r="AC1003">
        <v>0</v>
      </c>
      <c r="AD1003">
        <v>0</v>
      </c>
      <c r="AE1003" t="str">
        <v>(empty model)</v>
      </c>
      <c r="AF1003">
        <v>1</v>
      </c>
      <c r="AG1003">
        <v>124</v>
      </c>
      <c r="AH1003">
        <v>7199.5966500000004</v>
      </c>
      <c r="AI1003">
        <v>12.1</v>
      </c>
    </row>
    <row r="1004" spans="10:35" x14ac:dyDescent="0.25">
      <c r="J1004" t="str">
        <v>Germany</v>
      </c>
      <c r="K1004" t="b">
        <v>1</v>
      </c>
      <c r="M1004" t="str">
        <v>Mexico</v>
      </c>
      <c r="N1004">
        <v>75</v>
      </c>
      <c r="P1004" t="str">
        <v>Mexico</v>
      </c>
      <c r="Q1004">
        <v>0</v>
      </c>
      <c r="R1004">
        <v>0</v>
      </c>
      <c r="S1004">
        <v>1</v>
      </c>
      <c r="T1004">
        <v>0</v>
      </c>
      <c r="U1004">
        <v>0</v>
      </c>
      <c r="V1004">
        <v>0</v>
      </c>
      <c r="W1004">
        <v>0</v>
      </c>
      <c r="X1004">
        <v>0</v>
      </c>
      <c r="Y1004">
        <v>0</v>
      </c>
      <c r="Z1004">
        <v>0</v>
      </c>
      <c r="AA1004">
        <v>0</v>
      </c>
      <c r="AB1004">
        <v>0</v>
      </c>
      <c r="AC1004">
        <v>0</v>
      </c>
      <c r="AD1004">
        <v>0</v>
      </c>
      <c r="AE1004" t="str">
        <v>(empty model)</v>
      </c>
      <c r="AF1004">
        <v>1</v>
      </c>
      <c r="AG1004">
        <v>127</v>
      </c>
      <c r="AH1004">
        <v>6751.9989869999999</v>
      </c>
      <c r="AI1004">
        <v>11.9</v>
      </c>
    </row>
    <row r="1005" spans="10:35" x14ac:dyDescent="0.25">
      <c r="J1005" t="str">
        <v>Germany</v>
      </c>
      <c r="K1005" t="b">
        <v>1</v>
      </c>
      <c r="M1005" t="str">
        <v>Mexico</v>
      </c>
      <c r="N1005">
        <v>75</v>
      </c>
      <c r="P1005" t="str">
        <v>Mexico</v>
      </c>
      <c r="Q1005">
        <v>0</v>
      </c>
      <c r="R1005">
        <v>1</v>
      </c>
      <c r="S1005">
        <v>0</v>
      </c>
      <c r="T1005">
        <v>0</v>
      </c>
      <c r="U1005">
        <v>0</v>
      </c>
      <c r="V1005">
        <v>0</v>
      </c>
      <c r="W1005">
        <v>0</v>
      </c>
      <c r="X1005">
        <v>0</v>
      </c>
      <c r="Y1005">
        <v>0</v>
      </c>
      <c r="Z1005">
        <v>0</v>
      </c>
      <c r="AA1005">
        <v>0</v>
      </c>
      <c r="AB1005">
        <v>0</v>
      </c>
      <c r="AC1005">
        <v>0</v>
      </c>
      <c r="AD1005">
        <v>0</v>
      </c>
      <c r="AE1005" t="str">
        <v>(empty model)</v>
      </c>
      <c r="AF1005">
        <v>1</v>
      </c>
      <c r="AG1005">
        <v>127</v>
      </c>
      <c r="AH1005">
        <v>716.82190000000003</v>
      </c>
      <c r="AI1005">
        <v>11.6</v>
      </c>
    </row>
    <row r="1006" spans="10:35" x14ac:dyDescent="0.25">
      <c r="J1006" t="str">
        <v>Germany</v>
      </c>
      <c r="K1006" t="b">
        <v>1</v>
      </c>
      <c r="M1006" t="str">
        <v>Mexico</v>
      </c>
      <c r="N1006">
        <v>75</v>
      </c>
      <c r="P1006" t="str">
        <v>Mexico</v>
      </c>
      <c r="Q1006">
        <v>1</v>
      </c>
      <c r="R1006">
        <v>0</v>
      </c>
      <c r="S1006">
        <v>0</v>
      </c>
      <c r="T1006">
        <v>0</v>
      </c>
      <c r="U1006">
        <v>0</v>
      </c>
      <c r="V1006">
        <v>0</v>
      </c>
      <c r="W1006">
        <v>0</v>
      </c>
      <c r="X1006">
        <v>0</v>
      </c>
      <c r="Y1006">
        <v>0</v>
      </c>
      <c r="Z1006">
        <v>0</v>
      </c>
      <c r="AA1006">
        <v>0</v>
      </c>
      <c r="AB1006">
        <v>0</v>
      </c>
      <c r="AC1006">
        <v>0</v>
      </c>
      <c r="AD1006">
        <v>0</v>
      </c>
      <c r="AE1006" t="str">
        <v>(empty model)</v>
      </c>
      <c r="AF1006">
        <v>1</v>
      </c>
      <c r="AG1006">
        <v>126</v>
      </c>
      <c r="AH1006">
        <v>731.37886400000002</v>
      </c>
      <c r="AI1006">
        <v>11.6</v>
      </c>
    </row>
    <row r="1007" spans="10:35" x14ac:dyDescent="0.25">
      <c r="J1007" t="str">
        <v>Germany</v>
      </c>
      <c r="K1007" t="b">
        <v>1</v>
      </c>
      <c r="M1007" t="str">
        <v>Mexico</v>
      </c>
      <c r="N1007">
        <v>74.8</v>
      </c>
      <c r="P1007" t="str">
        <v>Mexico</v>
      </c>
      <c r="Q1007">
        <v>0</v>
      </c>
      <c r="R1007">
        <v>0</v>
      </c>
      <c r="S1007">
        <v>0</v>
      </c>
      <c r="T1007">
        <v>0</v>
      </c>
      <c r="U1007">
        <v>0</v>
      </c>
      <c r="V1007">
        <v>0</v>
      </c>
      <c r="W1007">
        <v>0</v>
      </c>
      <c r="X1007">
        <v>0</v>
      </c>
      <c r="Y1007">
        <v>0</v>
      </c>
      <c r="Z1007">
        <v>0</v>
      </c>
      <c r="AA1007">
        <v>0</v>
      </c>
      <c r="AB1007">
        <v>0</v>
      </c>
      <c r="AC1007">
        <v>0</v>
      </c>
      <c r="AD1007">
        <v>0</v>
      </c>
      <c r="AE1007" t="str">
        <v>(empty model)</v>
      </c>
      <c r="AF1007">
        <v>1</v>
      </c>
      <c r="AG1007">
        <v>129</v>
      </c>
      <c r="AH1007">
        <v>672.92112999999995</v>
      </c>
      <c r="AI1007">
        <v>11.4</v>
      </c>
    </row>
    <row r="1008" spans="10:35" x14ac:dyDescent="0.25">
      <c r="J1008" t="str">
        <v>Germany</v>
      </c>
      <c r="K1008" t="b">
        <v>1</v>
      </c>
      <c r="M1008" t="str">
        <v>Mongolia</v>
      </c>
      <c r="N1008">
        <v>68.400000000000006</v>
      </c>
      <c r="P1008" t="str">
        <v>Mongolia</v>
      </c>
      <c r="Q1008">
        <v>0</v>
      </c>
      <c r="R1008">
        <v>0</v>
      </c>
      <c r="S1008">
        <v>0</v>
      </c>
      <c r="T1008">
        <v>0</v>
      </c>
      <c r="U1008">
        <v>0</v>
      </c>
      <c r="V1008">
        <v>0</v>
      </c>
      <c r="W1008">
        <v>0</v>
      </c>
      <c r="X1008">
        <v>0</v>
      </c>
      <c r="Y1008">
        <v>0</v>
      </c>
      <c r="Z1008">
        <v>0</v>
      </c>
      <c r="AA1008">
        <v>0</v>
      </c>
      <c r="AB1008">
        <v>0</v>
      </c>
      <c r="AC1008">
        <v>0</v>
      </c>
      <c r="AD1008">
        <v>1</v>
      </c>
      <c r="AE1008" t="str">
        <v>(empty model)</v>
      </c>
      <c r="AF1008">
        <v>1</v>
      </c>
      <c r="AG1008">
        <v>225</v>
      </c>
      <c r="AH1008">
        <v>4181.5833210000001</v>
      </c>
      <c r="AI1008">
        <v>14.8</v>
      </c>
    </row>
    <row r="1009" spans="10:35" x14ac:dyDescent="0.25">
      <c r="J1009" t="str">
        <v>Germany</v>
      </c>
      <c r="K1009" t="b">
        <v>1</v>
      </c>
      <c r="M1009" t="str">
        <v>Mongolia</v>
      </c>
      <c r="N1009">
        <v>68.099999999999994</v>
      </c>
      <c r="P1009" t="str">
        <v>Mongolia</v>
      </c>
      <c r="Q1009">
        <v>0</v>
      </c>
      <c r="R1009">
        <v>0</v>
      </c>
      <c r="S1009">
        <v>0</v>
      </c>
      <c r="T1009">
        <v>0</v>
      </c>
      <c r="U1009">
        <v>0</v>
      </c>
      <c r="V1009">
        <v>0</v>
      </c>
      <c r="W1009">
        <v>0</v>
      </c>
      <c r="X1009">
        <v>0</v>
      </c>
      <c r="Y1009">
        <v>0</v>
      </c>
      <c r="Z1009">
        <v>0</v>
      </c>
      <c r="AA1009">
        <v>0</v>
      </c>
      <c r="AB1009">
        <v>0</v>
      </c>
      <c r="AC1009">
        <v>1</v>
      </c>
      <c r="AD1009">
        <v>0</v>
      </c>
      <c r="AE1009" t="str">
        <v>(empty model)</v>
      </c>
      <c r="AF1009">
        <v>1</v>
      </c>
      <c r="AG1009">
        <v>227</v>
      </c>
      <c r="AH1009">
        <v>4385.379355</v>
      </c>
      <c r="AI1009">
        <v>14.7</v>
      </c>
    </row>
    <row r="1010" spans="10:35" x14ac:dyDescent="0.25">
      <c r="J1010" t="str">
        <v>Germany</v>
      </c>
      <c r="K1010" t="b">
        <v>1</v>
      </c>
      <c r="M1010" t="str">
        <v>Mongolia</v>
      </c>
      <c r="N1010">
        <v>67.8</v>
      </c>
      <c r="P1010" t="str">
        <v>Mongolia</v>
      </c>
      <c r="Q1010">
        <v>0</v>
      </c>
      <c r="R1010">
        <v>0</v>
      </c>
      <c r="S1010">
        <v>0</v>
      </c>
      <c r="T1010">
        <v>0</v>
      </c>
      <c r="U1010">
        <v>0</v>
      </c>
      <c r="V1010">
        <v>0</v>
      </c>
      <c r="W1010">
        <v>0</v>
      </c>
      <c r="X1010">
        <v>0</v>
      </c>
      <c r="Y1010">
        <v>0</v>
      </c>
      <c r="Z1010">
        <v>0</v>
      </c>
      <c r="AA1010">
        <v>0</v>
      </c>
      <c r="AB1010">
        <v>1</v>
      </c>
      <c r="AC1010">
        <v>0</v>
      </c>
      <c r="AD1010">
        <v>0</v>
      </c>
      <c r="AE1010" t="str">
        <v>(empty model)</v>
      </c>
      <c r="AF1010">
        <v>1</v>
      </c>
      <c r="AG1010">
        <v>231</v>
      </c>
      <c r="AH1010">
        <v>4368.8224799999998</v>
      </c>
      <c r="AI1010">
        <v>14.7</v>
      </c>
    </row>
    <row r="1011" spans="10:35" x14ac:dyDescent="0.25">
      <c r="J1011" t="str">
        <v>Germany</v>
      </c>
      <c r="K1011" t="b">
        <v>1</v>
      </c>
      <c r="M1011" t="str">
        <v>Mongolia</v>
      </c>
      <c r="N1011">
        <v>67.3</v>
      </c>
      <c r="P1011" t="str">
        <v>Mongolia</v>
      </c>
      <c r="Q1011">
        <v>0</v>
      </c>
      <c r="R1011">
        <v>0</v>
      </c>
      <c r="S1011">
        <v>0</v>
      </c>
      <c r="T1011">
        <v>0</v>
      </c>
      <c r="U1011">
        <v>0</v>
      </c>
      <c r="V1011">
        <v>0</v>
      </c>
      <c r="W1011">
        <v>0</v>
      </c>
      <c r="X1011">
        <v>0</v>
      </c>
      <c r="Y1011">
        <v>0</v>
      </c>
      <c r="Z1011">
        <v>0</v>
      </c>
      <c r="AA1011">
        <v>1</v>
      </c>
      <c r="AB1011">
        <v>0</v>
      </c>
      <c r="AC1011">
        <v>0</v>
      </c>
      <c r="AD1011">
        <v>0</v>
      </c>
      <c r="AE1011" t="str">
        <v>(empty model)</v>
      </c>
      <c r="AF1011">
        <v>1</v>
      </c>
      <c r="AG1011">
        <v>235</v>
      </c>
      <c r="AH1011">
        <v>3769.5952550000002</v>
      </c>
      <c r="AI1011">
        <v>14.6</v>
      </c>
    </row>
    <row r="1012" spans="10:35" x14ac:dyDescent="0.25">
      <c r="J1012" t="str">
        <v>Germany</v>
      </c>
      <c r="K1012" t="b">
        <v>1</v>
      </c>
      <c r="M1012" t="str">
        <v>Mongolia</v>
      </c>
      <c r="N1012">
        <v>66.3</v>
      </c>
      <c r="P1012" t="str">
        <v>Mongolia</v>
      </c>
      <c r="Q1012">
        <v>0</v>
      </c>
      <c r="R1012">
        <v>0</v>
      </c>
      <c r="S1012">
        <v>0</v>
      </c>
      <c r="T1012">
        <v>0</v>
      </c>
      <c r="U1012">
        <v>0</v>
      </c>
      <c r="V1012">
        <v>0</v>
      </c>
      <c r="W1012">
        <v>0</v>
      </c>
      <c r="X1012">
        <v>0</v>
      </c>
      <c r="Y1012">
        <v>0</v>
      </c>
      <c r="Z1012">
        <v>1</v>
      </c>
      <c r="AA1012">
        <v>0</v>
      </c>
      <c r="AB1012">
        <v>0</v>
      </c>
      <c r="AC1012">
        <v>0</v>
      </c>
      <c r="AD1012">
        <v>0</v>
      </c>
      <c r="AE1012" t="str">
        <v>(empty model)</v>
      </c>
      <c r="AF1012">
        <v>1</v>
      </c>
      <c r="AG1012">
        <v>25</v>
      </c>
      <c r="AH1012">
        <v>265.35365899999999</v>
      </c>
      <c r="AI1012">
        <v>14.3</v>
      </c>
    </row>
    <row r="1013" spans="10:35" x14ac:dyDescent="0.25">
      <c r="J1013" t="str">
        <v>Ghana</v>
      </c>
      <c r="K1013" t="b">
        <v>0</v>
      </c>
      <c r="M1013" t="str">
        <v>Mongolia</v>
      </c>
      <c r="N1013">
        <v>66.900000000000006</v>
      </c>
      <c r="P1013" t="str">
        <v>Mongolia</v>
      </c>
      <c r="Q1013">
        <v>0</v>
      </c>
      <c r="R1013">
        <v>0</v>
      </c>
      <c r="S1013">
        <v>0</v>
      </c>
      <c r="T1013">
        <v>0</v>
      </c>
      <c r="U1013">
        <v>0</v>
      </c>
      <c r="V1013">
        <v>0</v>
      </c>
      <c r="W1013">
        <v>0</v>
      </c>
      <c r="X1013">
        <v>0</v>
      </c>
      <c r="Y1013">
        <v>1</v>
      </c>
      <c r="Z1013">
        <v>0</v>
      </c>
      <c r="AA1013">
        <v>0</v>
      </c>
      <c r="AB1013">
        <v>0</v>
      </c>
      <c r="AC1013">
        <v>0</v>
      </c>
      <c r="AD1013">
        <v>0</v>
      </c>
      <c r="AE1013" t="str">
        <v>(empty model)</v>
      </c>
      <c r="AF1013">
        <v>1</v>
      </c>
      <c r="AG1013">
        <v>235</v>
      </c>
      <c r="AH1013">
        <v>1717.8987609999999</v>
      </c>
      <c r="AI1013">
        <v>13.8</v>
      </c>
    </row>
    <row r="1014" spans="10:35" x14ac:dyDescent="0.25">
      <c r="J1014" t="str">
        <v>Ghana</v>
      </c>
      <c r="K1014" t="b">
        <v>1</v>
      </c>
      <c r="M1014" t="str">
        <v>Mongolia</v>
      </c>
      <c r="N1014">
        <v>67.400000000000006</v>
      </c>
      <c r="P1014" t="str">
        <v>Mongolia</v>
      </c>
      <c r="Q1014">
        <v>0</v>
      </c>
      <c r="R1014">
        <v>0</v>
      </c>
      <c r="S1014">
        <v>0</v>
      </c>
      <c r="T1014">
        <v>0</v>
      </c>
      <c r="U1014">
        <v>0</v>
      </c>
      <c r="V1014">
        <v>0</v>
      </c>
      <c r="W1014">
        <v>0</v>
      </c>
      <c r="X1014">
        <v>1</v>
      </c>
      <c r="Y1014">
        <v>0</v>
      </c>
      <c r="Z1014">
        <v>0</v>
      </c>
      <c r="AA1014">
        <v>0</v>
      </c>
      <c r="AB1014">
        <v>0</v>
      </c>
      <c r="AC1014">
        <v>0</v>
      </c>
      <c r="AD1014">
        <v>0</v>
      </c>
      <c r="AE1014" t="str">
        <v>(empty model)</v>
      </c>
      <c r="AF1014">
        <v>1</v>
      </c>
      <c r="AG1014">
        <v>225</v>
      </c>
      <c r="AH1014">
        <v>2139.6256309999999</v>
      </c>
      <c r="AI1014">
        <v>13.4</v>
      </c>
    </row>
    <row r="1015" spans="10:35" x14ac:dyDescent="0.25">
      <c r="J1015" t="str">
        <v>Ghana</v>
      </c>
      <c r="K1015" t="b">
        <v>1</v>
      </c>
      <c r="M1015" t="str">
        <v>Mongolia</v>
      </c>
      <c r="N1015">
        <v>65.900000000000006</v>
      </c>
      <c r="P1015" t="str">
        <v>Mongolia</v>
      </c>
      <c r="Q1015">
        <v>0</v>
      </c>
      <c r="R1015">
        <v>0</v>
      </c>
      <c r="S1015">
        <v>0</v>
      </c>
      <c r="T1015">
        <v>0</v>
      </c>
      <c r="U1015">
        <v>0</v>
      </c>
      <c r="V1015">
        <v>0</v>
      </c>
      <c r="W1015">
        <v>1</v>
      </c>
      <c r="X1015">
        <v>0</v>
      </c>
      <c r="Y1015">
        <v>0</v>
      </c>
      <c r="Z1015">
        <v>0</v>
      </c>
      <c r="AA1015">
        <v>0</v>
      </c>
      <c r="AB1015">
        <v>0</v>
      </c>
      <c r="AC1015">
        <v>0</v>
      </c>
      <c r="AD1015">
        <v>0</v>
      </c>
      <c r="AE1015" t="str">
        <v>(empty model)</v>
      </c>
      <c r="AF1015">
        <v>1</v>
      </c>
      <c r="AG1015">
        <v>26</v>
      </c>
      <c r="AH1015">
        <v>1634.81431</v>
      </c>
      <c r="AI1015">
        <v>13</v>
      </c>
    </row>
    <row r="1016" spans="10:35" x14ac:dyDescent="0.25">
      <c r="J1016" t="str">
        <v>Ghana</v>
      </c>
      <c r="K1016" t="b">
        <v>1</v>
      </c>
      <c r="M1016" t="str">
        <v>Mongolia</v>
      </c>
      <c r="N1016">
        <v>65</v>
      </c>
      <c r="P1016" t="str">
        <v>Mongolia</v>
      </c>
      <c r="Q1016">
        <v>0</v>
      </c>
      <c r="R1016">
        <v>0</v>
      </c>
      <c r="S1016">
        <v>0</v>
      </c>
      <c r="T1016">
        <v>0</v>
      </c>
      <c r="U1016">
        <v>0</v>
      </c>
      <c r="V1016">
        <v>1</v>
      </c>
      <c r="W1016">
        <v>0</v>
      </c>
      <c r="X1016">
        <v>0</v>
      </c>
      <c r="Y1016">
        <v>0</v>
      </c>
      <c r="Z1016">
        <v>0</v>
      </c>
      <c r="AA1016">
        <v>0</v>
      </c>
      <c r="AB1016">
        <v>0</v>
      </c>
      <c r="AC1016">
        <v>0</v>
      </c>
      <c r="AD1016">
        <v>0</v>
      </c>
      <c r="AE1016" t="str">
        <v>(empty model)</v>
      </c>
      <c r="AF1016">
        <v>1</v>
      </c>
      <c r="AG1016">
        <v>271</v>
      </c>
      <c r="AH1016">
        <v>1334.6518960000001</v>
      </c>
      <c r="AI1016">
        <v>12.7</v>
      </c>
    </row>
    <row r="1017" spans="10:35" x14ac:dyDescent="0.25">
      <c r="J1017" t="str">
        <v>Ghana</v>
      </c>
      <c r="K1017" t="b">
        <v>1</v>
      </c>
      <c r="M1017" t="str">
        <v>Mongolia</v>
      </c>
      <c r="N1017">
        <v>64.5</v>
      </c>
      <c r="P1017" t="str">
        <v>Mongolia</v>
      </c>
      <c r="Q1017">
        <v>0</v>
      </c>
      <c r="R1017">
        <v>0</v>
      </c>
      <c r="S1017">
        <v>0</v>
      </c>
      <c r="T1017">
        <v>0</v>
      </c>
      <c r="U1017">
        <v>1</v>
      </c>
      <c r="V1017">
        <v>0</v>
      </c>
      <c r="W1017">
        <v>0</v>
      </c>
      <c r="X1017">
        <v>0</v>
      </c>
      <c r="Y1017">
        <v>0</v>
      </c>
      <c r="Z1017">
        <v>0</v>
      </c>
      <c r="AA1017">
        <v>0</v>
      </c>
      <c r="AB1017">
        <v>0</v>
      </c>
      <c r="AC1017">
        <v>0</v>
      </c>
      <c r="AD1017">
        <v>0</v>
      </c>
      <c r="AE1017" t="str">
        <v>(empty model)</v>
      </c>
      <c r="AF1017">
        <v>1</v>
      </c>
      <c r="AG1017">
        <v>274</v>
      </c>
      <c r="AH1017">
        <v>998.82266709999999</v>
      </c>
      <c r="AI1017">
        <v>11.8</v>
      </c>
    </row>
    <row r="1018" spans="10:35" x14ac:dyDescent="0.25">
      <c r="J1018" t="str">
        <v>Ghana</v>
      </c>
      <c r="K1018" t="b">
        <v>1</v>
      </c>
      <c r="M1018" t="str">
        <v>Mongolia</v>
      </c>
      <c r="N1018">
        <v>64</v>
      </c>
      <c r="P1018" t="str">
        <v>Mongolia</v>
      </c>
      <c r="Q1018">
        <v>0</v>
      </c>
      <c r="R1018">
        <v>0</v>
      </c>
      <c r="S1018">
        <v>0</v>
      </c>
      <c r="T1018">
        <v>1</v>
      </c>
      <c r="U1018">
        <v>0</v>
      </c>
      <c r="V1018">
        <v>0</v>
      </c>
      <c r="W1018">
        <v>0</v>
      </c>
      <c r="X1018">
        <v>0</v>
      </c>
      <c r="Y1018">
        <v>0</v>
      </c>
      <c r="Z1018">
        <v>0</v>
      </c>
      <c r="AA1018">
        <v>0</v>
      </c>
      <c r="AB1018">
        <v>0</v>
      </c>
      <c r="AC1018">
        <v>0</v>
      </c>
      <c r="AD1018">
        <v>0</v>
      </c>
      <c r="AE1018" t="str">
        <v>(empty model)</v>
      </c>
      <c r="AF1018">
        <v>1</v>
      </c>
      <c r="AG1018">
        <v>284</v>
      </c>
      <c r="AH1018">
        <v>797.83774319999998</v>
      </c>
      <c r="AI1018">
        <v>11.2</v>
      </c>
    </row>
    <row r="1019" spans="10:35" x14ac:dyDescent="0.25">
      <c r="J1019" t="str">
        <v>Ghana</v>
      </c>
      <c r="K1019" t="b">
        <v>1</v>
      </c>
      <c r="M1019" t="str">
        <v>Mongolia</v>
      </c>
      <c r="N1019">
        <v>64</v>
      </c>
      <c r="P1019" t="str">
        <v>Mongolia</v>
      </c>
      <c r="Q1019">
        <v>0</v>
      </c>
      <c r="R1019">
        <v>0</v>
      </c>
      <c r="S1019">
        <v>1</v>
      </c>
      <c r="T1019">
        <v>0</v>
      </c>
      <c r="U1019">
        <v>0</v>
      </c>
      <c r="V1019">
        <v>0</v>
      </c>
      <c r="W1019">
        <v>0</v>
      </c>
      <c r="X1019">
        <v>0</v>
      </c>
      <c r="Y1019">
        <v>0</v>
      </c>
      <c r="Z1019">
        <v>0</v>
      </c>
      <c r="AA1019">
        <v>0</v>
      </c>
      <c r="AB1019">
        <v>0</v>
      </c>
      <c r="AC1019">
        <v>0</v>
      </c>
      <c r="AD1019">
        <v>0</v>
      </c>
      <c r="AE1019" t="str">
        <v>(empty model)</v>
      </c>
      <c r="AF1019">
        <v>1</v>
      </c>
      <c r="AG1019">
        <v>271</v>
      </c>
      <c r="AH1019">
        <v>646.56129499999997</v>
      </c>
      <c r="AI1019">
        <v>10.5</v>
      </c>
    </row>
    <row r="1020" spans="10:35" x14ac:dyDescent="0.25">
      <c r="J1020" t="str">
        <v>Ghana</v>
      </c>
      <c r="K1020" t="b">
        <v>1</v>
      </c>
      <c r="M1020" t="str">
        <v>Mongolia</v>
      </c>
      <c r="N1020">
        <v>63.8</v>
      </c>
      <c r="P1020" t="str">
        <v>Mongolia</v>
      </c>
      <c r="Q1020">
        <v>0</v>
      </c>
      <c r="R1020">
        <v>1</v>
      </c>
      <c r="S1020">
        <v>0</v>
      </c>
      <c r="T1020">
        <v>0</v>
      </c>
      <c r="U1020">
        <v>0</v>
      </c>
      <c r="V1020">
        <v>0</v>
      </c>
      <c r="W1020">
        <v>0</v>
      </c>
      <c r="X1020">
        <v>0</v>
      </c>
      <c r="Y1020">
        <v>0</v>
      </c>
      <c r="Z1020">
        <v>0</v>
      </c>
      <c r="AA1020">
        <v>0</v>
      </c>
      <c r="AB1020">
        <v>0</v>
      </c>
      <c r="AC1020">
        <v>0</v>
      </c>
      <c r="AD1020">
        <v>0</v>
      </c>
      <c r="AE1020" t="str">
        <v>(empty model)</v>
      </c>
      <c r="AF1020">
        <v>1</v>
      </c>
      <c r="AG1020">
        <v>263</v>
      </c>
      <c r="AH1020">
        <v>571.51882999999998</v>
      </c>
      <c r="AI1020">
        <v>10.1</v>
      </c>
    </row>
    <row r="1021" spans="10:35" x14ac:dyDescent="0.25">
      <c r="J1021" t="str">
        <v>Ghana</v>
      </c>
      <c r="K1021" t="b">
        <v>1</v>
      </c>
      <c r="M1021" t="str">
        <v>Mongolia</v>
      </c>
      <c r="N1021">
        <v>63.2</v>
      </c>
      <c r="P1021" t="str">
        <v>Mongolia</v>
      </c>
      <c r="Q1021">
        <v>1</v>
      </c>
      <c r="R1021">
        <v>0</v>
      </c>
      <c r="S1021">
        <v>0</v>
      </c>
      <c r="T1021">
        <v>0</v>
      </c>
      <c r="U1021">
        <v>0</v>
      </c>
      <c r="V1021">
        <v>0</v>
      </c>
      <c r="W1021">
        <v>0</v>
      </c>
      <c r="X1021">
        <v>0</v>
      </c>
      <c r="Y1021">
        <v>0</v>
      </c>
      <c r="Z1021">
        <v>0</v>
      </c>
      <c r="AA1021">
        <v>0</v>
      </c>
      <c r="AB1021">
        <v>0</v>
      </c>
      <c r="AC1021">
        <v>0</v>
      </c>
      <c r="AD1021">
        <v>0</v>
      </c>
      <c r="AE1021" t="str">
        <v>(empty model)</v>
      </c>
      <c r="AF1021">
        <v>1</v>
      </c>
      <c r="AG1021">
        <v>266</v>
      </c>
      <c r="AH1021">
        <v>524.14592400000004</v>
      </c>
      <c r="AI1021">
        <v>9.4</v>
      </c>
    </row>
    <row r="1022" spans="10:35" x14ac:dyDescent="0.25">
      <c r="J1022" t="str">
        <v>Ghana</v>
      </c>
      <c r="K1022" t="b">
        <v>1</v>
      </c>
      <c r="M1022" t="str">
        <v>Mongolia</v>
      </c>
      <c r="N1022">
        <v>62.8</v>
      </c>
      <c r="P1022" t="str">
        <v>Mongolia</v>
      </c>
      <c r="Q1022">
        <v>0</v>
      </c>
      <c r="R1022">
        <v>0</v>
      </c>
      <c r="S1022">
        <v>0</v>
      </c>
      <c r="T1022">
        <v>0</v>
      </c>
      <c r="U1022">
        <v>0</v>
      </c>
      <c r="V1022">
        <v>0</v>
      </c>
      <c r="W1022">
        <v>0</v>
      </c>
      <c r="X1022">
        <v>0</v>
      </c>
      <c r="Y1022">
        <v>0</v>
      </c>
      <c r="Z1022">
        <v>0</v>
      </c>
      <c r="AA1022">
        <v>0</v>
      </c>
      <c r="AB1022">
        <v>0</v>
      </c>
      <c r="AC1022">
        <v>0</v>
      </c>
      <c r="AD1022">
        <v>0</v>
      </c>
      <c r="AE1022" t="str">
        <v>(empty model)</v>
      </c>
      <c r="AF1022">
        <v>1</v>
      </c>
      <c r="AG1022">
        <v>274</v>
      </c>
      <c r="AH1022">
        <v>474.21333609999999</v>
      </c>
      <c r="AI1022">
        <v>8.9</v>
      </c>
    </row>
    <row r="1023" spans="10:35" x14ac:dyDescent="0.25">
      <c r="J1023" t="str">
        <v>Ghana</v>
      </c>
      <c r="K1023" t="b">
        <v>1</v>
      </c>
      <c r="M1023" t="str">
        <v>Montenegro</v>
      </c>
      <c r="N1023">
        <v>75.900000000000006</v>
      </c>
      <c r="P1023" t="str">
        <v>Montenegro</v>
      </c>
      <c r="Q1023">
        <v>0</v>
      </c>
      <c r="R1023">
        <v>0</v>
      </c>
      <c r="S1023">
        <v>0</v>
      </c>
      <c r="T1023">
        <v>0</v>
      </c>
      <c r="U1023">
        <v>0</v>
      </c>
      <c r="V1023">
        <v>0</v>
      </c>
      <c r="W1023">
        <v>0</v>
      </c>
      <c r="X1023">
        <v>0</v>
      </c>
      <c r="Y1023">
        <v>0</v>
      </c>
      <c r="Z1023">
        <v>0</v>
      </c>
      <c r="AA1023">
        <v>0</v>
      </c>
      <c r="AB1023">
        <v>0</v>
      </c>
      <c r="AC1023">
        <v>0</v>
      </c>
      <c r="AD1023">
        <v>1</v>
      </c>
      <c r="AE1023" t="str">
        <v>(empty model)</v>
      </c>
      <c r="AF1023">
        <v>1</v>
      </c>
      <c r="AG1023">
        <v>17</v>
      </c>
      <c r="AH1023">
        <v>7378.3452889999999</v>
      </c>
      <c r="AI1023">
        <v>15.1</v>
      </c>
    </row>
    <row r="1024" spans="10:35" x14ac:dyDescent="0.25">
      <c r="J1024" t="str">
        <v>Ghana</v>
      </c>
      <c r="K1024" t="b">
        <v>1</v>
      </c>
      <c r="M1024" t="str">
        <v>Montenegro</v>
      </c>
      <c r="N1024">
        <v>75.8</v>
      </c>
      <c r="P1024" t="str">
        <v>Montenegro</v>
      </c>
      <c r="Q1024">
        <v>0</v>
      </c>
      <c r="R1024">
        <v>0</v>
      </c>
      <c r="S1024">
        <v>0</v>
      </c>
      <c r="T1024">
        <v>0</v>
      </c>
      <c r="U1024">
        <v>0</v>
      </c>
      <c r="V1024">
        <v>0</v>
      </c>
      <c r="W1024">
        <v>0</v>
      </c>
      <c r="X1024">
        <v>0</v>
      </c>
      <c r="Y1024">
        <v>0</v>
      </c>
      <c r="Z1024">
        <v>0</v>
      </c>
      <c r="AA1024">
        <v>0</v>
      </c>
      <c r="AB1024">
        <v>0</v>
      </c>
      <c r="AC1024">
        <v>1</v>
      </c>
      <c r="AD1024">
        <v>0</v>
      </c>
      <c r="AE1024" t="str">
        <v>(empty model)</v>
      </c>
      <c r="AF1024">
        <v>1</v>
      </c>
      <c r="AG1024">
        <v>19</v>
      </c>
      <c r="AH1024">
        <v>7186.429787</v>
      </c>
      <c r="AI1024">
        <v>15.1</v>
      </c>
    </row>
    <row r="1025" spans="10:35" x14ac:dyDescent="0.25">
      <c r="J1025" t="str">
        <v>Ghana</v>
      </c>
      <c r="K1025" t="b">
        <v>1</v>
      </c>
      <c r="M1025" t="str">
        <v>Montenegro</v>
      </c>
      <c r="N1025">
        <v>75.599999999999994</v>
      </c>
      <c r="P1025" t="str">
        <v>Montenegro</v>
      </c>
      <c r="Q1025">
        <v>0</v>
      </c>
      <c r="R1025">
        <v>0</v>
      </c>
      <c r="S1025">
        <v>0</v>
      </c>
      <c r="T1025">
        <v>0</v>
      </c>
      <c r="U1025">
        <v>0</v>
      </c>
      <c r="V1025">
        <v>0</v>
      </c>
      <c r="W1025">
        <v>0</v>
      </c>
      <c r="X1025">
        <v>0</v>
      </c>
      <c r="Y1025">
        <v>0</v>
      </c>
      <c r="Z1025">
        <v>0</v>
      </c>
      <c r="AA1025">
        <v>0</v>
      </c>
      <c r="AB1025">
        <v>1</v>
      </c>
      <c r="AC1025">
        <v>0</v>
      </c>
      <c r="AD1025">
        <v>0</v>
      </c>
      <c r="AE1025" t="str">
        <v>(empty model)</v>
      </c>
      <c r="AF1025">
        <v>1</v>
      </c>
      <c r="AG1025">
        <v>11</v>
      </c>
      <c r="AH1025">
        <v>6586.71929</v>
      </c>
      <c r="AI1025">
        <v>15.1</v>
      </c>
    </row>
    <row r="1026" spans="10:35" x14ac:dyDescent="0.25">
      <c r="J1026" t="str">
        <v>Ghana</v>
      </c>
      <c r="K1026" t="b">
        <v>1</v>
      </c>
      <c r="M1026" t="str">
        <v>Montenegro</v>
      </c>
      <c r="N1026">
        <v>75.400000000000006</v>
      </c>
      <c r="P1026" t="str">
        <v>Montenegro</v>
      </c>
      <c r="Q1026">
        <v>0</v>
      </c>
      <c r="R1026">
        <v>0</v>
      </c>
      <c r="S1026">
        <v>0</v>
      </c>
      <c r="T1026">
        <v>0</v>
      </c>
      <c r="U1026">
        <v>0</v>
      </c>
      <c r="V1026">
        <v>0</v>
      </c>
      <c r="W1026">
        <v>0</v>
      </c>
      <c r="X1026">
        <v>0</v>
      </c>
      <c r="Y1026">
        <v>0</v>
      </c>
      <c r="Z1026">
        <v>0</v>
      </c>
      <c r="AA1026">
        <v>1</v>
      </c>
      <c r="AB1026">
        <v>0</v>
      </c>
      <c r="AC1026">
        <v>0</v>
      </c>
      <c r="AD1026">
        <v>0</v>
      </c>
      <c r="AE1026" t="str">
        <v>(empty model)</v>
      </c>
      <c r="AF1026">
        <v>1</v>
      </c>
      <c r="AG1026">
        <v>113</v>
      </c>
      <c r="AH1026">
        <v>7318.7424490000003</v>
      </c>
      <c r="AI1026">
        <v>15.1</v>
      </c>
    </row>
    <row r="1027" spans="10:35" x14ac:dyDescent="0.25">
      <c r="J1027" t="str">
        <v>Ghana</v>
      </c>
      <c r="K1027" t="b">
        <v>0</v>
      </c>
      <c r="M1027" t="str">
        <v>Montenegro</v>
      </c>
      <c r="N1027">
        <v>75.3</v>
      </c>
      <c r="P1027" t="str">
        <v>Montenegro</v>
      </c>
      <c r="Q1027">
        <v>0</v>
      </c>
      <c r="R1027">
        <v>0</v>
      </c>
      <c r="S1027">
        <v>0</v>
      </c>
      <c r="T1027">
        <v>0</v>
      </c>
      <c r="U1027">
        <v>0</v>
      </c>
      <c r="V1027">
        <v>0</v>
      </c>
      <c r="W1027">
        <v>0</v>
      </c>
      <c r="X1027">
        <v>0</v>
      </c>
      <c r="Y1027">
        <v>0</v>
      </c>
      <c r="Z1027">
        <v>1</v>
      </c>
      <c r="AA1027">
        <v>0</v>
      </c>
      <c r="AB1027">
        <v>0</v>
      </c>
      <c r="AC1027">
        <v>0</v>
      </c>
      <c r="AD1027">
        <v>0</v>
      </c>
      <c r="AE1027" t="str">
        <v>(empty model)</v>
      </c>
      <c r="AF1027">
        <v>1</v>
      </c>
      <c r="AG1027">
        <v>115</v>
      </c>
      <c r="AH1027">
        <v>6682.2811579999998</v>
      </c>
      <c r="AI1027">
        <v>15</v>
      </c>
    </row>
    <row r="1028" spans="10:35" x14ac:dyDescent="0.25">
      <c r="J1028" t="str">
        <v>Ghana</v>
      </c>
      <c r="K1028" t="b">
        <v>0</v>
      </c>
      <c r="M1028" t="str">
        <v>Montenegro</v>
      </c>
      <c r="N1028">
        <v>75</v>
      </c>
      <c r="P1028" t="str">
        <v>Montenegro</v>
      </c>
      <c r="Q1028">
        <v>0</v>
      </c>
      <c r="R1028">
        <v>0</v>
      </c>
      <c r="S1028">
        <v>0</v>
      </c>
      <c r="T1028">
        <v>0</v>
      </c>
      <c r="U1028">
        <v>0</v>
      </c>
      <c r="V1028">
        <v>0</v>
      </c>
      <c r="W1028">
        <v>0</v>
      </c>
      <c r="X1028">
        <v>0</v>
      </c>
      <c r="Y1028">
        <v>1</v>
      </c>
      <c r="Z1028">
        <v>0</v>
      </c>
      <c r="AA1028">
        <v>0</v>
      </c>
      <c r="AB1028">
        <v>0</v>
      </c>
      <c r="AC1028">
        <v>0</v>
      </c>
      <c r="AD1028">
        <v>0</v>
      </c>
      <c r="AE1028" t="str">
        <v>(empty model)</v>
      </c>
      <c r="AF1028">
        <v>1</v>
      </c>
      <c r="AG1028">
        <v>117</v>
      </c>
      <c r="AH1028">
        <v>6698.79439</v>
      </c>
      <c r="AI1028">
        <v>14.6</v>
      </c>
    </row>
    <row r="1029" spans="10:35" x14ac:dyDescent="0.25">
      <c r="J1029" t="str">
        <v>Greece</v>
      </c>
      <c r="K1029" t="b">
        <v>0</v>
      </c>
      <c r="M1029" t="str">
        <v>Montenegro</v>
      </c>
      <c r="N1029">
        <v>74.599999999999994</v>
      </c>
      <c r="P1029" t="str">
        <v>Montenegro</v>
      </c>
      <c r="Q1029">
        <v>0</v>
      </c>
      <c r="R1029">
        <v>0</v>
      </c>
      <c r="S1029">
        <v>0</v>
      </c>
      <c r="T1029">
        <v>0</v>
      </c>
      <c r="U1029">
        <v>0</v>
      </c>
      <c r="V1029">
        <v>0</v>
      </c>
      <c r="W1029">
        <v>0</v>
      </c>
      <c r="X1029">
        <v>1</v>
      </c>
      <c r="Y1029">
        <v>0</v>
      </c>
      <c r="Z1029">
        <v>0</v>
      </c>
      <c r="AA1029">
        <v>0</v>
      </c>
      <c r="AB1029">
        <v>0</v>
      </c>
      <c r="AC1029">
        <v>0</v>
      </c>
      <c r="AD1029">
        <v>0</v>
      </c>
      <c r="AE1029" t="str">
        <v>(empty model)</v>
      </c>
      <c r="AF1029">
        <v>1</v>
      </c>
      <c r="AG1029">
        <v>121</v>
      </c>
      <c r="AH1029">
        <v>7325.7347399999999</v>
      </c>
      <c r="AI1029">
        <v>14.2</v>
      </c>
    </row>
    <row r="1030" spans="10:35" x14ac:dyDescent="0.25">
      <c r="J1030" t="str">
        <v>Greece</v>
      </c>
      <c r="K1030" t="b">
        <v>1</v>
      </c>
      <c r="M1030" t="str">
        <v>Montenegro</v>
      </c>
      <c r="N1030">
        <v>74.2</v>
      </c>
      <c r="P1030" t="str">
        <v>Montenegro</v>
      </c>
      <c r="Q1030">
        <v>0</v>
      </c>
      <c r="R1030">
        <v>0</v>
      </c>
      <c r="S1030">
        <v>0</v>
      </c>
      <c r="T1030">
        <v>0</v>
      </c>
      <c r="U1030">
        <v>0</v>
      </c>
      <c r="V1030">
        <v>0</v>
      </c>
      <c r="W1030">
        <v>1</v>
      </c>
      <c r="X1030">
        <v>0</v>
      </c>
      <c r="Y1030">
        <v>0</v>
      </c>
      <c r="Z1030">
        <v>0</v>
      </c>
      <c r="AA1030">
        <v>0</v>
      </c>
      <c r="AB1030">
        <v>0</v>
      </c>
      <c r="AC1030">
        <v>0</v>
      </c>
      <c r="AD1030">
        <v>0</v>
      </c>
      <c r="AE1030" t="str">
        <v>(empty model)</v>
      </c>
      <c r="AF1030">
        <v>1</v>
      </c>
      <c r="AG1030">
        <v>125</v>
      </c>
      <c r="AH1030">
        <v>5957.1456930000004</v>
      </c>
      <c r="AI1030">
        <v>13.6</v>
      </c>
    </row>
    <row r="1031" spans="10:35" x14ac:dyDescent="0.25">
      <c r="J1031" t="str">
        <v>Greece</v>
      </c>
      <c r="K1031" t="b">
        <v>1</v>
      </c>
      <c r="M1031" t="str">
        <v>Montenegro</v>
      </c>
      <c r="N1031">
        <v>73.8</v>
      </c>
      <c r="P1031" t="str">
        <v>Montenegro</v>
      </c>
      <c r="Q1031">
        <v>0</v>
      </c>
      <c r="R1031">
        <v>0</v>
      </c>
      <c r="S1031">
        <v>0</v>
      </c>
      <c r="T1031">
        <v>0</v>
      </c>
      <c r="U1031">
        <v>0</v>
      </c>
      <c r="V1031">
        <v>1</v>
      </c>
      <c r="W1031">
        <v>0</v>
      </c>
      <c r="X1031">
        <v>0</v>
      </c>
      <c r="Y1031">
        <v>0</v>
      </c>
      <c r="Z1031">
        <v>0</v>
      </c>
      <c r="AA1031">
        <v>0</v>
      </c>
      <c r="AB1031">
        <v>0</v>
      </c>
      <c r="AC1031">
        <v>0</v>
      </c>
      <c r="AD1031">
        <v>0</v>
      </c>
      <c r="AE1031" t="str">
        <v>(empty model)</v>
      </c>
      <c r="AF1031">
        <v>1</v>
      </c>
      <c r="AG1031">
        <v>13</v>
      </c>
      <c r="AH1031">
        <v>4383.5959700000003</v>
      </c>
      <c r="AI1031">
        <v>13.2</v>
      </c>
    </row>
    <row r="1032" spans="10:35" x14ac:dyDescent="0.25">
      <c r="J1032" t="str">
        <v>Greece</v>
      </c>
      <c r="K1032" t="b">
        <v>1</v>
      </c>
      <c r="M1032" t="str">
        <v>Morocco</v>
      </c>
      <c r="N1032">
        <v>74.099999999999994</v>
      </c>
      <c r="P1032" t="str">
        <v>Morocco</v>
      </c>
      <c r="Q1032">
        <v>0</v>
      </c>
      <c r="R1032">
        <v>0</v>
      </c>
      <c r="S1032">
        <v>0</v>
      </c>
      <c r="T1032">
        <v>0</v>
      </c>
      <c r="U1032">
        <v>0</v>
      </c>
      <c r="V1032">
        <v>0</v>
      </c>
      <c r="W1032">
        <v>0</v>
      </c>
      <c r="X1032">
        <v>0</v>
      </c>
      <c r="Y1032">
        <v>0</v>
      </c>
      <c r="Z1032">
        <v>0</v>
      </c>
      <c r="AA1032">
        <v>0</v>
      </c>
      <c r="AB1032">
        <v>0</v>
      </c>
      <c r="AC1032">
        <v>0</v>
      </c>
      <c r="AD1032">
        <v>1</v>
      </c>
      <c r="AE1032" t="str">
        <v>(empty model)</v>
      </c>
      <c r="AF1032">
        <v>1</v>
      </c>
      <c r="AG1032">
        <v>96</v>
      </c>
      <c r="AH1032">
        <v>3154.5134840000001</v>
      </c>
      <c r="AI1032">
        <v>12.1</v>
      </c>
    </row>
    <row r="1033" spans="10:35" x14ac:dyDescent="0.25">
      <c r="J1033" t="str">
        <v>Greece</v>
      </c>
      <c r="K1033" t="b">
        <v>1</v>
      </c>
      <c r="M1033" t="str">
        <v>Morocco</v>
      </c>
      <c r="N1033">
        <v>73.900000000000006</v>
      </c>
      <c r="P1033" t="str">
        <v>Morocco</v>
      </c>
      <c r="Q1033">
        <v>0</v>
      </c>
      <c r="R1033">
        <v>0</v>
      </c>
      <c r="S1033">
        <v>0</v>
      </c>
      <c r="T1033">
        <v>0</v>
      </c>
      <c r="U1033">
        <v>0</v>
      </c>
      <c r="V1033">
        <v>0</v>
      </c>
      <c r="W1033">
        <v>0</v>
      </c>
      <c r="X1033">
        <v>0</v>
      </c>
      <c r="Y1033">
        <v>0</v>
      </c>
      <c r="Z1033">
        <v>0</v>
      </c>
      <c r="AA1033">
        <v>0</v>
      </c>
      <c r="AB1033">
        <v>0</v>
      </c>
      <c r="AC1033">
        <v>1</v>
      </c>
      <c r="AD1033">
        <v>0</v>
      </c>
      <c r="AE1033" t="str">
        <v>(empty model)</v>
      </c>
      <c r="AF1033">
        <v>1</v>
      </c>
      <c r="AG1033">
        <v>97</v>
      </c>
      <c r="AH1033">
        <v>3111.7628869999999</v>
      </c>
      <c r="AI1033">
        <v>12.1</v>
      </c>
    </row>
    <row r="1034" spans="10:35" x14ac:dyDescent="0.25">
      <c r="J1034" t="str">
        <v>Greece</v>
      </c>
      <c r="K1034" t="b">
        <v>1</v>
      </c>
      <c r="M1034" t="str">
        <v>Morocco</v>
      </c>
      <c r="N1034">
        <v>73.599999999999994</v>
      </c>
      <c r="P1034" t="str">
        <v>Morocco</v>
      </c>
      <c r="Q1034">
        <v>0</v>
      </c>
      <c r="R1034">
        <v>0</v>
      </c>
      <c r="S1034">
        <v>0</v>
      </c>
      <c r="T1034">
        <v>0</v>
      </c>
      <c r="U1034">
        <v>0</v>
      </c>
      <c r="V1034">
        <v>0</v>
      </c>
      <c r="W1034">
        <v>0</v>
      </c>
      <c r="X1034">
        <v>0</v>
      </c>
      <c r="Y1034">
        <v>0</v>
      </c>
      <c r="Z1034">
        <v>0</v>
      </c>
      <c r="AA1034">
        <v>0</v>
      </c>
      <c r="AB1034">
        <v>1</v>
      </c>
      <c r="AC1034">
        <v>0</v>
      </c>
      <c r="AD1034">
        <v>0</v>
      </c>
      <c r="AE1034" t="str">
        <v>(empty model)</v>
      </c>
      <c r="AF1034">
        <v>1</v>
      </c>
      <c r="AG1034">
        <v>99</v>
      </c>
      <c r="AH1034">
        <v>294.74672800000002</v>
      </c>
      <c r="AI1034">
        <v>11.6</v>
      </c>
    </row>
    <row r="1035" spans="10:35" x14ac:dyDescent="0.25">
      <c r="J1035" t="str">
        <v>Greece</v>
      </c>
      <c r="K1035" t="b">
        <v>1</v>
      </c>
      <c r="M1035" t="str">
        <v>Morocco</v>
      </c>
      <c r="N1035">
        <v>73.3</v>
      </c>
      <c r="P1035" t="str">
        <v>Morocco</v>
      </c>
      <c r="Q1035">
        <v>0</v>
      </c>
      <c r="R1035">
        <v>0</v>
      </c>
      <c r="S1035">
        <v>0</v>
      </c>
      <c r="T1035">
        <v>0</v>
      </c>
      <c r="U1035">
        <v>0</v>
      </c>
      <c r="V1035">
        <v>0</v>
      </c>
      <c r="W1035">
        <v>0</v>
      </c>
      <c r="X1035">
        <v>0</v>
      </c>
      <c r="Y1035">
        <v>0</v>
      </c>
      <c r="Z1035">
        <v>0</v>
      </c>
      <c r="AA1035">
        <v>1</v>
      </c>
      <c r="AB1035">
        <v>0</v>
      </c>
      <c r="AC1035">
        <v>0</v>
      </c>
      <c r="AD1035">
        <v>0</v>
      </c>
      <c r="AE1035" t="str">
        <v>(empty model)</v>
      </c>
      <c r="AF1035">
        <v>1</v>
      </c>
      <c r="AG1035">
        <v>14</v>
      </c>
      <c r="AH1035">
        <v>339.91615999999999</v>
      </c>
      <c r="AI1035">
        <v>11.2</v>
      </c>
    </row>
    <row r="1036" spans="10:35" x14ac:dyDescent="0.25">
      <c r="J1036" t="str">
        <v>Greece</v>
      </c>
      <c r="K1036" t="b">
        <v>1</v>
      </c>
      <c r="M1036" t="str">
        <v>Morocco</v>
      </c>
      <c r="N1036">
        <v>72.8</v>
      </c>
      <c r="P1036" t="str">
        <v>Morocco</v>
      </c>
      <c r="Q1036">
        <v>0</v>
      </c>
      <c r="R1036">
        <v>0</v>
      </c>
      <c r="S1036">
        <v>0</v>
      </c>
      <c r="T1036">
        <v>0</v>
      </c>
      <c r="U1036">
        <v>0</v>
      </c>
      <c r="V1036">
        <v>0</v>
      </c>
      <c r="W1036">
        <v>0</v>
      </c>
      <c r="X1036">
        <v>0</v>
      </c>
      <c r="Y1036">
        <v>0</v>
      </c>
      <c r="Z1036">
        <v>1</v>
      </c>
      <c r="AA1036">
        <v>0</v>
      </c>
      <c r="AB1036">
        <v>0</v>
      </c>
      <c r="AC1036">
        <v>0</v>
      </c>
      <c r="AD1036">
        <v>0</v>
      </c>
      <c r="AE1036" t="str">
        <v>(empty model)</v>
      </c>
      <c r="AF1036">
        <v>1</v>
      </c>
      <c r="AG1036">
        <v>11</v>
      </c>
      <c r="AH1036">
        <v>2834.2471999999998</v>
      </c>
      <c r="AI1036">
        <v>10.7</v>
      </c>
    </row>
    <row r="1037" spans="10:35" x14ac:dyDescent="0.25">
      <c r="J1037" t="str">
        <v>Greece</v>
      </c>
      <c r="K1037" t="b">
        <v>1</v>
      </c>
      <c r="M1037" t="str">
        <v>Morocco</v>
      </c>
      <c r="N1037">
        <v>72.3</v>
      </c>
      <c r="P1037" t="str">
        <v>Morocco</v>
      </c>
      <c r="Q1037">
        <v>0</v>
      </c>
      <c r="R1037">
        <v>0</v>
      </c>
      <c r="S1037">
        <v>0</v>
      </c>
      <c r="T1037">
        <v>0</v>
      </c>
      <c r="U1037">
        <v>0</v>
      </c>
      <c r="V1037">
        <v>0</v>
      </c>
      <c r="W1037">
        <v>0</v>
      </c>
      <c r="X1037">
        <v>0</v>
      </c>
      <c r="Y1037">
        <v>1</v>
      </c>
      <c r="Z1037">
        <v>0</v>
      </c>
      <c r="AA1037">
        <v>0</v>
      </c>
      <c r="AB1037">
        <v>0</v>
      </c>
      <c r="AC1037">
        <v>0</v>
      </c>
      <c r="AD1037">
        <v>0</v>
      </c>
      <c r="AE1037" t="str">
        <v>(empty model)</v>
      </c>
      <c r="AF1037">
        <v>1</v>
      </c>
      <c r="AG1037">
        <v>116</v>
      </c>
      <c r="AH1037">
        <v>2861.5545000000002</v>
      </c>
      <c r="AI1037">
        <v>10.5</v>
      </c>
    </row>
    <row r="1038" spans="10:35" x14ac:dyDescent="0.25">
      <c r="J1038" t="str">
        <v>Greece</v>
      </c>
      <c r="K1038" t="b">
        <v>1</v>
      </c>
      <c r="M1038" t="str">
        <v>Morocco</v>
      </c>
      <c r="N1038">
        <v>71.8</v>
      </c>
      <c r="P1038" t="str">
        <v>Morocco</v>
      </c>
      <c r="Q1038">
        <v>0</v>
      </c>
      <c r="R1038">
        <v>0</v>
      </c>
      <c r="S1038">
        <v>0</v>
      </c>
      <c r="T1038">
        <v>0</v>
      </c>
      <c r="U1038">
        <v>0</v>
      </c>
      <c r="V1038">
        <v>0</v>
      </c>
      <c r="W1038">
        <v>0</v>
      </c>
      <c r="X1038">
        <v>1</v>
      </c>
      <c r="Y1038">
        <v>0</v>
      </c>
      <c r="Z1038">
        <v>0</v>
      </c>
      <c r="AA1038">
        <v>0</v>
      </c>
      <c r="AB1038">
        <v>0</v>
      </c>
      <c r="AC1038">
        <v>0</v>
      </c>
      <c r="AD1038">
        <v>0</v>
      </c>
      <c r="AE1038" t="str">
        <v>(empty model)</v>
      </c>
      <c r="AF1038">
        <v>1</v>
      </c>
      <c r="AG1038">
        <v>123</v>
      </c>
      <c r="AH1038">
        <v>2884.94776</v>
      </c>
      <c r="AI1038">
        <v>10.3</v>
      </c>
    </row>
    <row r="1039" spans="10:35" x14ac:dyDescent="0.25">
      <c r="J1039" t="str">
        <v>Greece</v>
      </c>
      <c r="K1039" t="b">
        <v>1</v>
      </c>
      <c r="M1039" t="str">
        <v>Morocco</v>
      </c>
      <c r="N1039">
        <v>71.400000000000006</v>
      </c>
      <c r="P1039" t="str">
        <v>Morocco</v>
      </c>
      <c r="Q1039">
        <v>0</v>
      </c>
      <c r="R1039">
        <v>0</v>
      </c>
      <c r="S1039">
        <v>0</v>
      </c>
      <c r="T1039">
        <v>0</v>
      </c>
      <c r="U1039">
        <v>0</v>
      </c>
      <c r="V1039">
        <v>0</v>
      </c>
      <c r="W1039">
        <v>1</v>
      </c>
      <c r="X1039">
        <v>0</v>
      </c>
      <c r="Y1039">
        <v>0</v>
      </c>
      <c r="Z1039">
        <v>0</v>
      </c>
      <c r="AA1039">
        <v>0</v>
      </c>
      <c r="AB1039">
        <v>0</v>
      </c>
      <c r="AC1039">
        <v>0</v>
      </c>
      <c r="AD1039">
        <v>0</v>
      </c>
      <c r="AE1039" t="str">
        <v>(empty model)</v>
      </c>
      <c r="AF1039">
        <v>1</v>
      </c>
      <c r="AG1039">
        <v>128</v>
      </c>
      <c r="AH1039">
        <v>2494.353552</v>
      </c>
      <c r="AI1039">
        <v>10</v>
      </c>
    </row>
    <row r="1040" spans="10:35" x14ac:dyDescent="0.25">
      <c r="J1040" t="str">
        <v>Greece</v>
      </c>
      <c r="K1040" t="b">
        <v>1</v>
      </c>
      <c r="M1040" t="str">
        <v>Morocco</v>
      </c>
      <c r="N1040">
        <v>71</v>
      </c>
      <c r="P1040" t="str">
        <v>Morocco</v>
      </c>
      <c r="Q1040">
        <v>0</v>
      </c>
      <c r="R1040">
        <v>0</v>
      </c>
      <c r="S1040">
        <v>0</v>
      </c>
      <c r="T1040">
        <v>0</v>
      </c>
      <c r="U1040">
        <v>0</v>
      </c>
      <c r="V1040">
        <v>1</v>
      </c>
      <c r="W1040">
        <v>0</v>
      </c>
      <c r="X1040">
        <v>0</v>
      </c>
      <c r="Y1040">
        <v>0</v>
      </c>
      <c r="Z1040">
        <v>0</v>
      </c>
      <c r="AA1040">
        <v>0</v>
      </c>
      <c r="AB1040">
        <v>0</v>
      </c>
      <c r="AC1040">
        <v>0</v>
      </c>
      <c r="AD1040">
        <v>0</v>
      </c>
      <c r="AE1040" t="str">
        <v>(empty model)</v>
      </c>
      <c r="AF1040">
        <v>1</v>
      </c>
      <c r="AG1040">
        <v>133</v>
      </c>
      <c r="AH1040">
        <v>2191.4785670000001</v>
      </c>
      <c r="AI1040">
        <v>10</v>
      </c>
    </row>
    <row r="1041" spans="10:35" x14ac:dyDescent="0.25">
      <c r="J1041" t="str">
        <v>Greece</v>
      </c>
      <c r="K1041" t="b">
        <v>1</v>
      </c>
      <c r="M1041" t="str">
        <v>Morocco</v>
      </c>
      <c r="N1041">
        <v>77</v>
      </c>
      <c r="P1041" t="str">
        <v>Morocco</v>
      </c>
      <c r="Q1041">
        <v>0</v>
      </c>
      <c r="R1041">
        <v>0</v>
      </c>
      <c r="S1041">
        <v>0</v>
      </c>
      <c r="T1041">
        <v>0</v>
      </c>
      <c r="U1041">
        <v>1</v>
      </c>
      <c r="V1041">
        <v>0</v>
      </c>
      <c r="W1041">
        <v>0</v>
      </c>
      <c r="X1041">
        <v>0</v>
      </c>
      <c r="Y1041">
        <v>0</v>
      </c>
      <c r="Z1041">
        <v>0</v>
      </c>
      <c r="AA1041">
        <v>0</v>
      </c>
      <c r="AB1041">
        <v>0</v>
      </c>
      <c r="AC1041">
        <v>0</v>
      </c>
      <c r="AD1041">
        <v>0</v>
      </c>
      <c r="AE1041" t="str">
        <v>(empty model)</v>
      </c>
      <c r="AF1041">
        <v>1</v>
      </c>
      <c r="AG1041">
        <v>137</v>
      </c>
      <c r="AH1041">
        <v>213.75555900000001</v>
      </c>
      <c r="AI1041">
        <v>9.8000000000000007</v>
      </c>
    </row>
    <row r="1042" spans="10:35" x14ac:dyDescent="0.25">
      <c r="J1042" t="str">
        <v>Greece</v>
      </c>
      <c r="K1042" t="b">
        <v>1</v>
      </c>
      <c r="M1042" t="str">
        <v>Morocco</v>
      </c>
      <c r="N1042">
        <v>72</v>
      </c>
      <c r="P1042" t="str">
        <v>Morocco</v>
      </c>
      <c r="Q1042">
        <v>0</v>
      </c>
      <c r="R1042">
        <v>0</v>
      </c>
      <c r="S1042">
        <v>0</v>
      </c>
      <c r="T1042">
        <v>1</v>
      </c>
      <c r="U1042">
        <v>0</v>
      </c>
      <c r="V1042">
        <v>0</v>
      </c>
      <c r="W1042">
        <v>0</v>
      </c>
      <c r="X1042">
        <v>0</v>
      </c>
      <c r="Y1042">
        <v>0</v>
      </c>
      <c r="Z1042">
        <v>0</v>
      </c>
      <c r="AA1042">
        <v>0</v>
      </c>
      <c r="AB1042">
        <v>0</v>
      </c>
      <c r="AC1042">
        <v>0</v>
      </c>
      <c r="AD1042">
        <v>0</v>
      </c>
      <c r="AE1042" t="str">
        <v>(empty model)</v>
      </c>
      <c r="AF1042">
        <v>1</v>
      </c>
      <c r="AG1042">
        <v>142</v>
      </c>
      <c r="AH1042">
        <v>1948.812275</v>
      </c>
      <c r="AI1042">
        <v>9.6</v>
      </c>
    </row>
    <row r="1043" spans="10:35" x14ac:dyDescent="0.25">
      <c r="J1043" t="str">
        <v>Greece</v>
      </c>
      <c r="K1043" t="b">
        <v>1</v>
      </c>
      <c r="M1043" t="str">
        <v>Morocco</v>
      </c>
      <c r="N1043">
        <v>69.900000000000006</v>
      </c>
      <c r="P1043" t="str">
        <v>Morocco</v>
      </c>
      <c r="Q1043">
        <v>0</v>
      </c>
      <c r="R1043">
        <v>0</v>
      </c>
      <c r="S1043">
        <v>1</v>
      </c>
      <c r="T1043">
        <v>0</v>
      </c>
      <c r="U1043">
        <v>0</v>
      </c>
      <c r="V1043">
        <v>0</v>
      </c>
      <c r="W1043">
        <v>0</v>
      </c>
      <c r="X1043">
        <v>0</v>
      </c>
      <c r="Y1043">
        <v>0</v>
      </c>
      <c r="Z1043">
        <v>0</v>
      </c>
      <c r="AA1043">
        <v>0</v>
      </c>
      <c r="AB1043">
        <v>0</v>
      </c>
      <c r="AC1043">
        <v>0</v>
      </c>
      <c r="AD1043">
        <v>0</v>
      </c>
      <c r="AE1043" t="str">
        <v>(empty model)</v>
      </c>
      <c r="AF1043">
        <v>1</v>
      </c>
      <c r="AG1043">
        <v>146</v>
      </c>
      <c r="AH1043">
        <v>1721.9738629999999</v>
      </c>
      <c r="AI1043">
        <v>9.3000000000000007</v>
      </c>
    </row>
    <row r="1044" spans="10:35" x14ac:dyDescent="0.25">
      <c r="J1044" t="str">
        <v>Greece</v>
      </c>
      <c r="K1044" t="b">
        <v>1</v>
      </c>
      <c r="M1044" t="str">
        <v>Morocco</v>
      </c>
      <c r="N1044">
        <v>69.5</v>
      </c>
      <c r="P1044" t="str">
        <v>Morocco</v>
      </c>
      <c r="Q1044">
        <v>0</v>
      </c>
      <c r="R1044">
        <v>1</v>
      </c>
      <c r="S1044">
        <v>0</v>
      </c>
      <c r="T1044">
        <v>0</v>
      </c>
      <c r="U1044">
        <v>0</v>
      </c>
      <c r="V1044">
        <v>0</v>
      </c>
      <c r="W1044">
        <v>0</v>
      </c>
      <c r="X1044">
        <v>0</v>
      </c>
      <c r="Y1044">
        <v>0</v>
      </c>
      <c r="Z1044">
        <v>0</v>
      </c>
      <c r="AA1044">
        <v>0</v>
      </c>
      <c r="AB1044">
        <v>0</v>
      </c>
      <c r="AC1044">
        <v>0</v>
      </c>
      <c r="AD1044">
        <v>0</v>
      </c>
      <c r="AE1044" t="str">
        <v>(empty model)</v>
      </c>
      <c r="AF1044">
        <v>1</v>
      </c>
      <c r="AG1044">
        <v>15</v>
      </c>
      <c r="AH1044">
        <v>1413.7571760000001</v>
      </c>
      <c r="AI1044">
        <v>8.8000000000000007</v>
      </c>
    </row>
    <row r="1045" spans="10:35" x14ac:dyDescent="0.25">
      <c r="J1045" t="str">
        <v>Grenada</v>
      </c>
      <c r="K1045" t="b">
        <v>0</v>
      </c>
      <c r="M1045" t="str">
        <v>Morocco</v>
      </c>
      <c r="N1045">
        <v>69</v>
      </c>
      <c r="P1045" t="str">
        <v>Morocco</v>
      </c>
      <c r="Q1045">
        <v>1</v>
      </c>
      <c r="R1045">
        <v>0</v>
      </c>
      <c r="S1045">
        <v>0</v>
      </c>
      <c r="T1045">
        <v>0</v>
      </c>
      <c r="U1045">
        <v>0</v>
      </c>
      <c r="V1045">
        <v>0</v>
      </c>
      <c r="W1045">
        <v>0</v>
      </c>
      <c r="X1045">
        <v>0</v>
      </c>
      <c r="Y1045">
        <v>0</v>
      </c>
      <c r="Z1045">
        <v>0</v>
      </c>
      <c r="AA1045">
        <v>0</v>
      </c>
      <c r="AB1045">
        <v>0</v>
      </c>
      <c r="AC1045">
        <v>0</v>
      </c>
      <c r="AD1045">
        <v>0</v>
      </c>
      <c r="AE1045" t="str">
        <v>(empty model)</v>
      </c>
      <c r="AF1045">
        <v>1</v>
      </c>
      <c r="AG1045">
        <v>155</v>
      </c>
      <c r="AH1045">
        <v>1336.7753760000001</v>
      </c>
      <c r="AI1045">
        <v>8.5</v>
      </c>
    </row>
    <row r="1046" spans="10:35" x14ac:dyDescent="0.25">
      <c r="J1046" t="str">
        <v>Grenada</v>
      </c>
      <c r="K1046" t="b">
        <v>0</v>
      </c>
      <c r="M1046" t="str">
        <v>Morocco</v>
      </c>
      <c r="N1046">
        <v>68.599999999999994</v>
      </c>
      <c r="P1046" t="str">
        <v>Morocco</v>
      </c>
      <c r="Q1046">
        <v>0</v>
      </c>
      <c r="R1046">
        <v>0</v>
      </c>
      <c r="S1046">
        <v>0</v>
      </c>
      <c r="T1046">
        <v>0</v>
      </c>
      <c r="U1046">
        <v>0</v>
      </c>
      <c r="V1046">
        <v>0</v>
      </c>
      <c r="W1046">
        <v>0</v>
      </c>
      <c r="X1046">
        <v>0</v>
      </c>
      <c r="Y1046">
        <v>0</v>
      </c>
      <c r="Z1046">
        <v>0</v>
      </c>
      <c r="AA1046">
        <v>0</v>
      </c>
      <c r="AB1046">
        <v>0</v>
      </c>
      <c r="AC1046">
        <v>0</v>
      </c>
      <c r="AD1046">
        <v>0</v>
      </c>
      <c r="AE1046" t="str">
        <v>(empty model)</v>
      </c>
      <c r="AF1046">
        <v>1</v>
      </c>
      <c r="AG1046">
        <v>16</v>
      </c>
      <c r="AH1046">
        <v>1332.3823580000001</v>
      </c>
      <c r="AI1046">
        <v>8</v>
      </c>
    </row>
    <row r="1047" spans="10:35" x14ac:dyDescent="0.25">
      <c r="J1047" t="str">
        <v>Grenada</v>
      </c>
      <c r="K1047" t="b">
        <v>0</v>
      </c>
      <c r="M1047" t="str">
        <v>Mozambique</v>
      </c>
      <c r="N1047">
        <v>56.7</v>
      </c>
      <c r="P1047" t="str">
        <v>Mozambique</v>
      </c>
      <c r="Q1047">
        <v>0</v>
      </c>
      <c r="R1047">
        <v>0</v>
      </c>
      <c r="S1047">
        <v>0</v>
      </c>
      <c r="T1047">
        <v>0</v>
      </c>
      <c r="U1047">
        <v>0</v>
      </c>
      <c r="V1047">
        <v>0</v>
      </c>
      <c r="W1047">
        <v>0</v>
      </c>
      <c r="X1047">
        <v>0</v>
      </c>
      <c r="Y1047">
        <v>0</v>
      </c>
      <c r="Z1047">
        <v>0</v>
      </c>
      <c r="AA1047">
        <v>0</v>
      </c>
      <c r="AB1047">
        <v>0</v>
      </c>
      <c r="AC1047">
        <v>0</v>
      </c>
      <c r="AD1047">
        <v>1</v>
      </c>
      <c r="AE1047" t="str">
        <v>(empty model)</v>
      </c>
      <c r="AF1047">
        <v>1</v>
      </c>
      <c r="AG1047">
        <v>375</v>
      </c>
      <c r="AH1047">
        <v>623.28711410000005</v>
      </c>
      <c r="AI1047">
        <v>9.1</v>
      </c>
    </row>
    <row r="1048" spans="10:35" x14ac:dyDescent="0.25">
      <c r="J1048" t="str">
        <v>Grenada</v>
      </c>
      <c r="K1048" t="b">
        <v>0</v>
      </c>
      <c r="M1048" t="str">
        <v>Mozambique</v>
      </c>
      <c r="N1048">
        <v>55.3</v>
      </c>
      <c r="P1048" t="str">
        <v>Mozambique</v>
      </c>
      <c r="Q1048">
        <v>0</v>
      </c>
      <c r="R1048">
        <v>0</v>
      </c>
      <c r="S1048">
        <v>0</v>
      </c>
      <c r="T1048">
        <v>0</v>
      </c>
      <c r="U1048">
        <v>0</v>
      </c>
      <c r="V1048">
        <v>0</v>
      </c>
      <c r="W1048">
        <v>0</v>
      </c>
      <c r="X1048">
        <v>0</v>
      </c>
      <c r="Y1048">
        <v>0</v>
      </c>
      <c r="Z1048">
        <v>0</v>
      </c>
      <c r="AA1048">
        <v>0</v>
      </c>
      <c r="AB1048">
        <v>0</v>
      </c>
      <c r="AC1048">
        <v>1</v>
      </c>
      <c r="AD1048">
        <v>0</v>
      </c>
      <c r="AE1048" t="str">
        <v>(empty model)</v>
      </c>
      <c r="AF1048">
        <v>1</v>
      </c>
      <c r="AG1048">
        <v>46</v>
      </c>
      <c r="AH1048">
        <v>65.985681</v>
      </c>
      <c r="AI1048">
        <v>9.1</v>
      </c>
    </row>
    <row r="1049" spans="10:35" x14ac:dyDescent="0.25">
      <c r="J1049" t="str">
        <v>Grenada</v>
      </c>
      <c r="K1049" t="b">
        <v>0</v>
      </c>
      <c r="M1049" t="str">
        <v>Mozambique</v>
      </c>
      <c r="N1049">
        <v>54.8</v>
      </c>
      <c r="P1049" t="str">
        <v>Mozambique</v>
      </c>
      <c r="Q1049">
        <v>0</v>
      </c>
      <c r="R1049">
        <v>0</v>
      </c>
      <c r="S1049">
        <v>0</v>
      </c>
      <c r="T1049">
        <v>0</v>
      </c>
      <c r="U1049">
        <v>0</v>
      </c>
      <c r="V1049">
        <v>0</v>
      </c>
      <c r="W1049">
        <v>0</v>
      </c>
      <c r="X1049">
        <v>0</v>
      </c>
      <c r="Y1049">
        <v>0</v>
      </c>
      <c r="Z1049">
        <v>0</v>
      </c>
      <c r="AA1049">
        <v>0</v>
      </c>
      <c r="AB1049">
        <v>1</v>
      </c>
      <c r="AC1049">
        <v>0</v>
      </c>
      <c r="AD1049">
        <v>0</v>
      </c>
      <c r="AE1049" t="str">
        <v>(empty model)</v>
      </c>
      <c r="AF1049">
        <v>1</v>
      </c>
      <c r="AG1049">
        <v>48</v>
      </c>
      <c r="AH1049">
        <v>566.51387299999999</v>
      </c>
      <c r="AI1049">
        <v>9.1999999999999993</v>
      </c>
    </row>
    <row r="1050" spans="10:35" x14ac:dyDescent="0.25">
      <c r="J1050" t="str">
        <v>Grenada</v>
      </c>
      <c r="K1050" t="b">
        <v>0</v>
      </c>
      <c r="M1050" t="str">
        <v>Mozambique</v>
      </c>
      <c r="N1050">
        <v>54.3</v>
      </c>
      <c r="P1050" t="str">
        <v>Mozambique</v>
      </c>
      <c r="Q1050">
        <v>0</v>
      </c>
      <c r="R1050">
        <v>0</v>
      </c>
      <c r="S1050">
        <v>0</v>
      </c>
      <c r="T1050">
        <v>0</v>
      </c>
      <c r="U1050">
        <v>0</v>
      </c>
      <c r="V1050">
        <v>0</v>
      </c>
      <c r="W1050">
        <v>0</v>
      </c>
      <c r="X1050">
        <v>0</v>
      </c>
      <c r="Y1050">
        <v>0</v>
      </c>
      <c r="Z1050">
        <v>0</v>
      </c>
      <c r="AA1050">
        <v>1</v>
      </c>
      <c r="AB1050">
        <v>0</v>
      </c>
      <c r="AC1050">
        <v>0</v>
      </c>
      <c r="AD1050">
        <v>0</v>
      </c>
      <c r="AE1050" t="str">
        <v>(empty model)</v>
      </c>
      <c r="AF1050">
        <v>1</v>
      </c>
      <c r="AG1050">
        <v>47</v>
      </c>
      <c r="AH1050">
        <v>526.53135169999996</v>
      </c>
      <c r="AI1050">
        <v>9.5</v>
      </c>
    </row>
    <row r="1051" spans="10:35" x14ac:dyDescent="0.25">
      <c r="J1051" t="str">
        <v>Grenada</v>
      </c>
      <c r="K1051" t="b">
        <v>0</v>
      </c>
      <c r="M1051" t="str">
        <v>Mozambique</v>
      </c>
      <c r="N1051">
        <v>54</v>
      </c>
      <c r="P1051" t="str">
        <v>Mozambique</v>
      </c>
      <c r="Q1051">
        <v>0</v>
      </c>
      <c r="R1051">
        <v>0</v>
      </c>
      <c r="S1051">
        <v>0</v>
      </c>
      <c r="T1051">
        <v>0</v>
      </c>
      <c r="U1051">
        <v>0</v>
      </c>
      <c r="V1051">
        <v>0</v>
      </c>
      <c r="W1051">
        <v>0</v>
      </c>
      <c r="X1051">
        <v>0</v>
      </c>
      <c r="Y1051">
        <v>0</v>
      </c>
      <c r="Z1051">
        <v>1</v>
      </c>
      <c r="AA1051">
        <v>0</v>
      </c>
      <c r="AB1051">
        <v>0</v>
      </c>
      <c r="AC1051">
        <v>0</v>
      </c>
      <c r="AD1051">
        <v>0</v>
      </c>
      <c r="AE1051" t="str">
        <v>(empty model)</v>
      </c>
      <c r="AF1051">
        <v>1</v>
      </c>
      <c r="AG1051">
        <v>47</v>
      </c>
      <c r="AH1051">
        <v>419.22581489999999</v>
      </c>
      <c r="AI1051">
        <v>9.3000000000000007</v>
      </c>
    </row>
    <row r="1052" spans="10:35" x14ac:dyDescent="0.25">
      <c r="J1052" t="str">
        <v>Grenada</v>
      </c>
      <c r="K1052" t="b">
        <v>0</v>
      </c>
      <c r="M1052" t="str">
        <v>Mozambique</v>
      </c>
      <c r="N1052">
        <v>53.8</v>
      </c>
      <c r="P1052" t="str">
        <v>Mozambique</v>
      </c>
      <c r="Q1052">
        <v>0</v>
      </c>
      <c r="R1052">
        <v>0</v>
      </c>
      <c r="S1052">
        <v>0</v>
      </c>
      <c r="T1052">
        <v>0</v>
      </c>
      <c r="U1052">
        <v>0</v>
      </c>
      <c r="V1052">
        <v>0</v>
      </c>
      <c r="W1052">
        <v>0</v>
      </c>
      <c r="X1052">
        <v>0</v>
      </c>
      <c r="Y1052">
        <v>1</v>
      </c>
      <c r="Z1052">
        <v>0</v>
      </c>
      <c r="AA1052">
        <v>0</v>
      </c>
      <c r="AB1052">
        <v>0</v>
      </c>
      <c r="AC1052">
        <v>0</v>
      </c>
      <c r="AD1052">
        <v>0</v>
      </c>
      <c r="AE1052" t="str">
        <v>(empty model)</v>
      </c>
      <c r="AF1052">
        <v>1</v>
      </c>
      <c r="AG1052">
        <v>4</v>
      </c>
      <c r="AH1052">
        <v>463.85261800000001</v>
      </c>
      <c r="AI1052">
        <v>9.1999999999999993</v>
      </c>
    </row>
    <row r="1053" spans="10:35" x14ac:dyDescent="0.25">
      <c r="J1053" t="str">
        <v>Grenada</v>
      </c>
      <c r="K1053" t="b">
        <v>0</v>
      </c>
      <c r="M1053" t="str">
        <v>Mozambique</v>
      </c>
      <c r="N1053">
        <v>53.2</v>
      </c>
      <c r="P1053" t="str">
        <v>Mozambique</v>
      </c>
      <c r="Q1053">
        <v>0</v>
      </c>
      <c r="R1053">
        <v>0</v>
      </c>
      <c r="S1053">
        <v>0</v>
      </c>
      <c r="T1053">
        <v>0</v>
      </c>
      <c r="U1053">
        <v>0</v>
      </c>
      <c r="V1053">
        <v>0</v>
      </c>
      <c r="W1053">
        <v>0</v>
      </c>
      <c r="X1053">
        <v>1</v>
      </c>
      <c r="Y1053">
        <v>0</v>
      </c>
      <c r="Z1053">
        <v>0</v>
      </c>
      <c r="AA1053">
        <v>0</v>
      </c>
      <c r="AB1053">
        <v>0</v>
      </c>
      <c r="AC1053">
        <v>0</v>
      </c>
      <c r="AD1053">
        <v>0</v>
      </c>
      <c r="AE1053" t="str">
        <v>(empty model)</v>
      </c>
      <c r="AF1053">
        <v>1</v>
      </c>
      <c r="AG1053">
        <v>45</v>
      </c>
      <c r="AH1053">
        <v>53.127718999999999</v>
      </c>
      <c r="AI1053">
        <v>8.8000000000000007</v>
      </c>
    </row>
    <row r="1054" spans="10:35" x14ac:dyDescent="0.25">
      <c r="J1054" t="str">
        <v>Grenada</v>
      </c>
      <c r="K1054" t="b">
        <v>0</v>
      </c>
      <c r="M1054" t="str">
        <v>Mozambique</v>
      </c>
      <c r="N1054">
        <v>52.1</v>
      </c>
      <c r="P1054" t="str">
        <v>Mozambique</v>
      </c>
      <c r="Q1054">
        <v>0</v>
      </c>
      <c r="R1054">
        <v>0</v>
      </c>
      <c r="S1054">
        <v>0</v>
      </c>
      <c r="T1054">
        <v>0</v>
      </c>
      <c r="U1054">
        <v>0</v>
      </c>
      <c r="V1054">
        <v>0</v>
      </c>
      <c r="W1054">
        <v>1</v>
      </c>
      <c r="X1054">
        <v>0</v>
      </c>
      <c r="Y1054">
        <v>0</v>
      </c>
      <c r="Z1054">
        <v>0</v>
      </c>
      <c r="AA1054">
        <v>0</v>
      </c>
      <c r="AB1054">
        <v>0</v>
      </c>
      <c r="AC1054">
        <v>0</v>
      </c>
      <c r="AD1054">
        <v>0</v>
      </c>
      <c r="AE1054" t="str">
        <v>(empty model)</v>
      </c>
      <c r="AF1054">
        <v>1</v>
      </c>
      <c r="AG1054">
        <v>425</v>
      </c>
      <c r="AH1054">
        <v>422.14615730000003</v>
      </c>
      <c r="AI1054">
        <v>8.1999999999999993</v>
      </c>
    </row>
    <row r="1055" spans="10:35" x14ac:dyDescent="0.25">
      <c r="J1055" t="str">
        <v>Grenada</v>
      </c>
      <c r="K1055" t="b">
        <v>0</v>
      </c>
      <c r="M1055" t="str">
        <v>Mozambique</v>
      </c>
      <c r="N1055">
        <v>51.2</v>
      </c>
      <c r="P1055" t="str">
        <v>Mozambique</v>
      </c>
      <c r="Q1055">
        <v>0</v>
      </c>
      <c r="R1055">
        <v>0</v>
      </c>
      <c r="S1055">
        <v>0</v>
      </c>
      <c r="T1055">
        <v>0</v>
      </c>
      <c r="U1055">
        <v>0</v>
      </c>
      <c r="V1055">
        <v>1</v>
      </c>
      <c r="W1055">
        <v>0</v>
      </c>
      <c r="X1055">
        <v>0</v>
      </c>
      <c r="Y1055">
        <v>0</v>
      </c>
      <c r="Z1055">
        <v>0</v>
      </c>
      <c r="AA1055">
        <v>0</v>
      </c>
      <c r="AB1055">
        <v>0</v>
      </c>
      <c r="AC1055">
        <v>0</v>
      </c>
      <c r="AD1055">
        <v>0</v>
      </c>
      <c r="AE1055" t="str">
        <v>(empty model)</v>
      </c>
      <c r="AF1055">
        <v>1</v>
      </c>
      <c r="AG1055">
        <v>434</v>
      </c>
      <c r="AH1055">
        <v>385.75671410000001</v>
      </c>
      <c r="AI1055">
        <v>7.9</v>
      </c>
    </row>
    <row r="1056" spans="10:35" x14ac:dyDescent="0.25">
      <c r="J1056" t="str">
        <v>Grenada</v>
      </c>
      <c r="K1056" t="b">
        <v>0</v>
      </c>
      <c r="M1056" t="str">
        <v>Mozambique</v>
      </c>
      <c r="N1056">
        <v>58</v>
      </c>
      <c r="P1056" t="str">
        <v>Mozambique</v>
      </c>
      <c r="Q1056">
        <v>0</v>
      </c>
      <c r="R1056">
        <v>0</v>
      </c>
      <c r="S1056">
        <v>0</v>
      </c>
      <c r="T1056">
        <v>0</v>
      </c>
      <c r="U1056">
        <v>1</v>
      </c>
      <c r="V1056">
        <v>0</v>
      </c>
      <c r="W1056">
        <v>0</v>
      </c>
      <c r="X1056">
        <v>0</v>
      </c>
      <c r="Y1056">
        <v>0</v>
      </c>
      <c r="Z1056">
        <v>0</v>
      </c>
      <c r="AA1056">
        <v>0</v>
      </c>
      <c r="AB1056">
        <v>0</v>
      </c>
      <c r="AC1056">
        <v>0</v>
      </c>
      <c r="AD1056">
        <v>0</v>
      </c>
      <c r="AE1056" t="str">
        <v>(empty model)</v>
      </c>
      <c r="AF1056">
        <v>1</v>
      </c>
      <c r="AG1056">
        <v>434</v>
      </c>
      <c r="AH1056">
        <v>369.15453589999998</v>
      </c>
      <c r="AI1056">
        <v>7.3</v>
      </c>
    </row>
    <row r="1057" spans="10:35" x14ac:dyDescent="0.25">
      <c r="J1057" t="str">
        <v>Grenada</v>
      </c>
      <c r="K1057" t="b">
        <v>0</v>
      </c>
      <c r="M1057" t="str">
        <v>Mozambique</v>
      </c>
      <c r="N1057">
        <v>54</v>
      </c>
      <c r="P1057" t="str">
        <v>Mozambique</v>
      </c>
      <c r="Q1057">
        <v>0</v>
      </c>
      <c r="R1057">
        <v>0</v>
      </c>
      <c r="S1057">
        <v>0</v>
      </c>
      <c r="T1057">
        <v>1</v>
      </c>
      <c r="U1057">
        <v>0</v>
      </c>
      <c r="V1057">
        <v>0</v>
      </c>
      <c r="W1057">
        <v>0</v>
      </c>
      <c r="X1057">
        <v>0</v>
      </c>
      <c r="Y1057">
        <v>0</v>
      </c>
      <c r="Z1057">
        <v>0</v>
      </c>
      <c r="AA1057">
        <v>0</v>
      </c>
      <c r="AB1057">
        <v>0</v>
      </c>
      <c r="AC1057">
        <v>0</v>
      </c>
      <c r="AD1057">
        <v>0</v>
      </c>
      <c r="AE1057" t="str">
        <v>(empty model)</v>
      </c>
      <c r="AF1057">
        <v>1</v>
      </c>
      <c r="AG1057">
        <v>429</v>
      </c>
      <c r="AH1057">
        <v>336.33181450000001</v>
      </c>
      <c r="AI1057">
        <v>7</v>
      </c>
    </row>
    <row r="1058" spans="10:35" x14ac:dyDescent="0.25">
      <c r="J1058" t="str">
        <v>Grenada</v>
      </c>
      <c r="K1058" t="b">
        <v>0</v>
      </c>
      <c r="M1058" t="str">
        <v>Mozambique</v>
      </c>
      <c r="N1058">
        <v>51</v>
      </c>
      <c r="P1058" t="str">
        <v>Mozambique</v>
      </c>
      <c r="Q1058">
        <v>0</v>
      </c>
      <c r="R1058">
        <v>0</v>
      </c>
      <c r="S1058">
        <v>1</v>
      </c>
      <c r="T1058">
        <v>0</v>
      </c>
      <c r="U1058">
        <v>0</v>
      </c>
      <c r="V1058">
        <v>0</v>
      </c>
      <c r="W1058">
        <v>0</v>
      </c>
      <c r="X1058">
        <v>0</v>
      </c>
      <c r="Y1058">
        <v>0</v>
      </c>
      <c r="Z1058">
        <v>0</v>
      </c>
      <c r="AA1058">
        <v>0</v>
      </c>
      <c r="AB1058">
        <v>0</v>
      </c>
      <c r="AC1058">
        <v>0</v>
      </c>
      <c r="AD1058">
        <v>0</v>
      </c>
      <c r="AE1058" t="str">
        <v>(empty model)</v>
      </c>
      <c r="AF1058">
        <v>1</v>
      </c>
      <c r="AG1058">
        <v>424</v>
      </c>
      <c r="AH1058">
        <v>283.89115880000003</v>
      </c>
      <c r="AI1058">
        <v>6.7</v>
      </c>
    </row>
    <row r="1059" spans="10:35" x14ac:dyDescent="0.25">
      <c r="J1059" t="str">
        <v>Grenada</v>
      </c>
      <c r="K1059" t="b">
        <v>0</v>
      </c>
      <c r="M1059" t="str">
        <v>Mozambique</v>
      </c>
      <c r="N1059">
        <v>49.8</v>
      </c>
      <c r="P1059" t="str">
        <v>Mozambique</v>
      </c>
      <c r="Q1059">
        <v>0</v>
      </c>
      <c r="R1059">
        <v>1</v>
      </c>
      <c r="S1059">
        <v>0</v>
      </c>
      <c r="T1059">
        <v>0</v>
      </c>
      <c r="U1059">
        <v>0</v>
      </c>
      <c r="V1059">
        <v>0</v>
      </c>
      <c r="W1059">
        <v>0</v>
      </c>
      <c r="X1059">
        <v>0</v>
      </c>
      <c r="Y1059">
        <v>0</v>
      </c>
      <c r="Z1059">
        <v>0</v>
      </c>
      <c r="AA1059">
        <v>0</v>
      </c>
      <c r="AB1059">
        <v>0</v>
      </c>
      <c r="AC1059">
        <v>0</v>
      </c>
      <c r="AD1059">
        <v>0</v>
      </c>
      <c r="AE1059" t="str">
        <v>(empty model)</v>
      </c>
      <c r="AF1059">
        <v>1</v>
      </c>
      <c r="AG1059">
        <v>416</v>
      </c>
      <c r="AH1059">
        <v>262.88455099999999</v>
      </c>
      <c r="AI1059">
        <v>6.2</v>
      </c>
    </row>
    <row r="1060" spans="10:35" x14ac:dyDescent="0.25">
      <c r="J1060" t="str">
        <v>Grenada</v>
      </c>
      <c r="K1060" t="b">
        <v>0</v>
      </c>
      <c r="M1060" t="str">
        <v>Mozambique</v>
      </c>
      <c r="N1060">
        <v>49.5</v>
      </c>
      <c r="P1060" t="str">
        <v>Mozambique</v>
      </c>
      <c r="Q1060">
        <v>1</v>
      </c>
      <c r="R1060">
        <v>0</v>
      </c>
      <c r="S1060">
        <v>0</v>
      </c>
      <c r="T1060">
        <v>0</v>
      </c>
      <c r="U1060">
        <v>0</v>
      </c>
      <c r="V1060">
        <v>0</v>
      </c>
      <c r="W1060">
        <v>0</v>
      </c>
      <c r="X1060">
        <v>0</v>
      </c>
      <c r="Y1060">
        <v>0</v>
      </c>
      <c r="Z1060">
        <v>0</v>
      </c>
      <c r="AA1060">
        <v>0</v>
      </c>
      <c r="AB1060">
        <v>0</v>
      </c>
      <c r="AC1060">
        <v>0</v>
      </c>
      <c r="AD1060">
        <v>0</v>
      </c>
      <c r="AE1060" t="str">
        <v>(empty model)</v>
      </c>
      <c r="AF1060">
        <v>1</v>
      </c>
      <c r="AG1060">
        <v>48</v>
      </c>
      <c r="AH1060">
        <v>256.44148719999998</v>
      </c>
      <c r="AI1060">
        <v>5.8</v>
      </c>
    </row>
    <row r="1061" spans="10:35" x14ac:dyDescent="0.25">
      <c r="J1061" t="str">
        <v>Guatemala</v>
      </c>
      <c r="K1061" t="b">
        <v>0</v>
      </c>
      <c r="M1061" t="str">
        <v>Myanmar</v>
      </c>
      <c r="N1061">
        <v>66.400000000000006</v>
      </c>
      <c r="P1061" t="str">
        <v>Myanmar</v>
      </c>
      <c r="Q1061">
        <v>0</v>
      </c>
      <c r="R1061">
        <v>0</v>
      </c>
      <c r="S1061">
        <v>0</v>
      </c>
      <c r="T1061">
        <v>0</v>
      </c>
      <c r="U1061">
        <v>0</v>
      </c>
      <c r="V1061">
        <v>0</v>
      </c>
      <c r="W1061">
        <v>0</v>
      </c>
      <c r="X1061">
        <v>0</v>
      </c>
      <c r="Y1061">
        <v>0</v>
      </c>
      <c r="Z1061">
        <v>0</v>
      </c>
      <c r="AA1061">
        <v>0</v>
      </c>
      <c r="AB1061">
        <v>0</v>
      </c>
      <c r="AC1061">
        <v>0</v>
      </c>
      <c r="AD1061">
        <v>1</v>
      </c>
      <c r="AE1061" t="str">
        <v>(empty model)</v>
      </c>
      <c r="AF1061">
        <v>1</v>
      </c>
      <c r="AG1061">
        <v>21</v>
      </c>
      <c r="AH1061">
        <v>1262.8937820000001</v>
      </c>
      <c r="AI1061">
        <v>9.1</v>
      </c>
    </row>
    <row r="1062" spans="10:35" x14ac:dyDescent="0.25">
      <c r="J1062" t="str">
        <v>Guatemala</v>
      </c>
      <c r="K1062" t="b">
        <v>1</v>
      </c>
      <c r="M1062" t="str">
        <v>Myanmar</v>
      </c>
      <c r="N1062">
        <v>66.2</v>
      </c>
      <c r="P1062" t="str">
        <v>Myanmar</v>
      </c>
      <c r="Q1062">
        <v>0</v>
      </c>
      <c r="R1062">
        <v>0</v>
      </c>
      <c r="S1062">
        <v>0</v>
      </c>
      <c r="T1062">
        <v>0</v>
      </c>
      <c r="U1062">
        <v>0</v>
      </c>
      <c r="V1062">
        <v>0</v>
      </c>
      <c r="W1062">
        <v>0</v>
      </c>
      <c r="X1062">
        <v>0</v>
      </c>
      <c r="Y1062">
        <v>0</v>
      </c>
      <c r="Z1062">
        <v>0</v>
      </c>
      <c r="AA1062">
        <v>0</v>
      </c>
      <c r="AB1062">
        <v>0</v>
      </c>
      <c r="AC1062">
        <v>1</v>
      </c>
      <c r="AD1062">
        <v>0</v>
      </c>
      <c r="AE1062" t="str">
        <v>(empty model)</v>
      </c>
      <c r="AF1062">
        <v>1</v>
      </c>
      <c r="AG1062">
        <v>22</v>
      </c>
      <c r="AH1062">
        <v>1168.8394699999999</v>
      </c>
      <c r="AI1062">
        <v>9.1</v>
      </c>
    </row>
    <row r="1063" spans="10:35" x14ac:dyDescent="0.25">
      <c r="J1063" t="str">
        <v>Guatemala</v>
      </c>
      <c r="K1063" t="b">
        <v>1</v>
      </c>
      <c r="M1063" t="str">
        <v>Myanmar</v>
      </c>
      <c r="N1063">
        <v>65.900000000000006</v>
      </c>
      <c r="P1063" t="str">
        <v>Myanmar</v>
      </c>
      <c r="Q1063">
        <v>0</v>
      </c>
      <c r="R1063">
        <v>0</v>
      </c>
      <c r="S1063">
        <v>0</v>
      </c>
      <c r="T1063">
        <v>0</v>
      </c>
      <c r="U1063">
        <v>0</v>
      </c>
      <c r="V1063">
        <v>0</v>
      </c>
      <c r="W1063">
        <v>0</v>
      </c>
      <c r="X1063">
        <v>0</v>
      </c>
      <c r="Y1063">
        <v>0</v>
      </c>
      <c r="Z1063">
        <v>0</v>
      </c>
      <c r="AA1063">
        <v>0</v>
      </c>
      <c r="AB1063">
        <v>1</v>
      </c>
      <c r="AC1063">
        <v>0</v>
      </c>
      <c r="AD1063">
        <v>0</v>
      </c>
      <c r="AE1063" t="str">
        <v>(empty model)</v>
      </c>
      <c r="AF1063">
        <v>1</v>
      </c>
      <c r="AG1063">
        <v>25</v>
      </c>
      <c r="AH1063">
        <v>1171.58257</v>
      </c>
      <c r="AI1063">
        <v>9.1</v>
      </c>
    </row>
    <row r="1064" spans="10:35" x14ac:dyDescent="0.25">
      <c r="J1064" t="str">
        <v>Guatemala</v>
      </c>
      <c r="K1064" t="b">
        <v>1</v>
      </c>
      <c r="M1064" t="str">
        <v>Myanmar</v>
      </c>
      <c r="N1064">
        <v>65.599999999999994</v>
      </c>
      <c r="P1064" t="str">
        <v>Myanmar</v>
      </c>
      <c r="Q1064">
        <v>0</v>
      </c>
      <c r="R1064">
        <v>0</v>
      </c>
      <c r="S1064">
        <v>0</v>
      </c>
      <c r="T1064">
        <v>0</v>
      </c>
      <c r="U1064">
        <v>0</v>
      </c>
      <c r="V1064">
        <v>0</v>
      </c>
      <c r="W1064">
        <v>0</v>
      </c>
      <c r="X1064">
        <v>0</v>
      </c>
      <c r="Y1064">
        <v>0</v>
      </c>
      <c r="Z1064">
        <v>0</v>
      </c>
      <c r="AA1064">
        <v>1</v>
      </c>
      <c r="AB1064">
        <v>0</v>
      </c>
      <c r="AC1064">
        <v>0</v>
      </c>
      <c r="AD1064">
        <v>0</v>
      </c>
      <c r="AE1064" t="str">
        <v>(empty model)</v>
      </c>
      <c r="AF1064">
        <v>1</v>
      </c>
      <c r="AG1064">
        <v>27</v>
      </c>
      <c r="AH1064">
        <v>1186.423937</v>
      </c>
      <c r="AI1064">
        <v>9.1</v>
      </c>
    </row>
    <row r="1065" spans="10:35" x14ac:dyDescent="0.25">
      <c r="J1065" t="str">
        <v>Guatemala</v>
      </c>
      <c r="K1065" t="b">
        <v>1</v>
      </c>
      <c r="M1065" t="str">
        <v>Myanmar</v>
      </c>
      <c r="N1065">
        <v>65.400000000000006</v>
      </c>
      <c r="P1065" t="str">
        <v>Myanmar</v>
      </c>
      <c r="Q1065">
        <v>0</v>
      </c>
      <c r="R1065">
        <v>0</v>
      </c>
      <c r="S1065">
        <v>0</v>
      </c>
      <c r="T1065">
        <v>0</v>
      </c>
      <c r="U1065">
        <v>0</v>
      </c>
      <c r="V1065">
        <v>0</v>
      </c>
      <c r="W1065">
        <v>0</v>
      </c>
      <c r="X1065">
        <v>0</v>
      </c>
      <c r="Y1065">
        <v>0</v>
      </c>
      <c r="Z1065">
        <v>1</v>
      </c>
      <c r="AA1065">
        <v>0</v>
      </c>
      <c r="AB1065">
        <v>0</v>
      </c>
      <c r="AC1065">
        <v>0</v>
      </c>
      <c r="AD1065">
        <v>0</v>
      </c>
      <c r="AE1065" t="str">
        <v>(empty model)</v>
      </c>
      <c r="AF1065">
        <v>1</v>
      </c>
      <c r="AG1065">
        <v>29</v>
      </c>
      <c r="AH1065">
        <v>987.73658320000004</v>
      </c>
      <c r="AI1065">
        <v>8.8000000000000007</v>
      </c>
    </row>
    <row r="1066" spans="10:35" x14ac:dyDescent="0.25">
      <c r="J1066" t="str">
        <v>Guatemala</v>
      </c>
      <c r="K1066" t="b">
        <v>1</v>
      </c>
      <c r="M1066" t="str">
        <v>Myanmar</v>
      </c>
      <c r="N1066">
        <v>65.2</v>
      </c>
      <c r="P1066" t="str">
        <v>Myanmar</v>
      </c>
      <c r="Q1066">
        <v>0</v>
      </c>
      <c r="R1066">
        <v>0</v>
      </c>
      <c r="S1066">
        <v>0</v>
      </c>
      <c r="T1066">
        <v>0</v>
      </c>
      <c r="U1066">
        <v>0</v>
      </c>
      <c r="V1066">
        <v>0</v>
      </c>
      <c r="W1066">
        <v>0</v>
      </c>
      <c r="X1066">
        <v>0</v>
      </c>
      <c r="Y1066">
        <v>1</v>
      </c>
      <c r="Z1066">
        <v>0</v>
      </c>
      <c r="AA1066">
        <v>0</v>
      </c>
      <c r="AB1066">
        <v>0</v>
      </c>
      <c r="AC1066">
        <v>0</v>
      </c>
      <c r="AD1066">
        <v>0</v>
      </c>
      <c r="AE1066" t="str">
        <v>(empty model)</v>
      </c>
      <c r="AF1066">
        <v>1</v>
      </c>
      <c r="AG1066">
        <v>211</v>
      </c>
      <c r="AH1066">
        <v>741.77711599999998</v>
      </c>
      <c r="AI1066">
        <v>8.5</v>
      </c>
    </row>
    <row r="1067" spans="10:35" x14ac:dyDescent="0.25">
      <c r="J1067" t="str">
        <v>Guatemala</v>
      </c>
      <c r="K1067" t="b">
        <v>1</v>
      </c>
      <c r="M1067" t="str">
        <v>Myanmar</v>
      </c>
      <c r="N1067">
        <v>59.2</v>
      </c>
      <c r="P1067" t="str">
        <v>Myanmar</v>
      </c>
      <c r="Q1067">
        <v>0</v>
      </c>
      <c r="R1067">
        <v>0</v>
      </c>
      <c r="S1067">
        <v>0</v>
      </c>
      <c r="T1067">
        <v>0</v>
      </c>
      <c r="U1067">
        <v>0</v>
      </c>
      <c r="V1067">
        <v>0</v>
      </c>
      <c r="W1067">
        <v>0</v>
      </c>
      <c r="X1067">
        <v>1</v>
      </c>
      <c r="Y1067">
        <v>0</v>
      </c>
      <c r="Z1067">
        <v>0</v>
      </c>
      <c r="AA1067">
        <v>0</v>
      </c>
      <c r="AB1067">
        <v>0</v>
      </c>
      <c r="AC1067">
        <v>0</v>
      </c>
      <c r="AD1067">
        <v>0</v>
      </c>
      <c r="AE1067" t="str">
        <v>(empty model)</v>
      </c>
      <c r="AF1067">
        <v>1</v>
      </c>
      <c r="AG1067">
        <v>296</v>
      </c>
      <c r="AH1067">
        <v>643.95137299999999</v>
      </c>
      <c r="AI1067">
        <v>8.1999999999999993</v>
      </c>
    </row>
    <row r="1068" spans="10:35" x14ac:dyDescent="0.25">
      <c r="J1068" t="str">
        <v>Guatemala</v>
      </c>
      <c r="K1068" t="b">
        <v>1</v>
      </c>
      <c r="M1068" t="str">
        <v>Myanmar</v>
      </c>
      <c r="N1068">
        <v>64.5</v>
      </c>
      <c r="P1068" t="str">
        <v>Myanmar</v>
      </c>
      <c r="Q1068">
        <v>0</v>
      </c>
      <c r="R1068">
        <v>0</v>
      </c>
      <c r="S1068">
        <v>0</v>
      </c>
      <c r="T1068">
        <v>0</v>
      </c>
      <c r="U1068">
        <v>0</v>
      </c>
      <c r="V1068">
        <v>0</v>
      </c>
      <c r="W1068">
        <v>1</v>
      </c>
      <c r="X1068">
        <v>0</v>
      </c>
      <c r="Y1068">
        <v>0</v>
      </c>
      <c r="Z1068">
        <v>0</v>
      </c>
      <c r="AA1068">
        <v>0</v>
      </c>
      <c r="AB1068">
        <v>0</v>
      </c>
      <c r="AC1068">
        <v>0</v>
      </c>
      <c r="AD1068">
        <v>0</v>
      </c>
      <c r="AE1068" t="str">
        <v>(empty model)</v>
      </c>
      <c r="AF1068">
        <v>1</v>
      </c>
      <c r="AG1068">
        <v>217</v>
      </c>
      <c r="AH1068">
        <v>41.451000000000001</v>
      </c>
      <c r="AI1068">
        <v>8.1</v>
      </c>
    </row>
    <row r="1069" spans="10:35" x14ac:dyDescent="0.25">
      <c r="J1069" t="str">
        <v>Guatemala</v>
      </c>
      <c r="K1069" t="b">
        <v>1</v>
      </c>
      <c r="M1069" t="str">
        <v>Myanmar</v>
      </c>
      <c r="N1069">
        <v>64.2</v>
      </c>
      <c r="P1069" t="str">
        <v>Myanmar</v>
      </c>
      <c r="Q1069">
        <v>0</v>
      </c>
      <c r="R1069">
        <v>0</v>
      </c>
      <c r="S1069">
        <v>0</v>
      </c>
      <c r="T1069">
        <v>0</v>
      </c>
      <c r="U1069">
        <v>0</v>
      </c>
      <c r="V1069">
        <v>1</v>
      </c>
      <c r="W1069">
        <v>0</v>
      </c>
      <c r="X1069">
        <v>0</v>
      </c>
      <c r="Y1069">
        <v>0</v>
      </c>
      <c r="Z1069">
        <v>0</v>
      </c>
      <c r="AA1069">
        <v>0</v>
      </c>
      <c r="AB1069">
        <v>0</v>
      </c>
      <c r="AC1069">
        <v>0</v>
      </c>
      <c r="AD1069">
        <v>0</v>
      </c>
      <c r="AE1069" t="str">
        <v>(empty model)</v>
      </c>
      <c r="AF1069">
        <v>1</v>
      </c>
      <c r="AG1069">
        <v>22</v>
      </c>
      <c r="AH1069">
        <v>296.97284000000002</v>
      </c>
      <c r="AI1069">
        <v>8</v>
      </c>
    </row>
    <row r="1070" spans="10:35" x14ac:dyDescent="0.25">
      <c r="J1070" t="str">
        <v>Guatemala</v>
      </c>
      <c r="K1070" t="b">
        <v>1</v>
      </c>
      <c r="M1070" t="str">
        <v>Myanmar</v>
      </c>
      <c r="N1070">
        <v>63.9</v>
      </c>
      <c r="P1070" t="str">
        <v>Myanmar</v>
      </c>
      <c r="Q1070">
        <v>0</v>
      </c>
      <c r="R1070">
        <v>0</v>
      </c>
      <c r="S1070">
        <v>0</v>
      </c>
      <c r="T1070">
        <v>0</v>
      </c>
      <c r="U1070">
        <v>1</v>
      </c>
      <c r="V1070">
        <v>0</v>
      </c>
      <c r="W1070">
        <v>0</v>
      </c>
      <c r="X1070">
        <v>0</v>
      </c>
      <c r="Y1070">
        <v>0</v>
      </c>
      <c r="Z1070">
        <v>0</v>
      </c>
      <c r="AA1070">
        <v>0</v>
      </c>
      <c r="AB1070">
        <v>0</v>
      </c>
      <c r="AC1070">
        <v>0</v>
      </c>
      <c r="AD1070">
        <v>0</v>
      </c>
      <c r="AE1070" t="str">
        <v>(empty model)</v>
      </c>
      <c r="AF1070">
        <v>1</v>
      </c>
      <c r="AG1070">
        <v>224</v>
      </c>
      <c r="AH1070">
        <v>247.24276</v>
      </c>
      <c r="AI1070">
        <v>7.9</v>
      </c>
    </row>
    <row r="1071" spans="10:35" x14ac:dyDescent="0.25">
      <c r="J1071" t="str">
        <v>Guatemala</v>
      </c>
      <c r="K1071" t="b">
        <v>1</v>
      </c>
      <c r="M1071" t="str">
        <v>Myanmar</v>
      </c>
      <c r="N1071">
        <v>63.5</v>
      </c>
      <c r="P1071" t="str">
        <v>Myanmar</v>
      </c>
      <c r="Q1071">
        <v>0</v>
      </c>
      <c r="R1071">
        <v>0</v>
      </c>
      <c r="S1071">
        <v>0</v>
      </c>
      <c r="T1071">
        <v>1</v>
      </c>
      <c r="U1071">
        <v>0</v>
      </c>
      <c r="V1071">
        <v>0</v>
      </c>
      <c r="W1071">
        <v>0</v>
      </c>
      <c r="X1071">
        <v>0</v>
      </c>
      <c r="Y1071">
        <v>0</v>
      </c>
      <c r="Z1071">
        <v>0</v>
      </c>
      <c r="AA1071">
        <v>0</v>
      </c>
      <c r="AB1071">
        <v>0</v>
      </c>
      <c r="AC1071">
        <v>0</v>
      </c>
      <c r="AD1071">
        <v>0</v>
      </c>
      <c r="AE1071" t="str">
        <v>(empty model)</v>
      </c>
      <c r="AF1071">
        <v>1</v>
      </c>
      <c r="AG1071">
        <v>228</v>
      </c>
      <c r="AH1071">
        <v>219.8156688</v>
      </c>
      <c r="AI1071">
        <v>7.8</v>
      </c>
    </row>
    <row r="1072" spans="10:35" x14ac:dyDescent="0.25">
      <c r="J1072" t="str">
        <v>Guatemala</v>
      </c>
      <c r="K1072" t="b">
        <v>0</v>
      </c>
      <c r="M1072" t="str">
        <v>Myanmar</v>
      </c>
      <c r="N1072">
        <v>63.2</v>
      </c>
      <c r="P1072" t="str">
        <v>Myanmar</v>
      </c>
      <c r="Q1072">
        <v>0</v>
      </c>
      <c r="R1072">
        <v>0</v>
      </c>
      <c r="S1072">
        <v>1</v>
      </c>
      <c r="T1072">
        <v>0</v>
      </c>
      <c r="U1072">
        <v>0</v>
      </c>
      <c r="V1072">
        <v>0</v>
      </c>
      <c r="W1072">
        <v>0</v>
      </c>
      <c r="X1072">
        <v>0</v>
      </c>
      <c r="Y1072">
        <v>0</v>
      </c>
      <c r="Z1072">
        <v>0</v>
      </c>
      <c r="AA1072">
        <v>0</v>
      </c>
      <c r="AB1072">
        <v>0</v>
      </c>
      <c r="AC1072">
        <v>0</v>
      </c>
      <c r="AD1072">
        <v>0</v>
      </c>
      <c r="AE1072" t="str">
        <v>(empty model)</v>
      </c>
      <c r="AF1072">
        <v>1</v>
      </c>
      <c r="AG1072">
        <v>231</v>
      </c>
      <c r="AH1072">
        <v>219.78232600000001</v>
      </c>
      <c r="AI1072">
        <v>7.7</v>
      </c>
    </row>
    <row r="1073" spans="10:35" x14ac:dyDescent="0.25">
      <c r="J1073" t="str">
        <v>Guatemala</v>
      </c>
      <c r="K1073" t="b">
        <v>0</v>
      </c>
      <c r="M1073" t="str">
        <v>Namibia</v>
      </c>
      <c r="N1073">
        <v>65.900000000000006</v>
      </c>
      <c r="P1073" t="str">
        <v>Namibia</v>
      </c>
      <c r="Q1073">
        <v>0</v>
      </c>
      <c r="R1073">
        <v>0</v>
      </c>
      <c r="S1073">
        <v>0</v>
      </c>
      <c r="T1073">
        <v>0</v>
      </c>
      <c r="U1073">
        <v>0</v>
      </c>
      <c r="V1073">
        <v>0</v>
      </c>
      <c r="W1073">
        <v>0</v>
      </c>
      <c r="X1073">
        <v>0</v>
      </c>
      <c r="Y1073">
        <v>0</v>
      </c>
      <c r="Z1073">
        <v>0</v>
      </c>
      <c r="AA1073">
        <v>0</v>
      </c>
      <c r="AB1073">
        <v>0</v>
      </c>
      <c r="AC1073">
        <v>0</v>
      </c>
      <c r="AD1073">
        <v>1</v>
      </c>
      <c r="AE1073" t="str">
        <v>(empty model)</v>
      </c>
      <c r="AF1073">
        <v>1</v>
      </c>
      <c r="AG1073">
        <v>242</v>
      </c>
      <c r="AH1073">
        <v>5421.3439529999996</v>
      </c>
      <c r="AI1073">
        <v>11.7</v>
      </c>
    </row>
    <row r="1074" spans="10:35" x14ac:dyDescent="0.25">
      <c r="J1074" t="str">
        <v>Guatemala</v>
      </c>
      <c r="K1074" t="b">
        <v>0</v>
      </c>
      <c r="M1074" t="str">
        <v>Namibia</v>
      </c>
      <c r="N1074">
        <v>66.099999999999994</v>
      </c>
      <c r="P1074" t="str">
        <v>Namibia</v>
      </c>
      <c r="Q1074">
        <v>0</v>
      </c>
      <c r="R1074">
        <v>0</v>
      </c>
      <c r="S1074">
        <v>0</v>
      </c>
      <c r="T1074">
        <v>0</v>
      </c>
      <c r="U1074">
        <v>0</v>
      </c>
      <c r="V1074">
        <v>0</v>
      </c>
      <c r="W1074">
        <v>0</v>
      </c>
      <c r="X1074">
        <v>0</v>
      </c>
      <c r="Y1074">
        <v>0</v>
      </c>
      <c r="Z1074">
        <v>0</v>
      </c>
      <c r="AA1074">
        <v>0</v>
      </c>
      <c r="AB1074">
        <v>0</v>
      </c>
      <c r="AC1074">
        <v>1</v>
      </c>
      <c r="AD1074">
        <v>0</v>
      </c>
      <c r="AE1074" t="str">
        <v>(empty model)</v>
      </c>
      <c r="AF1074">
        <v>1</v>
      </c>
      <c r="AG1074">
        <v>232</v>
      </c>
      <c r="AH1074">
        <v>5488.1317120000003</v>
      </c>
      <c r="AI1074">
        <v>11.6</v>
      </c>
    </row>
    <row r="1075" spans="10:35" x14ac:dyDescent="0.25">
      <c r="J1075" t="str">
        <v>Guatemala</v>
      </c>
      <c r="K1075" t="b">
        <v>0</v>
      </c>
      <c r="M1075" t="str">
        <v>Namibia</v>
      </c>
      <c r="N1075">
        <v>65.8</v>
      </c>
      <c r="P1075" t="str">
        <v>Namibia</v>
      </c>
      <c r="Q1075">
        <v>0</v>
      </c>
      <c r="R1075">
        <v>0</v>
      </c>
      <c r="S1075">
        <v>0</v>
      </c>
      <c r="T1075">
        <v>0</v>
      </c>
      <c r="U1075">
        <v>0</v>
      </c>
      <c r="V1075">
        <v>0</v>
      </c>
      <c r="W1075">
        <v>0</v>
      </c>
      <c r="X1075">
        <v>0</v>
      </c>
      <c r="Y1075">
        <v>0</v>
      </c>
      <c r="Z1075">
        <v>0</v>
      </c>
      <c r="AA1075">
        <v>0</v>
      </c>
      <c r="AB1075">
        <v>1</v>
      </c>
      <c r="AC1075">
        <v>0</v>
      </c>
      <c r="AD1075">
        <v>0</v>
      </c>
      <c r="AE1075" t="str">
        <v>(empty model)</v>
      </c>
      <c r="AF1075">
        <v>1</v>
      </c>
      <c r="AG1075">
        <v>232</v>
      </c>
      <c r="AH1075">
        <v>5749.4475199999997</v>
      </c>
      <c r="AI1075">
        <v>11.5</v>
      </c>
    </row>
    <row r="1076" spans="10:35" x14ac:dyDescent="0.25">
      <c r="J1076" t="str">
        <v>Guatemala</v>
      </c>
      <c r="K1076" t="b">
        <v>0</v>
      </c>
      <c r="M1076" t="str">
        <v>Namibia</v>
      </c>
      <c r="N1076">
        <v>64.3</v>
      </c>
      <c r="P1076" t="str">
        <v>Namibia</v>
      </c>
      <c r="Q1076">
        <v>0</v>
      </c>
      <c r="R1076">
        <v>0</v>
      </c>
      <c r="S1076">
        <v>0</v>
      </c>
      <c r="T1076">
        <v>0</v>
      </c>
      <c r="U1076">
        <v>0</v>
      </c>
      <c r="V1076">
        <v>0</v>
      </c>
      <c r="W1076">
        <v>0</v>
      </c>
      <c r="X1076">
        <v>0</v>
      </c>
      <c r="Y1076">
        <v>0</v>
      </c>
      <c r="Z1076">
        <v>0</v>
      </c>
      <c r="AA1076">
        <v>1</v>
      </c>
      <c r="AB1076">
        <v>0</v>
      </c>
      <c r="AC1076">
        <v>0</v>
      </c>
      <c r="AD1076">
        <v>0</v>
      </c>
      <c r="AE1076" t="str">
        <v>(empty model)</v>
      </c>
      <c r="AF1076">
        <v>1</v>
      </c>
      <c r="AG1076">
        <v>268</v>
      </c>
      <c r="AH1076">
        <v>56.971392000000002</v>
      </c>
      <c r="AI1076">
        <v>11.5</v>
      </c>
    </row>
    <row r="1077" spans="10:35" x14ac:dyDescent="0.25">
      <c r="J1077" t="str">
        <v>Guinea</v>
      </c>
      <c r="K1077" t="b">
        <v>0</v>
      </c>
      <c r="M1077" t="str">
        <v>Namibia</v>
      </c>
      <c r="N1077">
        <v>63</v>
      </c>
      <c r="P1077" t="str">
        <v>Namibia</v>
      </c>
      <c r="Q1077">
        <v>0</v>
      </c>
      <c r="R1077">
        <v>0</v>
      </c>
      <c r="S1077">
        <v>0</v>
      </c>
      <c r="T1077">
        <v>0</v>
      </c>
      <c r="U1077">
        <v>0</v>
      </c>
      <c r="V1077">
        <v>0</v>
      </c>
      <c r="W1077">
        <v>0</v>
      </c>
      <c r="X1077">
        <v>0</v>
      </c>
      <c r="Y1077">
        <v>0</v>
      </c>
      <c r="Z1077">
        <v>1</v>
      </c>
      <c r="AA1077">
        <v>0</v>
      </c>
      <c r="AB1077">
        <v>0</v>
      </c>
      <c r="AC1077">
        <v>0</v>
      </c>
      <c r="AD1077">
        <v>0</v>
      </c>
      <c r="AE1077" t="str">
        <v>(empty model)</v>
      </c>
      <c r="AF1077">
        <v>1</v>
      </c>
      <c r="AG1077">
        <v>299</v>
      </c>
      <c r="AH1077">
        <v>5191.5838100000001</v>
      </c>
      <c r="AI1077">
        <v>11.4</v>
      </c>
    </row>
    <row r="1078" spans="10:35" x14ac:dyDescent="0.25">
      <c r="J1078" t="str">
        <v>Guinea</v>
      </c>
      <c r="K1078" t="b">
        <v>1</v>
      </c>
      <c r="M1078" t="str">
        <v>Nepal</v>
      </c>
      <c r="N1078">
        <v>69.599999999999994</v>
      </c>
      <c r="P1078" t="str">
        <v>Nepal</v>
      </c>
      <c r="Q1078">
        <v>0</v>
      </c>
      <c r="R1078">
        <v>0</v>
      </c>
      <c r="S1078">
        <v>0</v>
      </c>
      <c r="T1078">
        <v>0</v>
      </c>
      <c r="U1078">
        <v>0</v>
      </c>
      <c r="V1078">
        <v>0</v>
      </c>
      <c r="W1078">
        <v>0</v>
      </c>
      <c r="X1078">
        <v>0</v>
      </c>
      <c r="Y1078">
        <v>0</v>
      </c>
      <c r="Z1078">
        <v>0</v>
      </c>
      <c r="AA1078">
        <v>0</v>
      </c>
      <c r="AB1078">
        <v>0</v>
      </c>
      <c r="AC1078">
        <v>0</v>
      </c>
      <c r="AD1078">
        <v>1</v>
      </c>
      <c r="AE1078" t="str">
        <v>(empty model)</v>
      </c>
      <c r="AF1078">
        <v>1</v>
      </c>
      <c r="AG1078">
        <v>158</v>
      </c>
      <c r="AH1078">
        <v>76.238697700000003</v>
      </c>
      <c r="AI1078">
        <v>12.4</v>
      </c>
    </row>
    <row r="1079" spans="10:35" x14ac:dyDescent="0.25">
      <c r="J1079" t="str">
        <v>Guinea</v>
      </c>
      <c r="K1079" t="b">
        <v>1</v>
      </c>
      <c r="M1079" t="str">
        <v>Nepal</v>
      </c>
      <c r="N1079">
        <v>69.3</v>
      </c>
      <c r="P1079" t="str">
        <v>Nepal</v>
      </c>
      <c r="Q1079">
        <v>0</v>
      </c>
      <c r="R1079">
        <v>0</v>
      </c>
      <c r="S1079">
        <v>0</v>
      </c>
      <c r="T1079">
        <v>0</v>
      </c>
      <c r="U1079">
        <v>0</v>
      </c>
      <c r="V1079">
        <v>0</v>
      </c>
      <c r="W1079">
        <v>0</v>
      </c>
      <c r="X1079">
        <v>0</v>
      </c>
      <c r="Y1079">
        <v>0</v>
      </c>
      <c r="Z1079">
        <v>0</v>
      </c>
      <c r="AA1079">
        <v>0</v>
      </c>
      <c r="AB1079">
        <v>0</v>
      </c>
      <c r="AC1079">
        <v>1</v>
      </c>
      <c r="AD1079">
        <v>0</v>
      </c>
      <c r="AE1079" t="str">
        <v>(empty model)</v>
      </c>
      <c r="AF1079">
        <v>1</v>
      </c>
      <c r="AG1079">
        <v>162</v>
      </c>
      <c r="AH1079">
        <v>688.61727880000001</v>
      </c>
      <c r="AI1079">
        <v>12.3</v>
      </c>
    </row>
    <row r="1080" spans="10:35" x14ac:dyDescent="0.25">
      <c r="J1080" t="str">
        <v>Guinea</v>
      </c>
      <c r="K1080" t="b">
        <v>1</v>
      </c>
      <c r="M1080" t="str">
        <v>Nepal</v>
      </c>
      <c r="N1080">
        <v>68.900000000000006</v>
      </c>
      <c r="P1080" t="str">
        <v>Nepal</v>
      </c>
      <c r="Q1080">
        <v>0</v>
      </c>
      <c r="R1080">
        <v>0</v>
      </c>
      <c r="S1080">
        <v>0</v>
      </c>
      <c r="T1080">
        <v>0</v>
      </c>
      <c r="U1080">
        <v>0</v>
      </c>
      <c r="V1080">
        <v>0</v>
      </c>
      <c r="W1080">
        <v>0</v>
      </c>
      <c r="X1080">
        <v>0</v>
      </c>
      <c r="Y1080">
        <v>0</v>
      </c>
      <c r="Z1080">
        <v>0</v>
      </c>
      <c r="AA1080">
        <v>0</v>
      </c>
      <c r="AB1080">
        <v>1</v>
      </c>
      <c r="AC1080">
        <v>0</v>
      </c>
      <c r="AD1080">
        <v>0</v>
      </c>
      <c r="AE1080" t="str">
        <v>(empty model)</v>
      </c>
      <c r="AF1080">
        <v>1</v>
      </c>
      <c r="AG1080">
        <v>167</v>
      </c>
      <c r="AH1080">
        <v>681.79258679999998</v>
      </c>
      <c r="AI1080">
        <v>12.3</v>
      </c>
    </row>
    <row r="1081" spans="10:35" x14ac:dyDescent="0.25">
      <c r="J1081" t="str">
        <v>Guinea</v>
      </c>
      <c r="K1081" t="b">
        <v>1</v>
      </c>
      <c r="M1081" t="str">
        <v>Nepal</v>
      </c>
      <c r="N1081">
        <v>68.400000000000006</v>
      </c>
      <c r="P1081" t="str">
        <v>Nepal</v>
      </c>
      <c r="Q1081">
        <v>0</v>
      </c>
      <c r="R1081">
        <v>0</v>
      </c>
      <c r="S1081">
        <v>0</v>
      </c>
      <c r="T1081">
        <v>0</v>
      </c>
      <c r="U1081">
        <v>0</v>
      </c>
      <c r="V1081">
        <v>0</v>
      </c>
      <c r="W1081">
        <v>0</v>
      </c>
      <c r="X1081">
        <v>0</v>
      </c>
      <c r="Y1081">
        <v>0</v>
      </c>
      <c r="Z1081">
        <v>0</v>
      </c>
      <c r="AA1081">
        <v>1</v>
      </c>
      <c r="AB1081">
        <v>0</v>
      </c>
      <c r="AC1081">
        <v>0</v>
      </c>
      <c r="AD1081">
        <v>0</v>
      </c>
      <c r="AE1081" t="str">
        <v>(empty model)</v>
      </c>
      <c r="AF1081">
        <v>1</v>
      </c>
      <c r="AG1081">
        <v>172</v>
      </c>
      <c r="AH1081">
        <v>692.11668420000001</v>
      </c>
      <c r="AI1081">
        <v>12</v>
      </c>
    </row>
    <row r="1082" spans="10:35" x14ac:dyDescent="0.25">
      <c r="J1082" t="str">
        <v>Guinea</v>
      </c>
      <c r="K1082" t="b">
        <v>1</v>
      </c>
      <c r="M1082" t="str">
        <v>Nepal</v>
      </c>
      <c r="N1082">
        <v>68</v>
      </c>
      <c r="P1082" t="str">
        <v>Nepal</v>
      </c>
      <c r="Q1082">
        <v>0</v>
      </c>
      <c r="R1082">
        <v>0</v>
      </c>
      <c r="S1082">
        <v>0</v>
      </c>
      <c r="T1082">
        <v>0</v>
      </c>
      <c r="U1082">
        <v>0</v>
      </c>
      <c r="V1082">
        <v>0</v>
      </c>
      <c r="W1082">
        <v>0</v>
      </c>
      <c r="X1082">
        <v>0</v>
      </c>
      <c r="Y1082">
        <v>0</v>
      </c>
      <c r="Z1082">
        <v>1</v>
      </c>
      <c r="AA1082">
        <v>0</v>
      </c>
      <c r="AB1082">
        <v>0</v>
      </c>
      <c r="AC1082">
        <v>0</v>
      </c>
      <c r="AD1082">
        <v>0</v>
      </c>
      <c r="AE1082" t="str">
        <v>(empty model)</v>
      </c>
      <c r="AF1082">
        <v>1</v>
      </c>
      <c r="AG1082">
        <v>178</v>
      </c>
      <c r="AH1082">
        <v>592.18352159999995</v>
      </c>
      <c r="AI1082">
        <v>11.1</v>
      </c>
    </row>
    <row r="1083" spans="10:35" x14ac:dyDescent="0.25">
      <c r="J1083" t="str">
        <v>Guinea</v>
      </c>
      <c r="K1083" t="b">
        <v>1</v>
      </c>
      <c r="M1083" t="str">
        <v>Nepal</v>
      </c>
      <c r="N1083">
        <v>67.5</v>
      </c>
      <c r="P1083" t="str">
        <v>Nepal</v>
      </c>
      <c r="Q1083">
        <v>0</v>
      </c>
      <c r="R1083">
        <v>0</v>
      </c>
      <c r="S1083">
        <v>0</v>
      </c>
      <c r="T1083">
        <v>0</v>
      </c>
      <c r="U1083">
        <v>0</v>
      </c>
      <c r="V1083">
        <v>0</v>
      </c>
      <c r="W1083">
        <v>0</v>
      </c>
      <c r="X1083">
        <v>0</v>
      </c>
      <c r="Y1083">
        <v>1</v>
      </c>
      <c r="Z1083">
        <v>0</v>
      </c>
      <c r="AA1083">
        <v>0</v>
      </c>
      <c r="AB1083">
        <v>0</v>
      </c>
      <c r="AC1083">
        <v>0</v>
      </c>
      <c r="AD1083">
        <v>0</v>
      </c>
      <c r="AE1083" t="str">
        <v>(empty model)</v>
      </c>
      <c r="AF1083">
        <v>1</v>
      </c>
      <c r="AG1083">
        <v>183</v>
      </c>
      <c r="AH1083">
        <v>48.729900000000001</v>
      </c>
      <c r="AI1083">
        <v>10.5</v>
      </c>
    </row>
    <row r="1084" spans="10:35" x14ac:dyDescent="0.25">
      <c r="J1084" t="str">
        <v>Guinea</v>
      </c>
      <c r="K1084" t="b">
        <v>1</v>
      </c>
      <c r="M1084" t="str">
        <v>Nepal</v>
      </c>
      <c r="N1084">
        <v>67</v>
      </c>
      <c r="P1084" t="str">
        <v>Nepal</v>
      </c>
      <c r="Q1084">
        <v>0</v>
      </c>
      <c r="R1084">
        <v>0</v>
      </c>
      <c r="S1084">
        <v>0</v>
      </c>
      <c r="T1084">
        <v>0</v>
      </c>
      <c r="U1084">
        <v>0</v>
      </c>
      <c r="V1084">
        <v>0</v>
      </c>
      <c r="W1084">
        <v>0</v>
      </c>
      <c r="X1084">
        <v>1</v>
      </c>
      <c r="Y1084">
        <v>0</v>
      </c>
      <c r="Z1084">
        <v>0</v>
      </c>
      <c r="AA1084">
        <v>0</v>
      </c>
      <c r="AB1084">
        <v>0</v>
      </c>
      <c r="AC1084">
        <v>0</v>
      </c>
      <c r="AD1084">
        <v>0</v>
      </c>
      <c r="AE1084" t="str">
        <v>(empty model)</v>
      </c>
      <c r="AF1084">
        <v>1</v>
      </c>
      <c r="AG1084">
        <v>189</v>
      </c>
      <c r="AH1084">
        <v>473.844449</v>
      </c>
      <c r="AI1084">
        <v>10.1</v>
      </c>
    </row>
    <row r="1085" spans="10:35" x14ac:dyDescent="0.25">
      <c r="J1085" t="str">
        <v>Guinea</v>
      </c>
      <c r="K1085" t="b">
        <v>1</v>
      </c>
      <c r="M1085" t="str">
        <v>Nepal</v>
      </c>
      <c r="N1085">
        <v>66.599999999999994</v>
      </c>
      <c r="P1085" t="str">
        <v>Nepal</v>
      </c>
      <c r="Q1085">
        <v>0</v>
      </c>
      <c r="R1085">
        <v>0</v>
      </c>
      <c r="S1085">
        <v>0</v>
      </c>
      <c r="T1085">
        <v>0</v>
      </c>
      <c r="U1085">
        <v>0</v>
      </c>
      <c r="V1085">
        <v>0</v>
      </c>
      <c r="W1085">
        <v>1</v>
      </c>
      <c r="X1085">
        <v>0</v>
      </c>
      <c r="Y1085">
        <v>0</v>
      </c>
      <c r="Z1085">
        <v>0</v>
      </c>
      <c r="AA1085">
        <v>0</v>
      </c>
      <c r="AB1085">
        <v>0</v>
      </c>
      <c r="AC1085">
        <v>0</v>
      </c>
      <c r="AD1085">
        <v>0</v>
      </c>
      <c r="AE1085" t="str">
        <v>(empty model)</v>
      </c>
      <c r="AF1085">
        <v>1</v>
      </c>
      <c r="AG1085">
        <v>194</v>
      </c>
      <c r="AH1085">
        <v>393.88435179999999</v>
      </c>
      <c r="AI1085">
        <v>10</v>
      </c>
    </row>
    <row r="1086" spans="10:35" x14ac:dyDescent="0.25">
      <c r="J1086" t="str">
        <v>Guinea</v>
      </c>
      <c r="K1086" t="b">
        <v>0</v>
      </c>
      <c r="M1086" t="str">
        <v>Nepal</v>
      </c>
      <c r="N1086">
        <v>66</v>
      </c>
      <c r="P1086" t="str">
        <v>Nepal</v>
      </c>
      <c r="Q1086">
        <v>0</v>
      </c>
      <c r="R1086">
        <v>0</v>
      </c>
      <c r="S1086">
        <v>0</v>
      </c>
      <c r="T1086">
        <v>0</v>
      </c>
      <c r="U1086">
        <v>0</v>
      </c>
      <c r="V1086">
        <v>1</v>
      </c>
      <c r="W1086">
        <v>0</v>
      </c>
      <c r="X1086">
        <v>0</v>
      </c>
      <c r="Y1086">
        <v>0</v>
      </c>
      <c r="Z1086">
        <v>0</v>
      </c>
      <c r="AA1086">
        <v>0</v>
      </c>
      <c r="AB1086">
        <v>0</v>
      </c>
      <c r="AC1086">
        <v>0</v>
      </c>
      <c r="AD1086">
        <v>0</v>
      </c>
      <c r="AE1086" t="str">
        <v>(empty model)</v>
      </c>
      <c r="AF1086">
        <v>1</v>
      </c>
      <c r="AG1086">
        <v>21</v>
      </c>
      <c r="AH1086">
        <v>348.6314534</v>
      </c>
      <c r="AI1086">
        <v>9.6</v>
      </c>
    </row>
    <row r="1087" spans="10:35" x14ac:dyDescent="0.25">
      <c r="J1087" t="str">
        <v>Guinea</v>
      </c>
      <c r="K1087" t="b">
        <v>0</v>
      </c>
      <c r="M1087" t="str">
        <v>Nepal</v>
      </c>
      <c r="N1087">
        <v>65.400000000000006</v>
      </c>
      <c r="P1087" t="str">
        <v>Nepal</v>
      </c>
      <c r="Q1087">
        <v>0</v>
      </c>
      <c r="R1087">
        <v>0</v>
      </c>
      <c r="S1087">
        <v>0</v>
      </c>
      <c r="T1087">
        <v>0</v>
      </c>
      <c r="U1087">
        <v>1</v>
      </c>
      <c r="V1087">
        <v>0</v>
      </c>
      <c r="W1087">
        <v>0</v>
      </c>
      <c r="X1087">
        <v>0</v>
      </c>
      <c r="Y1087">
        <v>0</v>
      </c>
      <c r="Z1087">
        <v>0</v>
      </c>
      <c r="AA1087">
        <v>0</v>
      </c>
      <c r="AB1087">
        <v>0</v>
      </c>
      <c r="AC1087">
        <v>0</v>
      </c>
      <c r="AD1087">
        <v>0</v>
      </c>
      <c r="AE1087" t="str">
        <v>(empty model)</v>
      </c>
      <c r="AF1087">
        <v>1</v>
      </c>
      <c r="AG1087">
        <v>28</v>
      </c>
      <c r="AH1087">
        <v>317.89197999999999</v>
      </c>
      <c r="AI1087">
        <v>9.4</v>
      </c>
    </row>
    <row r="1088" spans="10:35" x14ac:dyDescent="0.25">
      <c r="J1088" t="str">
        <v>Guinea</v>
      </c>
      <c r="K1088" t="b">
        <v>0</v>
      </c>
      <c r="M1088" t="str">
        <v>Nepal</v>
      </c>
      <c r="N1088">
        <v>64.7</v>
      </c>
      <c r="P1088" t="str">
        <v>Nepal</v>
      </c>
      <c r="Q1088">
        <v>0</v>
      </c>
      <c r="R1088">
        <v>0</v>
      </c>
      <c r="S1088">
        <v>0</v>
      </c>
      <c r="T1088">
        <v>1</v>
      </c>
      <c r="U1088">
        <v>0</v>
      </c>
      <c r="V1088">
        <v>0</v>
      </c>
      <c r="W1088">
        <v>0</v>
      </c>
      <c r="X1088">
        <v>0</v>
      </c>
      <c r="Y1088">
        <v>0</v>
      </c>
      <c r="Z1088">
        <v>0</v>
      </c>
      <c r="AA1088">
        <v>0</v>
      </c>
      <c r="AB1088">
        <v>0</v>
      </c>
      <c r="AC1088">
        <v>0</v>
      </c>
      <c r="AD1088">
        <v>0</v>
      </c>
      <c r="AE1088" t="str">
        <v>(empty model)</v>
      </c>
      <c r="AF1088">
        <v>1</v>
      </c>
      <c r="AG1088">
        <v>218</v>
      </c>
      <c r="AH1088">
        <v>287.41559999999998</v>
      </c>
      <c r="AI1088">
        <v>9.3000000000000007</v>
      </c>
    </row>
    <row r="1089" spans="10:35" x14ac:dyDescent="0.25">
      <c r="J1089" t="str">
        <v>Guinea</v>
      </c>
      <c r="K1089" t="b">
        <v>0</v>
      </c>
      <c r="M1089" t="str">
        <v>Nepal</v>
      </c>
      <c r="N1089">
        <v>64.3</v>
      </c>
      <c r="P1089" t="str">
        <v>Nepal</v>
      </c>
      <c r="Q1089">
        <v>0</v>
      </c>
      <c r="R1089">
        <v>0</v>
      </c>
      <c r="S1089">
        <v>1</v>
      </c>
      <c r="T1089">
        <v>0</v>
      </c>
      <c r="U1089">
        <v>0</v>
      </c>
      <c r="V1089">
        <v>0</v>
      </c>
      <c r="W1089">
        <v>0</v>
      </c>
      <c r="X1089">
        <v>0</v>
      </c>
      <c r="Y1089">
        <v>0</v>
      </c>
      <c r="Z1089">
        <v>0</v>
      </c>
      <c r="AA1089">
        <v>0</v>
      </c>
      <c r="AB1089">
        <v>0</v>
      </c>
      <c r="AC1089">
        <v>0</v>
      </c>
      <c r="AD1089">
        <v>0</v>
      </c>
      <c r="AE1089" t="str">
        <v>(empty model)</v>
      </c>
      <c r="AF1089">
        <v>1</v>
      </c>
      <c r="AG1089">
        <v>22</v>
      </c>
      <c r="AH1089">
        <v>253.72412</v>
      </c>
      <c r="AI1089">
        <v>9.1999999999999993</v>
      </c>
    </row>
    <row r="1090" spans="10:35" x14ac:dyDescent="0.25">
      <c r="J1090" t="str">
        <v>Guinea</v>
      </c>
      <c r="K1090" t="b">
        <v>0</v>
      </c>
      <c r="M1090" t="str">
        <v>Netherlands</v>
      </c>
      <c r="N1090">
        <v>81.7</v>
      </c>
      <c r="P1090" t="str">
        <v>Netherlands</v>
      </c>
      <c r="Q1090">
        <v>0</v>
      </c>
      <c r="R1090">
        <v>0</v>
      </c>
      <c r="S1090">
        <v>0</v>
      </c>
      <c r="T1090">
        <v>0</v>
      </c>
      <c r="U1090">
        <v>0</v>
      </c>
      <c r="V1090">
        <v>0</v>
      </c>
      <c r="W1090">
        <v>0</v>
      </c>
      <c r="X1090">
        <v>0</v>
      </c>
      <c r="Y1090">
        <v>0</v>
      </c>
      <c r="Z1090">
        <v>0</v>
      </c>
      <c r="AA1090">
        <v>0</v>
      </c>
      <c r="AB1090">
        <v>0</v>
      </c>
      <c r="AC1090">
        <v>0</v>
      </c>
      <c r="AD1090">
        <v>1</v>
      </c>
      <c r="AE1090" t="str">
        <v>(empty model)</v>
      </c>
      <c r="AF1090">
        <v>0</v>
      </c>
      <c r="AG1090">
        <v>58</v>
      </c>
      <c r="AH1090">
        <v>52157.468699999998</v>
      </c>
      <c r="AI1090">
        <v>18.100000000000001</v>
      </c>
    </row>
    <row r="1091" spans="10:35" x14ac:dyDescent="0.25">
      <c r="J1091" t="str">
        <v>Guinea</v>
      </c>
      <c r="K1091" t="b">
        <v>0</v>
      </c>
      <c r="M1091" t="str">
        <v>Netherlands</v>
      </c>
      <c r="N1091">
        <v>81.400000000000006</v>
      </c>
      <c r="P1091" t="str">
        <v>Netherlands</v>
      </c>
      <c r="Q1091">
        <v>0</v>
      </c>
      <c r="R1091">
        <v>0</v>
      </c>
      <c r="S1091">
        <v>0</v>
      </c>
      <c r="T1091">
        <v>0</v>
      </c>
      <c r="U1091">
        <v>0</v>
      </c>
      <c r="V1091">
        <v>0</v>
      </c>
      <c r="W1091">
        <v>0</v>
      </c>
      <c r="X1091">
        <v>0</v>
      </c>
      <c r="Y1091">
        <v>0</v>
      </c>
      <c r="Z1091">
        <v>0</v>
      </c>
      <c r="AA1091">
        <v>0</v>
      </c>
      <c r="AB1091">
        <v>0</v>
      </c>
      <c r="AC1091">
        <v>1</v>
      </c>
      <c r="AD1091">
        <v>0</v>
      </c>
      <c r="AE1091" t="str">
        <v>(empty model)</v>
      </c>
      <c r="AF1091">
        <v>0</v>
      </c>
      <c r="AG1091">
        <v>6</v>
      </c>
      <c r="AH1091">
        <v>51574.489419999998</v>
      </c>
      <c r="AI1091">
        <v>18.100000000000001</v>
      </c>
    </row>
    <row r="1092" spans="10:35" x14ac:dyDescent="0.25">
      <c r="J1092" t="str">
        <v>Guinea</v>
      </c>
      <c r="K1092" t="b">
        <v>0</v>
      </c>
      <c r="M1092" t="str">
        <v>Netherlands</v>
      </c>
      <c r="N1092">
        <v>81.099999999999994</v>
      </c>
      <c r="P1092" t="str">
        <v>Netherlands</v>
      </c>
      <c r="Q1092">
        <v>0</v>
      </c>
      <c r="R1092">
        <v>0</v>
      </c>
      <c r="S1092">
        <v>0</v>
      </c>
      <c r="T1092">
        <v>0</v>
      </c>
      <c r="U1092">
        <v>0</v>
      </c>
      <c r="V1092">
        <v>0</v>
      </c>
      <c r="W1092">
        <v>0</v>
      </c>
      <c r="X1092">
        <v>0</v>
      </c>
      <c r="Y1092">
        <v>0</v>
      </c>
      <c r="Z1092">
        <v>0</v>
      </c>
      <c r="AA1092">
        <v>0</v>
      </c>
      <c r="AB1092">
        <v>1</v>
      </c>
      <c r="AC1092">
        <v>0</v>
      </c>
      <c r="AD1092">
        <v>0</v>
      </c>
      <c r="AE1092" t="str">
        <v>(empty model)</v>
      </c>
      <c r="AF1092">
        <v>0</v>
      </c>
      <c r="AG1092">
        <v>62</v>
      </c>
      <c r="AH1092">
        <v>49474.756099999999</v>
      </c>
      <c r="AI1092">
        <v>18.100000000000001</v>
      </c>
    </row>
    <row r="1093" spans="10:35" x14ac:dyDescent="0.25">
      <c r="J1093" t="str">
        <v>Guinea-Bissau</v>
      </c>
      <c r="K1093" t="b">
        <v>0</v>
      </c>
      <c r="M1093" t="str">
        <v>Netherlands</v>
      </c>
      <c r="N1093">
        <v>81.099999999999994</v>
      </c>
      <c r="P1093" t="str">
        <v>Netherlands</v>
      </c>
      <c r="Q1093">
        <v>0</v>
      </c>
      <c r="R1093">
        <v>0</v>
      </c>
      <c r="S1093">
        <v>0</v>
      </c>
      <c r="T1093">
        <v>0</v>
      </c>
      <c r="U1093">
        <v>0</v>
      </c>
      <c r="V1093">
        <v>0</v>
      </c>
      <c r="W1093">
        <v>0</v>
      </c>
      <c r="X1093">
        <v>0</v>
      </c>
      <c r="Y1093">
        <v>0</v>
      </c>
      <c r="Z1093">
        <v>0</v>
      </c>
      <c r="AA1093">
        <v>1</v>
      </c>
      <c r="AB1093">
        <v>0</v>
      </c>
      <c r="AC1093">
        <v>0</v>
      </c>
      <c r="AD1093">
        <v>0</v>
      </c>
      <c r="AE1093" t="str">
        <v>(empty model)</v>
      </c>
      <c r="AF1093">
        <v>0</v>
      </c>
      <c r="AG1093">
        <v>63</v>
      </c>
      <c r="AH1093">
        <v>5354.6535999999996</v>
      </c>
      <c r="AI1093">
        <v>17.2</v>
      </c>
    </row>
    <row r="1094" spans="10:35" x14ac:dyDescent="0.25">
      <c r="J1094" t="str">
        <v>Guinea-Bissau</v>
      </c>
      <c r="K1094" t="b">
        <v>1</v>
      </c>
      <c r="M1094" t="str">
        <v>Nicaragua</v>
      </c>
      <c r="N1094">
        <v>74.5</v>
      </c>
      <c r="P1094" t="str">
        <v>Nicaragua</v>
      </c>
      <c r="Q1094">
        <v>0</v>
      </c>
      <c r="R1094">
        <v>0</v>
      </c>
      <c r="S1094">
        <v>0</v>
      </c>
      <c r="T1094">
        <v>0</v>
      </c>
      <c r="U1094">
        <v>0</v>
      </c>
      <c r="V1094">
        <v>0</v>
      </c>
      <c r="W1094">
        <v>0</v>
      </c>
      <c r="X1094">
        <v>0</v>
      </c>
      <c r="Y1094">
        <v>0</v>
      </c>
      <c r="Z1094">
        <v>0</v>
      </c>
      <c r="AA1094">
        <v>0</v>
      </c>
      <c r="AB1094">
        <v>0</v>
      </c>
      <c r="AC1094">
        <v>0</v>
      </c>
      <c r="AD1094">
        <v>1</v>
      </c>
      <c r="AE1094" t="str">
        <v>(empty model)</v>
      </c>
      <c r="AF1094">
        <v>1</v>
      </c>
      <c r="AG1094">
        <v>148</v>
      </c>
      <c r="AH1094">
        <v>1975.46477</v>
      </c>
      <c r="AI1094">
        <v>11.6</v>
      </c>
    </row>
    <row r="1095" spans="10:35" x14ac:dyDescent="0.25">
      <c r="J1095" t="str">
        <v>Guinea-Bissau</v>
      </c>
      <c r="K1095" t="b">
        <v>1</v>
      </c>
      <c r="M1095" t="str">
        <v>Nicaragua</v>
      </c>
      <c r="N1095">
        <v>73.900000000000006</v>
      </c>
      <c r="P1095" t="str">
        <v>Nicaragua</v>
      </c>
      <c r="Q1095">
        <v>0</v>
      </c>
      <c r="R1095">
        <v>0</v>
      </c>
      <c r="S1095">
        <v>0</v>
      </c>
      <c r="T1095">
        <v>0</v>
      </c>
      <c r="U1095">
        <v>0</v>
      </c>
      <c r="V1095">
        <v>0</v>
      </c>
      <c r="W1095">
        <v>0</v>
      </c>
      <c r="X1095">
        <v>0</v>
      </c>
      <c r="Y1095">
        <v>0</v>
      </c>
      <c r="Z1095">
        <v>0</v>
      </c>
      <c r="AA1095">
        <v>0</v>
      </c>
      <c r="AB1095">
        <v>0</v>
      </c>
      <c r="AC1095">
        <v>1</v>
      </c>
      <c r="AD1095">
        <v>0</v>
      </c>
      <c r="AE1095" t="str">
        <v>(empty model)</v>
      </c>
      <c r="AF1095">
        <v>1</v>
      </c>
      <c r="AG1095">
        <v>157</v>
      </c>
      <c r="AH1095">
        <v>1847.19849</v>
      </c>
      <c r="AI1095">
        <v>11.5</v>
      </c>
    </row>
    <row r="1096" spans="10:35" x14ac:dyDescent="0.25">
      <c r="J1096" t="str">
        <v>Guinea-Bissau</v>
      </c>
      <c r="K1096" t="b">
        <v>1</v>
      </c>
      <c r="M1096" t="str">
        <v>Nicaragua</v>
      </c>
      <c r="N1096">
        <v>73.900000000000006</v>
      </c>
      <c r="P1096" t="str">
        <v>Nicaragua</v>
      </c>
      <c r="Q1096">
        <v>0</v>
      </c>
      <c r="R1096">
        <v>0</v>
      </c>
      <c r="S1096">
        <v>0</v>
      </c>
      <c r="T1096">
        <v>0</v>
      </c>
      <c r="U1096">
        <v>0</v>
      </c>
      <c r="V1096">
        <v>0</v>
      </c>
      <c r="W1096">
        <v>0</v>
      </c>
      <c r="X1096">
        <v>0</v>
      </c>
      <c r="Y1096">
        <v>0</v>
      </c>
      <c r="Z1096">
        <v>0</v>
      </c>
      <c r="AA1096">
        <v>0</v>
      </c>
      <c r="AB1096">
        <v>1</v>
      </c>
      <c r="AC1096">
        <v>0</v>
      </c>
      <c r="AD1096">
        <v>0</v>
      </c>
      <c r="AE1096" t="str">
        <v>(empty model)</v>
      </c>
      <c r="AF1096">
        <v>1</v>
      </c>
      <c r="AG1096">
        <v>157</v>
      </c>
      <c r="AH1096">
        <v>1792.3844999999999</v>
      </c>
      <c r="AI1096">
        <v>11.5</v>
      </c>
    </row>
    <row r="1097" spans="10:35" x14ac:dyDescent="0.25">
      <c r="J1097" t="str">
        <v>Guinea-Bissau</v>
      </c>
      <c r="K1097" t="b">
        <v>1</v>
      </c>
      <c r="M1097" t="str">
        <v>Nicaragua</v>
      </c>
      <c r="N1097">
        <v>74.5</v>
      </c>
      <c r="P1097" t="str">
        <v>Nicaragua</v>
      </c>
      <c r="Q1097">
        <v>0</v>
      </c>
      <c r="R1097">
        <v>0</v>
      </c>
      <c r="S1097">
        <v>0</v>
      </c>
      <c r="T1097">
        <v>0</v>
      </c>
      <c r="U1097">
        <v>0</v>
      </c>
      <c r="V1097">
        <v>0</v>
      </c>
      <c r="W1097">
        <v>0</v>
      </c>
      <c r="X1097">
        <v>0</v>
      </c>
      <c r="Y1097">
        <v>0</v>
      </c>
      <c r="Z1097">
        <v>0</v>
      </c>
      <c r="AA1097">
        <v>1</v>
      </c>
      <c r="AB1097">
        <v>0</v>
      </c>
      <c r="AC1097">
        <v>0</v>
      </c>
      <c r="AD1097">
        <v>0</v>
      </c>
      <c r="AE1097" t="str">
        <v>(empty model)</v>
      </c>
      <c r="AF1097">
        <v>1</v>
      </c>
      <c r="AG1097">
        <v>147</v>
      </c>
      <c r="AH1097">
        <v>1682.957924</v>
      </c>
      <c r="AI1097">
        <v>11.5</v>
      </c>
    </row>
    <row r="1098" spans="10:35" x14ac:dyDescent="0.25">
      <c r="J1098" t="str">
        <v>Guinea-Bissau</v>
      </c>
      <c r="K1098" t="b">
        <v>1</v>
      </c>
      <c r="M1098" t="str">
        <v>Nicaragua</v>
      </c>
      <c r="N1098">
        <v>73.2</v>
      </c>
      <c r="P1098" t="str">
        <v>Nicaragua</v>
      </c>
      <c r="Q1098">
        <v>0</v>
      </c>
      <c r="R1098">
        <v>0</v>
      </c>
      <c r="S1098">
        <v>0</v>
      </c>
      <c r="T1098">
        <v>0</v>
      </c>
      <c r="U1098">
        <v>0</v>
      </c>
      <c r="V1098">
        <v>0</v>
      </c>
      <c r="W1098">
        <v>0</v>
      </c>
      <c r="X1098">
        <v>0</v>
      </c>
      <c r="Y1098">
        <v>0</v>
      </c>
      <c r="Z1098">
        <v>1</v>
      </c>
      <c r="AA1098">
        <v>0</v>
      </c>
      <c r="AB1098">
        <v>0</v>
      </c>
      <c r="AC1098">
        <v>0</v>
      </c>
      <c r="AD1098">
        <v>0</v>
      </c>
      <c r="AE1098" t="str">
        <v>(empty model)</v>
      </c>
      <c r="AF1098">
        <v>1</v>
      </c>
      <c r="AG1098">
        <v>154</v>
      </c>
      <c r="AH1098">
        <v>1526.497938</v>
      </c>
      <c r="AI1098">
        <v>11.4</v>
      </c>
    </row>
    <row r="1099" spans="10:35" x14ac:dyDescent="0.25">
      <c r="J1099" t="str">
        <v>Guinea-Bissau</v>
      </c>
      <c r="K1099" t="b">
        <v>1</v>
      </c>
      <c r="M1099" t="str">
        <v>Nicaragua</v>
      </c>
      <c r="N1099">
        <v>73.2</v>
      </c>
      <c r="P1099" t="str">
        <v>Nicaragua</v>
      </c>
      <c r="Q1099">
        <v>0</v>
      </c>
      <c r="R1099">
        <v>0</v>
      </c>
      <c r="S1099">
        <v>0</v>
      </c>
      <c r="T1099">
        <v>0</v>
      </c>
      <c r="U1099">
        <v>0</v>
      </c>
      <c r="V1099">
        <v>0</v>
      </c>
      <c r="W1099">
        <v>0</v>
      </c>
      <c r="X1099">
        <v>0</v>
      </c>
      <c r="Y1099">
        <v>1</v>
      </c>
      <c r="Z1099">
        <v>0</v>
      </c>
      <c r="AA1099">
        <v>0</v>
      </c>
      <c r="AB1099">
        <v>0</v>
      </c>
      <c r="AC1099">
        <v>0</v>
      </c>
      <c r="AD1099">
        <v>0</v>
      </c>
      <c r="AE1099" t="str">
        <v>(empty model)</v>
      </c>
      <c r="AF1099">
        <v>1</v>
      </c>
      <c r="AG1099">
        <v>163</v>
      </c>
      <c r="AH1099">
        <v>1464.497754</v>
      </c>
      <c r="AI1099">
        <v>11.3</v>
      </c>
    </row>
    <row r="1100" spans="10:35" x14ac:dyDescent="0.25">
      <c r="J1100" t="str">
        <v>Guinea-Bissau</v>
      </c>
      <c r="K1100" t="b">
        <v>0</v>
      </c>
      <c r="M1100" t="str">
        <v>Nicaragua</v>
      </c>
      <c r="N1100">
        <v>72.5</v>
      </c>
      <c r="P1100" t="str">
        <v>Nicaragua</v>
      </c>
      <c r="Q1100">
        <v>0</v>
      </c>
      <c r="R1100">
        <v>0</v>
      </c>
      <c r="S1100">
        <v>0</v>
      </c>
      <c r="T1100">
        <v>0</v>
      </c>
      <c r="U1100">
        <v>0</v>
      </c>
      <c r="V1100">
        <v>0</v>
      </c>
      <c r="W1100">
        <v>0</v>
      </c>
      <c r="X1100">
        <v>1</v>
      </c>
      <c r="Y1100">
        <v>0</v>
      </c>
      <c r="Z1100">
        <v>0</v>
      </c>
      <c r="AA1100">
        <v>0</v>
      </c>
      <c r="AB1100">
        <v>0</v>
      </c>
      <c r="AC1100">
        <v>0</v>
      </c>
      <c r="AD1100">
        <v>0</v>
      </c>
      <c r="AE1100" t="str">
        <v>(empty model)</v>
      </c>
      <c r="AF1100">
        <v>1</v>
      </c>
      <c r="AG1100">
        <v>169</v>
      </c>
      <c r="AH1100">
        <v>1518.8538599999999</v>
      </c>
      <c r="AI1100">
        <v>11.1</v>
      </c>
    </row>
    <row r="1101" spans="10:35" x14ac:dyDescent="0.25">
      <c r="J1101" t="str">
        <v>Guinea-Bissau</v>
      </c>
      <c r="K1101" t="b">
        <v>0</v>
      </c>
      <c r="M1101" t="str">
        <v>Nicaragua</v>
      </c>
      <c r="N1101">
        <v>72.5</v>
      </c>
      <c r="P1101" t="str">
        <v>Nicaragua</v>
      </c>
      <c r="Q1101">
        <v>0</v>
      </c>
      <c r="R1101">
        <v>0</v>
      </c>
      <c r="S1101">
        <v>0</v>
      </c>
      <c r="T1101">
        <v>0</v>
      </c>
      <c r="U1101">
        <v>0</v>
      </c>
      <c r="V1101">
        <v>0</v>
      </c>
      <c r="W1101">
        <v>1</v>
      </c>
      <c r="X1101">
        <v>0</v>
      </c>
      <c r="Y1101">
        <v>0</v>
      </c>
      <c r="Z1101">
        <v>0</v>
      </c>
      <c r="AA1101">
        <v>0</v>
      </c>
      <c r="AB1101">
        <v>0</v>
      </c>
      <c r="AC1101">
        <v>0</v>
      </c>
      <c r="AD1101">
        <v>0</v>
      </c>
      <c r="AE1101" t="str">
        <v>(empty model)</v>
      </c>
      <c r="AF1101">
        <v>1</v>
      </c>
      <c r="AG1101">
        <v>173</v>
      </c>
      <c r="AH1101">
        <v>1344.31871</v>
      </c>
      <c r="AI1101">
        <v>11</v>
      </c>
    </row>
    <row r="1102" spans="10:35" x14ac:dyDescent="0.25">
      <c r="J1102" t="str">
        <v>Guinea-Bissau</v>
      </c>
      <c r="K1102" t="b">
        <v>0</v>
      </c>
      <c r="M1102" t="str">
        <v>Nicaragua</v>
      </c>
      <c r="N1102">
        <v>73</v>
      </c>
      <c r="P1102" t="str">
        <v>Nicaragua</v>
      </c>
      <c r="Q1102">
        <v>0</v>
      </c>
      <c r="R1102">
        <v>0</v>
      </c>
      <c r="S1102">
        <v>0</v>
      </c>
      <c r="T1102">
        <v>0</v>
      </c>
      <c r="U1102">
        <v>0</v>
      </c>
      <c r="V1102">
        <v>1</v>
      </c>
      <c r="W1102">
        <v>0</v>
      </c>
      <c r="X1102">
        <v>0</v>
      </c>
      <c r="Y1102">
        <v>0</v>
      </c>
      <c r="Z1102">
        <v>0</v>
      </c>
      <c r="AA1102">
        <v>0</v>
      </c>
      <c r="AB1102">
        <v>0</v>
      </c>
      <c r="AC1102">
        <v>0</v>
      </c>
      <c r="AD1102">
        <v>0</v>
      </c>
      <c r="AE1102" t="str">
        <v>(empty model)</v>
      </c>
      <c r="AF1102">
        <v>1</v>
      </c>
      <c r="AG1102">
        <v>17</v>
      </c>
      <c r="AH1102">
        <v>124.992617</v>
      </c>
      <c r="AI1102">
        <v>11</v>
      </c>
    </row>
    <row r="1103" spans="10:35" x14ac:dyDescent="0.25">
      <c r="J1103" t="str">
        <v>Guinea-Bissau</v>
      </c>
      <c r="K1103" t="b">
        <v>0</v>
      </c>
      <c r="M1103" t="str">
        <v>Nicaragua</v>
      </c>
      <c r="N1103">
        <v>71.2</v>
      </c>
      <c r="P1103" t="str">
        <v>Nicaragua</v>
      </c>
      <c r="Q1103">
        <v>0</v>
      </c>
      <c r="R1103">
        <v>0</v>
      </c>
      <c r="S1103">
        <v>0</v>
      </c>
      <c r="T1103">
        <v>0</v>
      </c>
      <c r="U1103">
        <v>1</v>
      </c>
      <c r="V1103">
        <v>0</v>
      </c>
      <c r="W1103">
        <v>0</v>
      </c>
      <c r="X1103">
        <v>0</v>
      </c>
      <c r="Y1103">
        <v>0</v>
      </c>
      <c r="Z1103">
        <v>0</v>
      </c>
      <c r="AA1103">
        <v>0</v>
      </c>
      <c r="AB1103">
        <v>0</v>
      </c>
      <c r="AC1103">
        <v>0</v>
      </c>
      <c r="AD1103">
        <v>0</v>
      </c>
      <c r="AE1103" t="str">
        <v>(empty model)</v>
      </c>
      <c r="AF1103">
        <v>1</v>
      </c>
      <c r="AG1103">
        <v>194</v>
      </c>
      <c r="AH1103">
        <v>1175.116225</v>
      </c>
      <c r="AI1103">
        <v>11</v>
      </c>
    </row>
    <row r="1104" spans="10:35" x14ac:dyDescent="0.25">
      <c r="J1104" t="str">
        <v>Guinea-Bissau</v>
      </c>
      <c r="K1104" t="b">
        <v>0</v>
      </c>
      <c r="M1104" t="str">
        <v>Nicaragua</v>
      </c>
      <c r="N1104">
        <v>71</v>
      </c>
      <c r="P1104" t="str">
        <v>Nicaragua</v>
      </c>
      <c r="Q1104">
        <v>0</v>
      </c>
      <c r="R1104">
        <v>0</v>
      </c>
      <c r="S1104">
        <v>0</v>
      </c>
      <c r="T1104">
        <v>1</v>
      </c>
      <c r="U1104">
        <v>0</v>
      </c>
      <c r="V1104">
        <v>0</v>
      </c>
      <c r="W1104">
        <v>0</v>
      </c>
      <c r="X1104">
        <v>0</v>
      </c>
      <c r="Y1104">
        <v>0</v>
      </c>
      <c r="Z1104">
        <v>0</v>
      </c>
      <c r="AA1104">
        <v>0</v>
      </c>
      <c r="AB1104">
        <v>0</v>
      </c>
      <c r="AC1104">
        <v>0</v>
      </c>
      <c r="AD1104">
        <v>0</v>
      </c>
      <c r="AE1104" t="str">
        <v>(empty model)</v>
      </c>
      <c r="AF1104">
        <v>1</v>
      </c>
      <c r="AG1104">
        <v>194</v>
      </c>
      <c r="AH1104">
        <v>191.55157</v>
      </c>
      <c r="AI1104">
        <v>11</v>
      </c>
    </row>
    <row r="1105" spans="10:35" x14ac:dyDescent="0.25">
      <c r="J1105" t="str">
        <v>Guinea-Bissau</v>
      </c>
      <c r="K1105" t="b">
        <v>0</v>
      </c>
      <c r="M1105" t="str">
        <v>Nicaragua</v>
      </c>
      <c r="N1105">
        <v>76</v>
      </c>
      <c r="P1105" t="str">
        <v>Nicaragua</v>
      </c>
      <c r="Q1105">
        <v>0</v>
      </c>
      <c r="R1105">
        <v>0</v>
      </c>
      <c r="S1105">
        <v>1</v>
      </c>
      <c r="T1105">
        <v>0</v>
      </c>
      <c r="U1105">
        <v>0</v>
      </c>
      <c r="V1105">
        <v>0</v>
      </c>
      <c r="W1105">
        <v>0</v>
      </c>
      <c r="X1105">
        <v>0</v>
      </c>
      <c r="Y1105">
        <v>0</v>
      </c>
      <c r="Z1105">
        <v>0</v>
      </c>
      <c r="AA1105">
        <v>0</v>
      </c>
      <c r="AB1105">
        <v>0</v>
      </c>
      <c r="AC1105">
        <v>0</v>
      </c>
      <c r="AD1105">
        <v>0</v>
      </c>
      <c r="AE1105" t="str">
        <v>(empty model)</v>
      </c>
      <c r="AF1105">
        <v>1</v>
      </c>
      <c r="AG1105">
        <v>198</v>
      </c>
      <c r="AH1105">
        <v>115.565314</v>
      </c>
      <c r="AI1105">
        <v>11</v>
      </c>
    </row>
    <row r="1106" spans="10:35" x14ac:dyDescent="0.25">
      <c r="J1106" t="str">
        <v>Guinea-Bissau</v>
      </c>
      <c r="K1106" t="b">
        <v>0</v>
      </c>
      <c r="M1106" t="str">
        <v>Nicaragua</v>
      </c>
      <c r="N1106">
        <v>75</v>
      </c>
      <c r="P1106" t="str">
        <v>Nicaragua</v>
      </c>
      <c r="Q1106">
        <v>0</v>
      </c>
      <c r="R1106">
        <v>1</v>
      </c>
      <c r="S1106">
        <v>0</v>
      </c>
      <c r="T1106">
        <v>0</v>
      </c>
      <c r="U1106">
        <v>0</v>
      </c>
      <c r="V1106">
        <v>0</v>
      </c>
      <c r="W1106">
        <v>0</v>
      </c>
      <c r="X1106">
        <v>0</v>
      </c>
      <c r="Y1106">
        <v>0</v>
      </c>
      <c r="Z1106">
        <v>0</v>
      </c>
      <c r="AA1106">
        <v>0</v>
      </c>
      <c r="AB1106">
        <v>0</v>
      </c>
      <c r="AC1106">
        <v>0</v>
      </c>
      <c r="AD1106">
        <v>0</v>
      </c>
      <c r="AE1106" t="str">
        <v>(empty model)</v>
      </c>
      <c r="AF1106">
        <v>1</v>
      </c>
      <c r="AG1106">
        <v>197</v>
      </c>
      <c r="AH1106">
        <v>11.147277000000001</v>
      </c>
      <c r="AI1106">
        <v>10.7</v>
      </c>
    </row>
    <row r="1107" spans="10:35" x14ac:dyDescent="0.25">
      <c r="J1107" t="str">
        <v>Guinea-Bissau</v>
      </c>
      <c r="K1107" t="b">
        <v>0</v>
      </c>
      <c r="M1107" t="str">
        <v>Nicaragua</v>
      </c>
      <c r="N1107">
        <v>73</v>
      </c>
      <c r="P1107" t="str">
        <v>Nicaragua</v>
      </c>
      <c r="Q1107">
        <v>1</v>
      </c>
      <c r="R1107">
        <v>0</v>
      </c>
      <c r="S1107">
        <v>0</v>
      </c>
      <c r="T1107">
        <v>0</v>
      </c>
      <c r="U1107">
        <v>0</v>
      </c>
      <c r="V1107">
        <v>0</v>
      </c>
      <c r="W1107">
        <v>0</v>
      </c>
      <c r="X1107">
        <v>0</v>
      </c>
      <c r="Y1107">
        <v>0</v>
      </c>
      <c r="Z1107">
        <v>0</v>
      </c>
      <c r="AA1107">
        <v>0</v>
      </c>
      <c r="AB1107">
        <v>0</v>
      </c>
      <c r="AC1107">
        <v>0</v>
      </c>
      <c r="AD1107">
        <v>0</v>
      </c>
      <c r="AE1107" t="str">
        <v>(empty model)</v>
      </c>
      <c r="AF1107">
        <v>1</v>
      </c>
      <c r="AG1107">
        <v>193</v>
      </c>
      <c r="AH1107">
        <v>143.67580000000001</v>
      </c>
      <c r="AI1107">
        <v>10.4</v>
      </c>
    </row>
    <row r="1108" spans="10:35" x14ac:dyDescent="0.25">
      <c r="J1108" t="str">
        <v>Guinea-Bissau</v>
      </c>
      <c r="K1108" t="b">
        <v>0</v>
      </c>
      <c r="M1108" t="str">
        <v>Nicaragua</v>
      </c>
      <c r="N1108">
        <v>73</v>
      </c>
      <c r="P1108" t="str">
        <v>Nicaragua</v>
      </c>
      <c r="Q1108">
        <v>0</v>
      </c>
      <c r="R1108">
        <v>0</v>
      </c>
      <c r="S1108">
        <v>0</v>
      </c>
      <c r="T1108">
        <v>0</v>
      </c>
      <c r="U1108">
        <v>0</v>
      </c>
      <c r="V1108">
        <v>0</v>
      </c>
      <c r="W1108">
        <v>0</v>
      </c>
      <c r="X1108">
        <v>0</v>
      </c>
      <c r="Y1108">
        <v>0</v>
      </c>
      <c r="Z1108">
        <v>0</v>
      </c>
      <c r="AA1108">
        <v>0</v>
      </c>
      <c r="AB1108">
        <v>0</v>
      </c>
      <c r="AC1108">
        <v>0</v>
      </c>
      <c r="AD1108">
        <v>0</v>
      </c>
      <c r="AE1108" t="str">
        <v>(empty model)</v>
      </c>
      <c r="AF1108">
        <v>1</v>
      </c>
      <c r="AG1108">
        <v>192</v>
      </c>
      <c r="AH1108">
        <v>116.2743</v>
      </c>
      <c r="AI1108">
        <v>10.1</v>
      </c>
    </row>
    <row r="1109" spans="10:35" x14ac:dyDescent="0.25">
      <c r="J1109" t="str">
        <v>Guyana</v>
      </c>
      <c r="K1109" t="b">
        <v>0</v>
      </c>
      <c r="M1109" t="str">
        <v>Niger</v>
      </c>
      <c r="N1109">
        <v>61.4</v>
      </c>
      <c r="P1109" t="str">
        <v>Niger</v>
      </c>
      <c r="Q1109">
        <v>0</v>
      </c>
      <c r="R1109">
        <v>0</v>
      </c>
      <c r="S1109">
        <v>0</v>
      </c>
      <c r="T1109">
        <v>0</v>
      </c>
      <c r="U1109">
        <v>0</v>
      </c>
      <c r="V1109">
        <v>0</v>
      </c>
      <c r="W1109">
        <v>0</v>
      </c>
      <c r="X1109">
        <v>0</v>
      </c>
      <c r="Y1109">
        <v>0</v>
      </c>
      <c r="Z1109">
        <v>0</v>
      </c>
      <c r="AA1109">
        <v>0</v>
      </c>
      <c r="AB1109">
        <v>0</v>
      </c>
      <c r="AC1109">
        <v>0</v>
      </c>
      <c r="AD1109">
        <v>1</v>
      </c>
      <c r="AE1109" t="str">
        <v>(empty model)</v>
      </c>
      <c r="AF1109">
        <v>1</v>
      </c>
      <c r="AG1109">
        <v>223</v>
      </c>
      <c r="AH1109">
        <v>43.646498000000001</v>
      </c>
      <c r="AI1109">
        <v>5.3</v>
      </c>
    </row>
    <row r="1110" spans="10:35" x14ac:dyDescent="0.25">
      <c r="J1110" t="str">
        <v>Guyana</v>
      </c>
      <c r="K1110" t="b">
        <v>1</v>
      </c>
      <c r="M1110" t="str">
        <v>Niger</v>
      </c>
      <c r="N1110">
        <v>69</v>
      </c>
      <c r="P1110" t="str">
        <v>Niger</v>
      </c>
      <c r="Q1110">
        <v>0</v>
      </c>
      <c r="R1110">
        <v>0</v>
      </c>
      <c r="S1110">
        <v>0</v>
      </c>
      <c r="T1110">
        <v>0</v>
      </c>
      <c r="U1110">
        <v>0</v>
      </c>
      <c r="V1110">
        <v>0</v>
      </c>
      <c r="W1110">
        <v>0</v>
      </c>
      <c r="X1110">
        <v>0</v>
      </c>
      <c r="Y1110">
        <v>0</v>
      </c>
      <c r="Z1110">
        <v>0</v>
      </c>
      <c r="AA1110">
        <v>0</v>
      </c>
      <c r="AB1110">
        <v>0</v>
      </c>
      <c r="AC1110">
        <v>1</v>
      </c>
      <c r="AD1110">
        <v>0</v>
      </c>
      <c r="AE1110" t="str">
        <v>(empty model)</v>
      </c>
      <c r="AF1110">
        <v>1</v>
      </c>
      <c r="AG1110">
        <v>227</v>
      </c>
      <c r="AH1110">
        <v>416.14837999999997</v>
      </c>
      <c r="AI1110">
        <v>5.3</v>
      </c>
    </row>
    <row r="1111" spans="10:35" x14ac:dyDescent="0.25">
      <c r="J1111" t="str">
        <v>Guyana</v>
      </c>
      <c r="K1111" t="b">
        <v>1</v>
      </c>
      <c r="M1111" t="str">
        <v>Niger</v>
      </c>
      <c r="N1111">
        <v>63</v>
      </c>
      <c r="P1111" t="str">
        <v>Niger</v>
      </c>
      <c r="Q1111">
        <v>0</v>
      </c>
      <c r="R1111">
        <v>0</v>
      </c>
      <c r="S1111">
        <v>0</v>
      </c>
      <c r="T1111">
        <v>0</v>
      </c>
      <c r="U1111">
        <v>0</v>
      </c>
      <c r="V1111">
        <v>0</v>
      </c>
      <c r="W1111">
        <v>0</v>
      </c>
      <c r="X1111">
        <v>0</v>
      </c>
      <c r="Y1111">
        <v>0</v>
      </c>
      <c r="Z1111">
        <v>0</v>
      </c>
      <c r="AA1111">
        <v>0</v>
      </c>
      <c r="AB1111">
        <v>1</v>
      </c>
      <c r="AC1111">
        <v>0</v>
      </c>
      <c r="AD1111">
        <v>0</v>
      </c>
      <c r="AE1111" t="str">
        <v>(empty model)</v>
      </c>
      <c r="AF1111">
        <v>1</v>
      </c>
      <c r="AG1111">
        <v>232</v>
      </c>
      <c r="AH1111">
        <v>391.51552400000003</v>
      </c>
      <c r="AI1111">
        <v>5.0999999999999996</v>
      </c>
    </row>
    <row r="1112" spans="10:35" x14ac:dyDescent="0.25">
      <c r="J1112" t="str">
        <v>Guyana</v>
      </c>
      <c r="K1112" t="b">
        <v>1</v>
      </c>
      <c r="M1112" t="str">
        <v>Niger</v>
      </c>
      <c r="N1112">
        <v>59.4</v>
      </c>
      <c r="P1112" t="str">
        <v>Niger</v>
      </c>
      <c r="Q1112">
        <v>0</v>
      </c>
      <c r="R1112">
        <v>0</v>
      </c>
      <c r="S1112">
        <v>0</v>
      </c>
      <c r="T1112">
        <v>0</v>
      </c>
      <c r="U1112">
        <v>0</v>
      </c>
      <c r="V1112">
        <v>0</v>
      </c>
      <c r="W1112">
        <v>0</v>
      </c>
      <c r="X1112">
        <v>0</v>
      </c>
      <c r="Y1112">
        <v>0</v>
      </c>
      <c r="Z1112">
        <v>0</v>
      </c>
      <c r="AA1112">
        <v>1</v>
      </c>
      <c r="AB1112">
        <v>0</v>
      </c>
      <c r="AC1112">
        <v>0</v>
      </c>
      <c r="AD1112">
        <v>0</v>
      </c>
      <c r="AE1112" t="str">
        <v>(empty model)</v>
      </c>
      <c r="AF1112">
        <v>1</v>
      </c>
      <c r="AG1112">
        <v>241</v>
      </c>
      <c r="AH1112">
        <v>375.58198659999999</v>
      </c>
      <c r="AI1112">
        <v>4.8</v>
      </c>
    </row>
    <row r="1113" spans="10:35" x14ac:dyDescent="0.25">
      <c r="J1113" t="str">
        <v>Guyana</v>
      </c>
      <c r="K1113" t="b">
        <v>1</v>
      </c>
      <c r="M1113" t="str">
        <v>Niger</v>
      </c>
      <c r="N1113">
        <v>58.2</v>
      </c>
      <c r="P1113" t="str">
        <v>Niger</v>
      </c>
      <c r="Q1113">
        <v>0</v>
      </c>
      <c r="R1113">
        <v>0</v>
      </c>
      <c r="S1113">
        <v>0</v>
      </c>
      <c r="T1113">
        <v>0</v>
      </c>
      <c r="U1113">
        <v>0</v>
      </c>
      <c r="V1113">
        <v>0</v>
      </c>
      <c r="W1113">
        <v>0</v>
      </c>
      <c r="X1113">
        <v>0</v>
      </c>
      <c r="Y1113">
        <v>0</v>
      </c>
      <c r="Z1113">
        <v>1</v>
      </c>
      <c r="AA1113">
        <v>0</v>
      </c>
      <c r="AB1113">
        <v>0</v>
      </c>
      <c r="AC1113">
        <v>0</v>
      </c>
      <c r="AD1113">
        <v>0</v>
      </c>
      <c r="AE1113" t="str">
        <v>(empty model)</v>
      </c>
      <c r="AF1113">
        <v>1</v>
      </c>
      <c r="AG1113">
        <v>252</v>
      </c>
      <c r="AH1113">
        <v>348.15151100000003</v>
      </c>
      <c r="AI1113">
        <v>4.5</v>
      </c>
    </row>
    <row r="1114" spans="10:35" x14ac:dyDescent="0.25">
      <c r="J1114" t="str">
        <v>Guyana</v>
      </c>
      <c r="K1114" t="b">
        <v>1</v>
      </c>
      <c r="M1114" t="str">
        <v>Niger</v>
      </c>
      <c r="N1114">
        <v>57.1</v>
      </c>
      <c r="P1114" t="str">
        <v>Niger</v>
      </c>
      <c r="Q1114">
        <v>0</v>
      </c>
      <c r="R1114">
        <v>0</v>
      </c>
      <c r="S1114">
        <v>0</v>
      </c>
      <c r="T1114">
        <v>0</v>
      </c>
      <c r="U1114">
        <v>0</v>
      </c>
      <c r="V1114">
        <v>0</v>
      </c>
      <c r="W1114">
        <v>0</v>
      </c>
      <c r="X1114">
        <v>0</v>
      </c>
      <c r="Y1114">
        <v>1</v>
      </c>
      <c r="Z1114">
        <v>0</v>
      </c>
      <c r="AA1114">
        <v>0</v>
      </c>
      <c r="AB1114">
        <v>0</v>
      </c>
      <c r="AC1114">
        <v>0</v>
      </c>
      <c r="AD1114">
        <v>0</v>
      </c>
      <c r="AE1114" t="str">
        <v>(empty model)</v>
      </c>
      <c r="AF1114">
        <v>1</v>
      </c>
      <c r="AG1114">
        <v>263</v>
      </c>
      <c r="AH1114">
        <v>341.28946180000003</v>
      </c>
      <c r="AI1114">
        <v>4.2</v>
      </c>
    </row>
    <row r="1115" spans="10:35" x14ac:dyDescent="0.25">
      <c r="J1115" t="str">
        <v>Guyana</v>
      </c>
      <c r="K1115" t="b">
        <v>1</v>
      </c>
      <c r="M1115" t="str">
        <v>Nigeria</v>
      </c>
      <c r="N1115">
        <v>53.6</v>
      </c>
      <c r="P1115" t="str">
        <v>Nigeria</v>
      </c>
      <c r="Q1115">
        <v>0</v>
      </c>
      <c r="R1115">
        <v>0</v>
      </c>
      <c r="S1115">
        <v>0</v>
      </c>
      <c r="T1115">
        <v>0</v>
      </c>
      <c r="U1115">
        <v>0</v>
      </c>
      <c r="V1115">
        <v>0</v>
      </c>
      <c r="W1115">
        <v>0</v>
      </c>
      <c r="X1115">
        <v>0</v>
      </c>
      <c r="Y1115">
        <v>0</v>
      </c>
      <c r="Z1115">
        <v>0</v>
      </c>
      <c r="AA1115">
        <v>0</v>
      </c>
      <c r="AB1115">
        <v>0</v>
      </c>
      <c r="AC1115">
        <v>0</v>
      </c>
      <c r="AD1115">
        <v>1</v>
      </c>
      <c r="AE1115" t="str">
        <v>(empty model)</v>
      </c>
      <c r="AF1115">
        <v>1</v>
      </c>
      <c r="AG1115">
        <v>362</v>
      </c>
      <c r="AH1115">
        <v>3221.678128</v>
      </c>
      <c r="AI1115">
        <v>10</v>
      </c>
    </row>
    <row r="1116" spans="10:35" x14ac:dyDescent="0.25">
      <c r="J1116" t="str">
        <v>Guyana</v>
      </c>
      <c r="K1116" t="b">
        <v>1</v>
      </c>
      <c r="M1116" t="str">
        <v>Nigeria</v>
      </c>
      <c r="N1116">
        <v>53.2</v>
      </c>
      <c r="P1116" t="str">
        <v>Nigeria</v>
      </c>
      <c r="Q1116">
        <v>0</v>
      </c>
      <c r="R1116">
        <v>0</v>
      </c>
      <c r="S1116">
        <v>0</v>
      </c>
      <c r="T1116">
        <v>0</v>
      </c>
      <c r="U1116">
        <v>0</v>
      </c>
      <c r="V1116">
        <v>0</v>
      </c>
      <c r="W1116">
        <v>0</v>
      </c>
      <c r="X1116">
        <v>0</v>
      </c>
      <c r="Y1116">
        <v>0</v>
      </c>
      <c r="Z1116">
        <v>0</v>
      </c>
      <c r="AA1116">
        <v>0</v>
      </c>
      <c r="AB1116">
        <v>0</v>
      </c>
      <c r="AC1116">
        <v>1</v>
      </c>
      <c r="AD1116">
        <v>0</v>
      </c>
      <c r="AE1116" t="str">
        <v>(empty model)</v>
      </c>
      <c r="AF1116">
        <v>1</v>
      </c>
      <c r="AG1116">
        <v>367</v>
      </c>
      <c r="AH1116">
        <v>2996.96432</v>
      </c>
      <c r="AI1116">
        <v>9.8000000000000007</v>
      </c>
    </row>
    <row r="1117" spans="10:35" x14ac:dyDescent="0.25">
      <c r="J1117" t="str">
        <v>Guyana</v>
      </c>
      <c r="K1117" t="b">
        <v>1</v>
      </c>
      <c r="M1117" t="str">
        <v>Nigeria</v>
      </c>
      <c r="N1117">
        <v>52.7</v>
      </c>
      <c r="P1117" t="str">
        <v>Nigeria</v>
      </c>
      <c r="Q1117">
        <v>0</v>
      </c>
      <c r="R1117">
        <v>0</v>
      </c>
      <c r="S1117">
        <v>0</v>
      </c>
      <c r="T1117">
        <v>0</v>
      </c>
      <c r="U1117">
        <v>0</v>
      </c>
      <c r="V1117">
        <v>0</v>
      </c>
      <c r="W1117">
        <v>0</v>
      </c>
      <c r="X1117">
        <v>0</v>
      </c>
      <c r="Y1117">
        <v>0</v>
      </c>
      <c r="Z1117">
        <v>0</v>
      </c>
      <c r="AA1117">
        <v>0</v>
      </c>
      <c r="AB1117">
        <v>1</v>
      </c>
      <c r="AC1117">
        <v>0</v>
      </c>
      <c r="AD1117">
        <v>0</v>
      </c>
      <c r="AE1117" t="str">
        <v>(empty model)</v>
      </c>
      <c r="AF1117">
        <v>1</v>
      </c>
      <c r="AG1117">
        <v>374</v>
      </c>
      <c r="AH1117">
        <v>2755.297787</v>
      </c>
      <c r="AI1117">
        <v>9.6999999999999993</v>
      </c>
    </row>
    <row r="1118" spans="10:35" x14ac:dyDescent="0.25">
      <c r="J1118" t="str">
        <v>Guyana</v>
      </c>
      <c r="K1118" t="b">
        <v>1</v>
      </c>
      <c r="M1118" t="str">
        <v>Nigeria</v>
      </c>
      <c r="N1118">
        <v>52.3</v>
      </c>
      <c r="P1118" t="str">
        <v>Nigeria</v>
      </c>
      <c r="Q1118">
        <v>0</v>
      </c>
      <c r="R1118">
        <v>0</v>
      </c>
      <c r="S1118">
        <v>0</v>
      </c>
      <c r="T1118">
        <v>0</v>
      </c>
      <c r="U1118">
        <v>0</v>
      </c>
      <c r="V1118">
        <v>0</v>
      </c>
      <c r="W1118">
        <v>0</v>
      </c>
      <c r="X1118">
        <v>0</v>
      </c>
      <c r="Y1118">
        <v>0</v>
      </c>
      <c r="Z1118">
        <v>0</v>
      </c>
      <c r="AA1118">
        <v>1</v>
      </c>
      <c r="AB1118">
        <v>0</v>
      </c>
      <c r="AC1118">
        <v>0</v>
      </c>
      <c r="AD1118">
        <v>0</v>
      </c>
      <c r="AE1118" t="str">
        <v>(empty model)</v>
      </c>
      <c r="AF1118">
        <v>1</v>
      </c>
      <c r="AG1118">
        <v>375</v>
      </c>
      <c r="AH1118">
        <v>2527.9423000000002</v>
      </c>
      <c r="AI1118">
        <v>9.6</v>
      </c>
    </row>
    <row r="1119" spans="10:35" x14ac:dyDescent="0.25">
      <c r="J1119" t="str">
        <v>Guyana</v>
      </c>
      <c r="K1119" t="b">
        <v>1</v>
      </c>
      <c r="M1119" t="str">
        <v>Nigeria</v>
      </c>
      <c r="N1119">
        <v>52</v>
      </c>
      <c r="P1119" t="str">
        <v>Nigeria</v>
      </c>
      <c r="Q1119">
        <v>0</v>
      </c>
      <c r="R1119">
        <v>0</v>
      </c>
      <c r="S1119">
        <v>0</v>
      </c>
      <c r="T1119">
        <v>0</v>
      </c>
      <c r="U1119">
        <v>0</v>
      </c>
      <c r="V1119">
        <v>0</v>
      </c>
      <c r="W1119">
        <v>0</v>
      </c>
      <c r="X1119">
        <v>0</v>
      </c>
      <c r="Y1119">
        <v>0</v>
      </c>
      <c r="Z1119">
        <v>1</v>
      </c>
      <c r="AA1119">
        <v>0</v>
      </c>
      <c r="AB1119">
        <v>0</v>
      </c>
      <c r="AC1119">
        <v>0</v>
      </c>
      <c r="AD1119">
        <v>0</v>
      </c>
      <c r="AE1119" t="str">
        <v>(empty model)</v>
      </c>
      <c r="AF1119">
        <v>1</v>
      </c>
      <c r="AG1119">
        <v>374</v>
      </c>
      <c r="AH1119">
        <v>2327.3267000000001</v>
      </c>
      <c r="AI1119">
        <v>9.5</v>
      </c>
    </row>
    <row r="1120" spans="10:35" x14ac:dyDescent="0.25">
      <c r="J1120" t="str">
        <v>Guyana</v>
      </c>
      <c r="K1120" t="b">
        <v>1</v>
      </c>
      <c r="M1120" t="str">
        <v>Nigeria</v>
      </c>
      <c r="N1120">
        <v>51.6</v>
      </c>
      <c r="P1120" t="str">
        <v>Nigeria</v>
      </c>
      <c r="Q1120">
        <v>0</v>
      </c>
      <c r="R1120">
        <v>0</v>
      </c>
      <c r="S1120">
        <v>0</v>
      </c>
      <c r="T1120">
        <v>0</v>
      </c>
      <c r="U1120">
        <v>0</v>
      </c>
      <c r="V1120">
        <v>0</v>
      </c>
      <c r="W1120">
        <v>0</v>
      </c>
      <c r="X1120">
        <v>0</v>
      </c>
      <c r="Y1120">
        <v>1</v>
      </c>
      <c r="Z1120">
        <v>0</v>
      </c>
      <c r="AA1120">
        <v>0</v>
      </c>
      <c r="AB1120">
        <v>0</v>
      </c>
      <c r="AC1120">
        <v>0</v>
      </c>
      <c r="AD1120">
        <v>0</v>
      </c>
      <c r="AE1120" t="str">
        <v>(empty model)</v>
      </c>
      <c r="AF1120">
        <v>1</v>
      </c>
      <c r="AG1120">
        <v>376</v>
      </c>
      <c r="AH1120">
        <v>197.66142199999999</v>
      </c>
      <c r="AI1120">
        <v>9.3000000000000007</v>
      </c>
    </row>
    <row r="1121" spans="10:35" x14ac:dyDescent="0.25">
      <c r="J1121" t="str">
        <v>Guyana</v>
      </c>
      <c r="K1121" t="b">
        <v>1</v>
      </c>
      <c r="M1121" t="str">
        <v>Nigeria</v>
      </c>
      <c r="N1121">
        <v>59</v>
      </c>
      <c r="P1121" t="str">
        <v>Nigeria</v>
      </c>
      <c r="Q1121">
        <v>0</v>
      </c>
      <c r="R1121">
        <v>0</v>
      </c>
      <c r="S1121">
        <v>0</v>
      </c>
      <c r="T1121">
        <v>0</v>
      </c>
      <c r="U1121">
        <v>0</v>
      </c>
      <c r="V1121">
        <v>0</v>
      </c>
      <c r="W1121">
        <v>0</v>
      </c>
      <c r="X1121">
        <v>1</v>
      </c>
      <c r="Y1121">
        <v>0</v>
      </c>
      <c r="Z1121">
        <v>0</v>
      </c>
      <c r="AA1121">
        <v>0</v>
      </c>
      <c r="AB1121">
        <v>0</v>
      </c>
      <c r="AC1121">
        <v>0</v>
      </c>
      <c r="AD1121">
        <v>0</v>
      </c>
      <c r="AE1121" t="str">
        <v>(empty model)</v>
      </c>
      <c r="AF1121">
        <v>1</v>
      </c>
      <c r="AG1121">
        <v>386</v>
      </c>
      <c r="AH1121">
        <v>1383.893354</v>
      </c>
      <c r="AI1121">
        <v>9.1999999999999993</v>
      </c>
    </row>
    <row r="1122" spans="10:35" x14ac:dyDescent="0.25">
      <c r="J1122" t="str">
        <v>Guyana</v>
      </c>
      <c r="K1122" t="b">
        <v>1</v>
      </c>
      <c r="M1122" t="str">
        <v>Nigeria</v>
      </c>
      <c r="N1122">
        <v>55</v>
      </c>
      <c r="P1122" t="str">
        <v>Nigeria</v>
      </c>
      <c r="Q1122">
        <v>0</v>
      </c>
      <c r="R1122">
        <v>0</v>
      </c>
      <c r="S1122">
        <v>0</v>
      </c>
      <c r="T1122">
        <v>0</v>
      </c>
      <c r="U1122">
        <v>0</v>
      </c>
      <c r="V1122">
        <v>0</v>
      </c>
      <c r="W1122">
        <v>1</v>
      </c>
      <c r="X1122">
        <v>0</v>
      </c>
      <c r="Y1122">
        <v>0</v>
      </c>
      <c r="Z1122">
        <v>0</v>
      </c>
      <c r="AA1122">
        <v>0</v>
      </c>
      <c r="AB1122">
        <v>0</v>
      </c>
      <c r="AC1122">
        <v>0</v>
      </c>
      <c r="AD1122">
        <v>0</v>
      </c>
      <c r="AE1122" t="str">
        <v>(empty model)</v>
      </c>
      <c r="AF1122">
        <v>1</v>
      </c>
      <c r="AG1122">
        <v>388</v>
      </c>
      <c r="AH1122">
        <v>1136.829645</v>
      </c>
      <c r="AI1122">
        <v>9.1</v>
      </c>
    </row>
    <row r="1123" spans="10:35" x14ac:dyDescent="0.25">
      <c r="J1123" t="str">
        <v>Guyana</v>
      </c>
      <c r="K1123" t="b">
        <v>1</v>
      </c>
      <c r="M1123" t="str">
        <v>Nigeria</v>
      </c>
      <c r="N1123">
        <v>49.8</v>
      </c>
      <c r="P1123" t="str">
        <v>Nigeria</v>
      </c>
      <c r="Q1123">
        <v>0</v>
      </c>
      <c r="R1123">
        <v>0</v>
      </c>
      <c r="S1123">
        <v>0</v>
      </c>
      <c r="T1123">
        <v>0</v>
      </c>
      <c r="U1123">
        <v>0</v>
      </c>
      <c r="V1123">
        <v>1</v>
      </c>
      <c r="W1123">
        <v>0</v>
      </c>
      <c r="X1123">
        <v>0</v>
      </c>
      <c r="Y1123">
        <v>0</v>
      </c>
      <c r="Z1123">
        <v>0</v>
      </c>
      <c r="AA1123">
        <v>0</v>
      </c>
      <c r="AB1123">
        <v>0</v>
      </c>
      <c r="AC1123">
        <v>0</v>
      </c>
      <c r="AD1123">
        <v>0</v>
      </c>
      <c r="AE1123" t="str">
        <v>(empty model)</v>
      </c>
      <c r="AF1123">
        <v>1</v>
      </c>
      <c r="AG1123">
        <v>396</v>
      </c>
      <c r="AH1123">
        <v>119.743286</v>
      </c>
      <c r="AI1123">
        <v>9</v>
      </c>
    </row>
    <row r="1124" spans="10:35" x14ac:dyDescent="0.25">
      <c r="J1124" t="str">
        <v>Guyana</v>
      </c>
      <c r="K1124" t="b">
        <v>0</v>
      </c>
      <c r="M1124" t="str">
        <v>Nigeria</v>
      </c>
      <c r="N1124">
        <v>49.2</v>
      </c>
      <c r="P1124" t="str">
        <v>Nigeria</v>
      </c>
      <c r="Q1124">
        <v>0</v>
      </c>
      <c r="R1124">
        <v>0</v>
      </c>
      <c r="S1124">
        <v>0</v>
      </c>
      <c r="T1124">
        <v>0</v>
      </c>
      <c r="U1124">
        <v>1</v>
      </c>
      <c r="V1124">
        <v>0</v>
      </c>
      <c r="W1124">
        <v>0</v>
      </c>
      <c r="X1124">
        <v>0</v>
      </c>
      <c r="Y1124">
        <v>0</v>
      </c>
      <c r="Z1124">
        <v>0</v>
      </c>
      <c r="AA1124">
        <v>0</v>
      </c>
      <c r="AB1124">
        <v>0</v>
      </c>
      <c r="AC1124">
        <v>0</v>
      </c>
      <c r="AD1124">
        <v>0</v>
      </c>
      <c r="AE1124" t="str">
        <v>(empty model)</v>
      </c>
      <c r="AF1124">
        <v>1</v>
      </c>
      <c r="AG1124">
        <v>4</v>
      </c>
      <c r="AH1124">
        <v>87.893873799999994</v>
      </c>
      <c r="AI1124">
        <v>8.9</v>
      </c>
    </row>
    <row r="1125" spans="10:35" x14ac:dyDescent="0.25">
      <c r="J1125" t="str">
        <v>Haiti</v>
      </c>
      <c r="K1125" t="b">
        <v>0</v>
      </c>
      <c r="M1125" t="str">
        <v>Pakistan</v>
      </c>
      <c r="N1125">
        <v>66.2</v>
      </c>
      <c r="P1125" t="str">
        <v>Pakistan</v>
      </c>
      <c r="Q1125">
        <v>0</v>
      </c>
      <c r="R1125">
        <v>0</v>
      </c>
      <c r="S1125">
        <v>0</v>
      </c>
      <c r="T1125">
        <v>0</v>
      </c>
      <c r="U1125">
        <v>0</v>
      </c>
      <c r="V1125">
        <v>0</v>
      </c>
      <c r="W1125">
        <v>0</v>
      </c>
      <c r="X1125">
        <v>0</v>
      </c>
      <c r="Y1125">
        <v>0</v>
      </c>
      <c r="Z1125">
        <v>0</v>
      </c>
      <c r="AA1125">
        <v>0</v>
      </c>
      <c r="AB1125">
        <v>0</v>
      </c>
      <c r="AC1125">
        <v>0</v>
      </c>
      <c r="AD1125">
        <v>1</v>
      </c>
      <c r="AE1125" t="str">
        <v>(empty model)</v>
      </c>
      <c r="AF1125">
        <v>1</v>
      </c>
      <c r="AG1125">
        <v>162</v>
      </c>
      <c r="AH1125">
        <v>1316.98966</v>
      </c>
      <c r="AI1125">
        <v>7.8</v>
      </c>
    </row>
    <row r="1126" spans="10:35" x14ac:dyDescent="0.25">
      <c r="J1126" t="str">
        <v>Haiti</v>
      </c>
      <c r="K1126" t="b">
        <v>1</v>
      </c>
      <c r="M1126" t="str">
        <v>Pakistan</v>
      </c>
      <c r="N1126">
        <v>66</v>
      </c>
      <c r="P1126" t="str">
        <v>Pakistan</v>
      </c>
      <c r="Q1126">
        <v>0</v>
      </c>
      <c r="R1126">
        <v>0</v>
      </c>
      <c r="S1126">
        <v>0</v>
      </c>
      <c r="T1126">
        <v>0</v>
      </c>
      <c r="U1126">
        <v>0</v>
      </c>
      <c r="V1126">
        <v>0</v>
      </c>
      <c r="W1126">
        <v>0</v>
      </c>
      <c r="X1126">
        <v>0</v>
      </c>
      <c r="Y1126">
        <v>0</v>
      </c>
      <c r="Z1126">
        <v>0</v>
      </c>
      <c r="AA1126">
        <v>0</v>
      </c>
      <c r="AB1126">
        <v>0</v>
      </c>
      <c r="AC1126">
        <v>1</v>
      </c>
      <c r="AD1126">
        <v>0</v>
      </c>
      <c r="AE1126" t="str">
        <v>(empty model)</v>
      </c>
      <c r="AF1126">
        <v>1</v>
      </c>
      <c r="AG1126">
        <v>163</v>
      </c>
      <c r="AH1126">
        <v>1272.4416100000001</v>
      </c>
      <c r="AI1126">
        <v>7.7</v>
      </c>
    </row>
    <row r="1127" spans="10:35" x14ac:dyDescent="0.25">
      <c r="J1127" t="str">
        <v>Haiti</v>
      </c>
      <c r="K1127" t="b">
        <v>1</v>
      </c>
      <c r="M1127" t="str">
        <v>Pakistan</v>
      </c>
      <c r="N1127">
        <v>65.7</v>
      </c>
      <c r="P1127" t="str">
        <v>Pakistan</v>
      </c>
      <c r="Q1127">
        <v>0</v>
      </c>
      <c r="R1127">
        <v>0</v>
      </c>
      <c r="S1127">
        <v>0</v>
      </c>
      <c r="T1127">
        <v>0</v>
      </c>
      <c r="U1127">
        <v>0</v>
      </c>
      <c r="V1127">
        <v>0</v>
      </c>
      <c r="W1127">
        <v>0</v>
      </c>
      <c r="X1127">
        <v>0</v>
      </c>
      <c r="Y1127">
        <v>0</v>
      </c>
      <c r="Z1127">
        <v>0</v>
      </c>
      <c r="AA1127">
        <v>0</v>
      </c>
      <c r="AB1127">
        <v>1</v>
      </c>
      <c r="AC1127">
        <v>0</v>
      </c>
      <c r="AD1127">
        <v>0</v>
      </c>
      <c r="AE1127" t="str">
        <v>(empty model)</v>
      </c>
      <c r="AF1127">
        <v>1</v>
      </c>
      <c r="AG1127">
        <v>165</v>
      </c>
      <c r="AH1127">
        <v>1261.2896699999999</v>
      </c>
      <c r="AI1127">
        <v>7.6</v>
      </c>
    </row>
    <row r="1128" spans="10:35" x14ac:dyDescent="0.25">
      <c r="J1128" t="str">
        <v>Haiti</v>
      </c>
      <c r="K1128" t="b">
        <v>0</v>
      </c>
      <c r="M1128" t="str">
        <v>Pakistan</v>
      </c>
      <c r="N1128">
        <v>65.5</v>
      </c>
      <c r="P1128" t="str">
        <v>Pakistan</v>
      </c>
      <c r="Q1128">
        <v>0</v>
      </c>
      <c r="R1128">
        <v>0</v>
      </c>
      <c r="S1128">
        <v>0</v>
      </c>
      <c r="T1128">
        <v>0</v>
      </c>
      <c r="U1128">
        <v>0</v>
      </c>
      <c r="V1128">
        <v>0</v>
      </c>
      <c r="W1128">
        <v>0</v>
      </c>
      <c r="X1128">
        <v>0</v>
      </c>
      <c r="Y1128">
        <v>0</v>
      </c>
      <c r="Z1128">
        <v>0</v>
      </c>
      <c r="AA1128">
        <v>1</v>
      </c>
      <c r="AB1128">
        <v>0</v>
      </c>
      <c r="AC1128">
        <v>0</v>
      </c>
      <c r="AD1128">
        <v>0</v>
      </c>
      <c r="AE1128" t="str">
        <v>(empty model)</v>
      </c>
      <c r="AF1128">
        <v>1</v>
      </c>
      <c r="AG1128">
        <v>167</v>
      </c>
      <c r="AH1128">
        <v>1226.215314</v>
      </c>
      <c r="AI1128">
        <v>7.5</v>
      </c>
    </row>
    <row r="1129" spans="10:35" x14ac:dyDescent="0.25">
      <c r="J1129" t="str">
        <v>Haiti</v>
      </c>
      <c r="K1129" t="b">
        <v>0</v>
      </c>
      <c r="M1129" t="str">
        <v>Pakistan</v>
      </c>
      <c r="N1129">
        <v>65.099999999999994</v>
      </c>
      <c r="P1129" t="str">
        <v>Pakistan</v>
      </c>
      <c r="Q1129">
        <v>0</v>
      </c>
      <c r="R1129">
        <v>0</v>
      </c>
      <c r="S1129">
        <v>0</v>
      </c>
      <c r="T1129">
        <v>0</v>
      </c>
      <c r="U1129">
        <v>0</v>
      </c>
      <c r="V1129">
        <v>0</v>
      </c>
      <c r="W1129">
        <v>0</v>
      </c>
      <c r="X1129">
        <v>0</v>
      </c>
      <c r="Y1129">
        <v>0</v>
      </c>
      <c r="Z1129">
        <v>1</v>
      </c>
      <c r="AA1129">
        <v>0</v>
      </c>
      <c r="AB1129">
        <v>0</v>
      </c>
      <c r="AC1129">
        <v>0</v>
      </c>
      <c r="AD1129">
        <v>0</v>
      </c>
      <c r="AE1129" t="str">
        <v>(empty model)</v>
      </c>
      <c r="AF1129">
        <v>1</v>
      </c>
      <c r="AG1129">
        <v>172</v>
      </c>
      <c r="AH1129">
        <v>14.142268</v>
      </c>
      <c r="AI1129">
        <v>7.5</v>
      </c>
    </row>
    <row r="1130" spans="10:35" x14ac:dyDescent="0.25">
      <c r="J1130" t="str">
        <v>Haiti</v>
      </c>
      <c r="K1130" t="b">
        <v>0</v>
      </c>
      <c r="M1130" t="str">
        <v>Pakistan</v>
      </c>
      <c r="N1130">
        <v>64.8</v>
      </c>
      <c r="P1130" t="str">
        <v>Pakistan</v>
      </c>
      <c r="Q1130">
        <v>0</v>
      </c>
      <c r="R1130">
        <v>0</v>
      </c>
      <c r="S1130">
        <v>0</v>
      </c>
      <c r="T1130">
        <v>0</v>
      </c>
      <c r="U1130">
        <v>0</v>
      </c>
      <c r="V1130">
        <v>0</v>
      </c>
      <c r="W1130">
        <v>0</v>
      </c>
      <c r="X1130">
        <v>0</v>
      </c>
      <c r="Y1130">
        <v>1</v>
      </c>
      <c r="Z1130">
        <v>0</v>
      </c>
      <c r="AA1130">
        <v>0</v>
      </c>
      <c r="AB1130">
        <v>0</v>
      </c>
      <c r="AC1130">
        <v>0</v>
      </c>
      <c r="AD1130">
        <v>0</v>
      </c>
      <c r="AE1130" t="str">
        <v>(empty model)</v>
      </c>
      <c r="AF1130">
        <v>1</v>
      </c>
      <c r="AG1130">
        <v>175</v>
      </c>
      <c r="AH1130">
        <v>16.639990000000001</v>
      </c>
      <c r="AI1130">
        <v>7.3</v>
      </c>
    </row>
    <row r="1131" spans="10:35" x14ac:dyDescent="0.25">
      <c r="J1131" t="str">
        <v>Haiti</v>
      </c>
      <c r="K1131" t="b">
        <v>0</v>
      </c>
      <c r="M1131" t="str">
        <v>Pakistan</v>
      </c>
      <c r="N1131">
        <v>64.599999999999994</v>
      </c>
      <c r="P1131" t="str">
        <v>Pakistan</v>
      </c>
      <c r="Q1131">
        <v>0</v>
      </c>
      <c r="R1131">
        <v>0</v>
      </c>
      <c r="S1131">
        <v>0</v>
      </c>
      <c r="T1131">
        <v>0</v>
      </c>
      <c r="U1131">
        <v>0</v>
      </c>
      <c r="V1131">
        <v>0</v>
      </c>
      <c r="W1131">
        <v>0</v>
      </c>
      <c r="X1131">
        <v>1</v>
      </c>
      <c r="Y1131">
        <v>0</v>
      </c>
      <c r="Z1131">
        <v>0</v>
      </c>
      <c r="AA1131">
        <v>0</v>
      </c>
      <c r="AB1131">
        <v>0</v>
      </c>
      <c r="AC1131">
        <v>0</v>
      </c>
      <c r="AD1131">
        <v>0</v>
      </c>
      <c r="AE1131" t="str">
        <v>(empty model)</v>
      </c>
      <c r="AF1131">
        <v>1</v>
      </c>
      <c r="AG1131">
        <v>177</v>
      </c>
      <c r="AH1131">
        <v>139.31288000000001</v>
      </c>
      <c r="AI1131">
        <v>7.3</v>
      </c>
    </row>
    <row r="1132" spans="10:35" x14ac:dyDescent="0.25">
      <c r="J1132" t="str">
        <v>Haiti</v>
      </c>
      <c r="K1132" t="b">
        <v>0</v>
      </c>
      <c r="M1132" t="str">
        <v>Pakistan</v>
      </c>
      <c r="N1132">
        <v>64.400000000000006</v>
      </c>
      <c r="P1132" t="str">
        <v>Pakistan</v>
      </c>
      <c r="Q1132">
        <v>0</v>
      </c>
      <c r="R1132">
        <v>0</v>
      </c>
      <c r="S1132">
        <v>0</v>
      </c>
      <c r="T1132">
        <v>0</v>
      </c>
      <c r="U1132">
        <v>0</v>
      </c>
      <c r="V1132">
        <v>0</v>
      </c>
      <c r="W1132">
        <v>1</v>
      </c>
      <c r="X1132">
        <v>0</v>
      </c>
      <c r="Y1132">
        <v>0</v>
      </c>
      <c r="Z1132">
        <v>0</v>
      </c>
      <c r="AA1132">
        <v>0</v>
      </c>
      <c r="AB1132">
        <v>0</v>
      </c>
      <c r="AC1132">
        <v>0</v>
      </c>
      <c r="AD1132">
        <v>0</v>
      </c>
      <c r="AE1132" t="str">
        <v>(empty model)</v>
      </c>
      <c r="AF1132">
        <v>1</v>
      </c>
      <c r="AG1132">
        <v>178</v>
      </c>
      <c r="AH1132">
        <v>95.432793099999998</v>
      </c>
      <c r="AI1132">
        <v>6.7</v>
      </c>
    </row>
    <row r="1133" spans="10:35" x14ac:dyDescent="0.25">
      <c r="J1133" t="str">
        <v>Haiti</v>
      </c>
      <c r="K1133" t="b">
        <v>0</v>
      </c>
      <c r="M1133" t="str">
        <v>Pakistan</v>
      </c>
      <c r="N1133">
        <v>64.2</v>
      </c>
      <c r="P1133" t="str">
        <v>Pakistan</v>
      </c>
      <c r="Q1133">
        <v>0</v>
      </c>
      <c r="R1133">
        <v>0</v>
      </c>
      <c r="S1133">
        <v>0</v>
      </c>
      <c r="T1133">
        <v>0</v>
      </c>
      <c r="U1133">
        <v>0</v>
      </c>
      <c r="V1133">
        <v>1</v>
      </c>
      <c r="W1133">
        <v>0</v>
      </c>
      <c r="X1133">
        <v>0</v>
      </c>
      <c r="Y1133">
        <v>0</v>
      </c>
      <c r="Z1133">
        <v>0</v>
      </c>
      <c r="AA1133">
        <v>0</v>
      </c>
      <c r="AB1133">
        <v>0</v>
      </c>
      <c r="AC1133">
        <v>0</v>
      </c>
      <c r="AD1133">
        <v>0</v>
      </c>
      <c r="AE1133" t="str">
        <v>(empty model)</v>
      </c>
      <c r="AF1133">
        <v>1</v>
      </c>
      <c r="AG1133">
        <v>179</v>
      </c>
      <c r="AH1133">
        <v>873.77272700000003</v>
      </c>
      <c r="AI1133">
        <v>6.5</v>
      </c>
    </row>
    <row r="1134" spans="10:35" x14ac:dyDescent="0.25">
      <c r="J1134" t="str">
        <v>Haiti</v>
      </c>
      <c r="K1134" t="b">
        <v>0</v>
      </c>
      <c r="M1134" t="str">
        <v>Pakistan</v>
      </c>
      <c r="N1134">
        <v>62.9</v>
      </c>
      <c r="P1134" t="str">
        <v>Pakistan</v>
      </c>
      <c r="Q1134">
        <v>0</v>
      </c>
      <c r="R1134">
        <v>0</v>
      </c>
      <c r="S1134">
        <v>0</v>
      </c>
      <c r="T1134">
        <v>0</v>
      </c>
      <c r="U1134">
        <v>1</v>
      </c>
      <c r="V1134">
        <v>0</v>
      </c>
      <c r="W1134">
        <v>0</v>
      </c>
      <c r="X1134">
        <v>0</v>
      </c>
      <c r="Y1134">
        <v>0</v>
      </c>
      <c r="Z1134">
        <v>0</v>
      </c>
      <c r="AA1134">
        <v>0</v>
      </c>
      <c r="AB1134">
        <v>0</v>
      </c>
      <c r="AC1134">
        <v>0</v>
      </c>
      <c r="AD1134">
        <v>0</v>
      </c>
      <c r="AE1134" t="str">
        <v>(empty model)</v>
      </c>
      <c r="AF1134">
        <v>1</v>
      </c>
      <c r="AG1134">
        <v>2</v>
      </c>
      <c r="AH1134">
        <v>711.46994629999995</v>
      </c>
      <c r="AI1134">
        <v>6.1</v>
      </c>
    </row>
    <row r="1135" spans="10:35" x14ac:dyDescent="0.25">
      <c r="J1135" t="str">
        <v>Haiti</v>
      </c>
      <c r="K1135" t="b">
        <v>0</v>
      </c>
      <c r="M1135" t="str">
        <v>Pakistan</v>
      </c>
      <c r="N1135">
        <v>63.7</v>
      </c>
      <c r="P1135" t="str">
        <v>Pakistan</v>
      </c>
      <c r="Q1135">
        <v>0</v>
      </c>
      <c r="R1135">
        <v>0</v>
      </c>
      <c r="S1135">
        <v>0</v>
      </c>
      <c r="T1135">
        <v>1</v>
      </c>
      <c r="U1135">
        <v>0</v>
      </c>
      <c r="V1135">
        <v>0</v>
      </c>
      <c r="W1135">
        <v>0</v>
      </c>
      <c r="X1135">
        <v>0</v>
      </c>
      <c r="Y1135">
        <v>0</v>
      </c>
      <c r="Z1135">
        <v>0</v>
      </c>
      <c r="AA1135">
        <v>0</v>
      </c>
      <c r="AB1135">
        <v>0</v>
      </c>
      <c r="AC1135">
        <v>0</v>
      </c>
      <c r="AD1135">
        <v>0</v>
      </c>
      <c r="AE1135" t="str">
        <v>(empty model)</v>
      </c>
      <c r="AF1135">
        <v>1</v>
      </c>
      <c r="AG1135">
        <v>183</v>
      </c>
      <c r="AH1135">
        <v>649.84823300000005</v>
      </c>
      <c r="AI1135">
        <v>5.6</v>
      </c>
    </row>
    <row r="1136" spans="10:35" x14ac:dyDescent="0.25">
      <c r="J1136" t="str">
        <v>Haiti</v>
      </c>
      <c r="K1136" t="b">
        <v>0</v>
      </c>
      <c r="M1136" t="str">
        <v>Pakistan</v>
      </c>
      <c r="N1136">
        <v>63.5</v>
      </c>
      <c r="P1136" t="str">
        <v>Pakistan</v>
      </c>
      <c r="Q1136">
        <v>0</v>
      </c>
      <c r="R1136">
        <v>0</v>
      </c>
      <c r="S1136">
        <v>1</v>
      </c>
      <c r="T1136">
        <v>0</v>
      </c>
      <c r="U1136">
        <v>0</v>
      </c>
      <c r="V1136">
        <v>0</v>
      </c>
      <c r="W1136">
        <v>0</v>
      </c>
      <c r="X1136">
        <v>0</v>
      </c>
      <c r="Y1136">
        <v>0</v>
      </c>
      <c r="Z1136">
        <v>0</v>
      </c>
      <c r="AA1136">
        <v>0</v>
      </c>
      <c r="AB1136">
        <v>0</v>
      </c>
      <c r="AC1136">
        <v>0</v>
      </c>
      <c r="AD1136">
        <v>0</v>
      </c>
      <c r="AE1136" t="str">
        <v>(empty model)</v>
      </c>
      <c r="AF1136">
        <v>1</v>
      </c>
      <c r="AG1136">
        <v>185</v>
      </c>
      <c r="AH1136">
        <v>563.59434199999998</v>
      </c>
      <c r="AI1136">
        <v>5.6</v>
      </c>
    </row>
    <row r="1137" spans="10:35" x14ac:dyDescent="0.25">
      <c r="J1137" t="str">
        <v>Haiti</v>
      </c>
      <c r="K1137" t="b">
        <v>0</v>
      </c>
      <c r="M1137" t="str">
        <v>Panama</v>
      </c>
      <c r="N1137">
        <v>77.599999999999994</v>
      </c>
      <c r="P1137" t="str">
        <v>Panama</v>
      </c>
      <c r="Q1137">
        <v>0</v>
      </c>
      <c r="R1137">
        <v>0</v>
      </c>
      <c r="S1137">
        <v>0</v>
      </c>
      <c r="T1137">
        <v>0</v>
      </c>
      <c r="U1137">
        <v>0</v>
      </c>
      <c r="V1137">
        <v>0</v>
      </c>
      <c r="W1137">
        <v>0</v>
      </c>
      <c r="X1137">
        <v>0</v>
      </c>
      <c r="Y1137">
        <v>0</v>
      </c>
      <c r="Z1137">
        <v>0</v>
      </c>
      <c r="AA1137">
        <v>0</v>
      </c>
      <c r="AB1137">
        <v>0</v>
      </c>
      <c r="AC1137">
        <v>0</v>
      </c>
      <c r="AD1137">
        <v>1</v>
      </c>
      <c r="AE1137" t="str">
        <v>(empty model)</v>
      </c>
      <c r="AF1137">
        <v>1</v>
      </c>
      <c r="AG1137">
        <v>119</v>
      </c>
      <c r="AH1137">
        <v>12593.7374</v>
      </c>
      <c r="AI1137">
        <v>13</v>
      </c>
    </row>
    <row r="1138" spans="10:35" x14ac:dyDescent="0.25">
      <c r="J1138" t="str">
        <v>Haiti</v>
      </c>
      <c r="K1138" t="b">
        <v>0</v>
      </c>
      <c r="M1138" t="str">
        <v>Panama</v>
      </c>
      <c r="N1138">
        <v>77.5</v>
      </c>
      <c r="P1138" t="str">
        <v>Panama</v>
      </c>
      <c r="Q1138">
        <v>0</v>
      </c>
      <c r="R1138">
        <v>0</v>
      </c>
      <c r="S1138">
        <v>0</v>
      </c>
      <c r="T1138">
        <v>0</v>
      </c>
      <c r="U1138">
        <v>0</v>
      </c>
      <c r="V1138">
        <v>0</v>
      </c>
      <c r="W1138">
        <v>0</v>
      </c>
      <c r="X1138">
        <v>0</v>
      </c>
      <c r="Y1138">
        <v>0</v>
      </c>
      <c r="Z1138">
        <v>0</v>
      </c>
      <c r="AA1138">
        <v>0</v>
      </c>
      <c r="AB1138">
        <v>0</v>
      </c>
      <c r="AC1138">
        <v>1</v>
      </c>
      <c r="AD1138">
        <v>0</v>
      </c>
      <c r="AE1138" t="str">
        <v>(empty model)</v>
      </c>
      <c r="AF1138">
        <v>1</v>
      </c>
      <c r="AG1138">
        <v>118</v>
      </c>
      <c r="AH1138">
        <v>11685.97983</v>
      </c>
      <c r="AI1138">
        <v>12.9</v>
      </c>
    </row>
    <row r="1139" spans="10:35" x14ac:dyDescent="0.25">
      <c r="J1139" t="str">
        <v>Haiti</v>
      </c>
      <c r="K1139" t="b">
        <v>0</v>
      </c>
      <c r="M1139" t="str">
        <v>Panama</v>
      </c>
      <c r="N1139">
        <v>77.2</v>
      </c>
      <c r="P1139" t="str">
        <v>Panama</v>
      </c>
      <c r="Q1139">
        <v>0</v>
      </c>
      <c r="R1139">
        <v>0</v>
      </c>
      <c r="S1139">
        <v>0</v>
      </c>
      <c r="T1139">
        <v>0</v>
      </c>
      <c r="U1139">
        <v>0</v>
      </c>
      <c r="V1139">
        <v>0</v>
      </c>
      <c r="W1139">
        <v>0</v>
      </c>
      <c r="X1139">
        <v>0</v>
      </c>
      <c r="Y1139">
        <v>0</v>
      </c>
      <c r="Z1139">
        <v>0</v>
      </c>
      <c r="AA1139">
        <v>0</v>
      </c>
      <c r="AB1139">
        <v>1</v>
      </c>
      <c r="AC1139">
        <v>0</v>
      </c>
      <c r="AD1139">
        <v>0</v>
      </c>
      <c r="AE1139" t="str">
        <v>(empty model)</v>
      </c>
      <c r="AF1139">
        <v>1</v>
      </c>
      <c r="AG1139">
        <v>12</v>
      </c>
      <c r="AH1139">
        <v>1589.8271299999999</v>
      </c>
      <c r="AI1139">
        <v>12.8</v>
      </c>
    </row>
    <row r="1140" spans="10:35" x14ac:dyDescent="0.25">
      <c r="J1140" t="str">
        <v>Haiti</v>
      </c>
      <c r="K1140" t="b">
        <v>0</v>
      </c>
      <c r="M1140" t="str">
        <v>Panama</v>
      </c>
      <c r="N1140">
        <v>77.3</v>
      </c>
      <c r="P1140" t="str">
        <v>Panama</v>
      </c>
      <c r="Q1140">
        <v>0</v>
      </c>
      <c r="R1140">
        <v>0</v>
      </c>
      <c r="S1140">
        <v>0</v>
      </c>
      <c r="T1140">
        <v>0</v>
      </c>
      <c r="U1140">
        <v>0</v>
      </c>
      <c r="V1140">
        <v>0</v>
      </c>
      <c r="W1140">
        <v>0</v>
      </c>
      <c r="X1140">
        <v>0</v>
      </c>
      <c r="Y1140">
        <v>0</v>
      </c>
      <c r="Z1140">
        <v>0</v>
      </c>
      <c r="AA1140">
        <v>1</v>
      </c>
      <c r="AB1140">
        <v>0</v>
      </c>
      <c r="AC1140">
        <v>0</v>
      </c>
      <c r="AD1140">
        <v>0</v>
      </c>
      <c r="AE1140" t="str">
        <v>(empty model)</v>
      </c>
      <c r="AF1140">
        <v>1</v>
      </c>
      <c r="AG1140">
        <v>121</v>
      </c>
      <c r="AH1140">
        <v>927.72317099999998</v>
      </c>
      <c r="AI1140">
        <v>12.9</v>
      </c>
    </row>
    <row r="1141" spans="10:35" x14ac:dyDescent="0.25">
      <c r="J1141" t="str">
        <v>Honduras</v>
      </c>
      <c r="K1141" t="b">
        <v>0</v>
      </c>
      <c r="M1141" t="str">
        <v>Panama</v>
      </c>
      <c r="N1141">
        <v>76.5</v>
      </c>
      <c r="P1141" t="str">
        <v>Panama</v>
      </c>
      <c r="Q1141">
        <v>0</v>
      </c>
      <c r="R1141">
        <v>0</v>
      </c>
      <c r="S1141">
        <v>0</v>
      </c>
      <c r="T1141">
        <v>0</v>
      </c>
      <c r="U1141">
        <v>0</v>
      </c>
      <c r="V1141">
        <v>0</v>
      </c>
      <c r="W1141">
        <v>0</v>
      </c>
      <c r="X1141">
        <v>0</v>
      </c>
      <c r="Y1141">
        <v>0</v>
      </c>
      <c r="Z1141">
        <v>1</v>
      </c>
      <c r="AA1141">
        <v>0</v>
      </c>
      <c r="AB1141">
        <v>0</v>
      </c>
      <c r="AC1141">
        <v>0</v>
      </c>
      <c r="AD1141">
        <v>0</v>
      </c>
      <c r="AE1141" t="str">
        <v>(empty model)</v>
      </c>
      <c r="AF1141">
        <v>1</v>
      </c>
      <c r="AG1141">
        <v>122</v>
      </c>
      <c r="AH1141">
        <v>7937.2599309999996</v>
      </c>
      <c r="AI1141">
        <v>12.8</v>
      </c>
    </row>
    <row r="1142" spans="10:35" x14ac:dyDescent="0.25">
      <c r="J1142" t="str">
        <v>Honduras</v>
      </c>
      <c r="K1142" t="b">
        <v>1</v>
      </c>
      <c r="M1142" t="str">
        <v>Panama</v>
      </c>
      <c r="N1142">
        <v>76.8</v>
      </c>
      <c r="P1142" t="str">
        <v>Panama</v>
      </c>
      <c r="Q1142">
        <v>0</v>
      </c>
      <c r="R1142">
        <v>0</v>
      </c>
      <c r="S1142">
        <v>0</v>
      </c>
      <c r="T1142">
        <v>0</v>
      </c>
      <c r="U1142">
        <v>0</v>
      </c>
      <c r="V1142">
        <v>0</v>
      </c>
      <c r="W1142">
        <v>0</v>
      </c>
      <c r="X1142">
        <v>0</v>
      </c>
      <c r="Y1142">
        <v>1</v>
      </c>
      <c r="Z1142">
        <v>0</v>
      </c>
      <c r="AA1142">
        <v>0</v>
      </c>
      <c r="AB1142">
        <v>0</v>
      </c>
      <c r="AC1142">
        <v>0</v>
      </c>
      <c r="AD1142">
        <v>0</v>
      </c>
      <c r="AE1142" t="str">
        <v>(empty model)</v>
      </c>
      <c r="AF1142">
        <v>1</v>
      </c>
      <c r="AG1142">
        <v>127</v>
      </c>
      <c r="AH1142">
        <v>7429.6282739999997</v>
      </c>
      <c r="AI1142">
        <v>12.8</v>
      </c>
    </row>
    <row r="1143" spans="10:35" x14ac:dyDescent="0.25">
      <c r="J1143" t="str">
        <v>Honduras</v>
      </c>
      <c r="K1143" t="b">
        <v>1</v>
      </c>
      <c r="M1143" t="str">
        <v>Panama</v>
      </c>
      <c r="N1143">
        <v>76.5</v>
      </c>
      <c r="P1143" t="str">
        <v>Panama</v>
      </c>
      <c r="Q1143">
        <v>0</v>
      </c>
      <c r="R1143">
        <v>0</v>
      </c>
      <c r="S1143">
        <v>0</v>
      </c>
      <c r="T1143">
        <v>0</v>
      </c>
      <c r="U1143">
        <v>0</v>
      </c>
      <c r="V1143">
        <v>0</v>
      </c>
      <c r="W1143">
        <v>0</v>
      </c>
      <c r="X1143">
        <v>1</v>
      </c>
      <c r="Y1143">
        <v>0</v>
      </c>
      <c r="Z1143">
        <v>0</v>
      </c>
      <c r="AA1143">
        <v>0</v>
      </c>
      <c r="AB1143">
        <v>0</v>
      </c>
      <c r="AC1143">
        <v>0</v>
      </c>
      <c r="AD1143">
        <v>0</v>
      </c>
      <c r="AE1143" t="str">
        <v>(empty model)</v>
      </c>
      <c r="AF1143">
        <v>1</v>
      </c>
      <c r="AG1143">
        <v>127</v>
      </c>
      <c r="AH1143">
        <v>6973.9283999999998</v>
      </c>
      <c r="AI1143">
        <v>12.8</v>
      </c>
    </row>
    <row r="1144" spans="10:35" x14ac:dyDescent="0.25">
      <c r="J1144" t="str">
        <v>Honduras</v>
      </c>
      <c r="K1144" t="b">
        <v>1</v>
      </c>
      <c r="M1144" t="str">
        <v>Panama</v>
      </c>
      <c r="N1144">
        <v>76.400000000000006</v>
      </c>
      <c r="P1144" t="str">
        <v>Panama</v>
      </c>
      <c r="Q1144">
        <v>0</v>
      </c>
      <c r="R1144">
        <v>0</v>
      </c>
      <c r="S1144">
        <v>0</v>
      </c>
      <c r="T1144">
        <v>0</v>
      </c>
      <c r="U1144">
        <v>0</v>
      </c>
      <c r="V1144">
        <v>0</v>
      </c>
      <c r="W1144">
        <v>1</v>
      </c>
      <c r="X1144">
        <v>0</v>
      </c>
      <c r="Y1144">
        <v>0</v>
      </c>
      <c r="Z1144">
        <v>0</v>
      </c>
      <c r="AA1144">
        <v>0</v>
      </c>
      <c r="AB1144">
        <v>0</v>
      </c>
      <c r="AC1144">
        <v>0</v>
      </c>
      <c r="AD1144">
        <v>0</v>
      </c>
      <c r="AE1144" t="str">
        <v>(empty model)</v>
      </c>
      <c r="AF1144">
        <v>1</v>
      </c>
      <c r="AG1144">
        <v>124</v>
      </c>
      <c r="AH1144">
        <v>668.86670000000004</v>
      </c>
      <c r="AI1144">
        <v>12.9</v>
      </c>
    </row>
    <row r="1145" spans="10:35" x14ac:dyDescent="0.25">
      <c r="J1145" t="str">
        <v>Honduras</v>
      </c>
      <c r="K1145" t="b">
        <v>1</v>
      </c>
      <c r="M1145" t="str">
        <v>Panama</v>
      </c>
      <c r="N1145">
        <v>76.2</v>
      </c>
      <c r="P1145" t="str">
        <v>Panama</v>
      </c>
      <c r="Q1145">
        <v>0</v>
      </c>
      <c r="R1145">
        <v>0</v>
      </c>
      <c r="S1145">
        <v>0</v>
      </c>
      <c r="T1145">
        <v>0</v>
      </c>
      <c r="U1145">
        <v>0</v>
      </c>
      <c r="V1145">
        <v>1</v>
      </c>
      <c r="W1145">
        <v>0</v>
      </c>
      <c r="X1145">
        <v>0</v>
      </c>
      <c r="Y1145">
        <v>0</v>
      </c>
      <c r="Z1145">
        <v>0</v>
      </c>
      <c r="AA1145">
        <v>0</v>
      </c>
      <c r="AB1145">
        <v>0</v>
      </c>
      <c r="AC1145">
        <v>0</v>
      </c>
      <c r="AD1145">
        <v>0</v>
      </c>
      <c r="AE1145" t="str">
        <v>(empty model)</v>
      </c>
      <c r="AF1145">
        <v>1</v>
      </c>
      <c r="AG1145">
        <v>125</v>
      </c>
      <c r="AH1145">
        <v>5348.5183989999996</v>
      </c>
      <c r="AI1145">
        <v>12.9</v>
      </c>
    </row>
    <row r="1146" spans="10:35" x14ac:dyDescent="0.25">
      <c r="J1146" t="str">
        <v>Honduras</v>
      </c>
      <c r="K1146" t="b">
        <v>1</v>
      </c>
      <c r="M1146" t="str">
        <v>Panama</v>
      </c>
      <c r="N1146">
        <v>75.8</v>
      </c>
      <c r="P1146" t="str">
        <v>Panama</v>
      </c>
      <c r="Q1146">
        <v>0</v>
      </c>
      <c r="R1146">
        <v>0</v>
      </c>
      <c r="S1146">
        <v>0</v>
      </c>
      <c r="T1146">
        <v>0</v>
      </c>
      <c r="U1146">
        <v>1</v>
      </c>
      <c r="V1146">
        <v>0</v>
      </c>
      <c r="W1146">
        <v>0</v>
      </c>
      <c r="X1146">
        <v>0</v>
      </c>
      <c r="Y1146">
        <v>0</v>
      </c>
      <c r="Z1146">
        <v>0</v>
      </c>
      <c r="AA1146">
        <v>0</v>
      </c>
      <c r="AB1146">
        <v>0</v>
      </c>
      <c r="AC1146">
        <v>0</v>
      </c>
      <c r="AD1146">
        <v>0</v>
      </c>
      <c r="AE1146" t="str">
        <v>(empty model)</v>
      </c>
      <c r="AF1146">
        <v>1</v>
      </c>
      <c r="AG1146">
        <v>122</v>
      </c>
      <c r="AH1146">
        <v>4916.5488599999999</v>
      </c>
      <c r="AI1146">
        <v>12.9</v>
      </c>
    </row>
    <row r="1147" spans="10:35" x14ac:dyDescent="0.25">
      <c r="J1147" t="str">
        <v>Honduras</v>
      </c>
      <c r="K1147" t="b">
        <v>1</v>
      </c>
      <c r="M1147" t="str">
        <v>Panama</v>
      </c>
      <c r="N1147">
        <v>75.8</v>
      </c>
      <c r="P1147" t="str">
        <v>Panama</v>
      </c>
      <c r="Q1147">
        <v>0</v>
      </c>
      <c r="R1147">
        <v>0</v>
      </c>
      <c r="S1147">
        <v>0</v>
      </c>
      <c r="T1147">
        <v>1</v>
      </c>
      <c r="U1147">
        <v>0</v>
      </c>
      <c r="V1147">
        <v>0</v>
      </c>
      <c r="W1147">
        <v>0</v>
      </c>
      <c r="X1147">
        <v>0</v>
      </c>
      <c r="Y1147">
        <v>0</v>
      </c>
      <c r="Z1147">
        <v>0</v>
      </c>
      <c r="AA1147">
        <v>0</v>
      </c>
      <c r="AB1147">
        <v>0</v>
      </c>
      <c r="AC1147">
        <v>0</v>
      </c>
      <c r="AD1147">
        <v>0</v>
      </c>
      <c r="AE1147" t="str">
        <v>(empty model)</v>
      </c>
      <c r="AF1147">
        <v>1</v>
      </c>
      <c r="AG1147">
        <v>123</v>
      </c>
      <c r="AH1147">
        <v>4591.8927759999997</v>
      </c>
      <c r="AI1147">
        <v>12.8</v>
      </c>
    </row>
    <row r="1148" spans="10:35" x14ac:dyDescent="0.25">
      <c r="J1148" t="str">
        <v>Honduras</v>
      </c>
      <c r="K1148" t="b">
        <v>1</v>
      </c>
      <c r="M1148" t="str">
        <v>Panama</v>
      </c>
      <c r="N1148">
        <v>75.5</v>
      </c>
      <c r="P1148" t="str">
        <v>Panama</v>
      </c>
      <c r="Q1148">
        <v>0</v>
      </c>
      <c r="R1148">
        <v>0</v>
      </c>
      <c r="S1148">
        <v>1</v>
      </c>
      <c r="T1148">
        <v>0</v>
      </c>
      <c r="U1148">
        <v>0</v>
      </c>
      <c r="V1148">
        <v>0</v>
      </c>
      <c r="W1148">
        <v>0</v>
      </c>
      <c r="X1148">
        <v>0</v>
      </c>
      <c r="Y1148">
        <v>0</v>
      </c>
      <c r="Z1148">
        <v>0</v>
      </c>
      <c r="AA1148">
        <v>0</v>
      </c>
      <c r="AB1148">
        <v>0</v>
      </c>
      <c r="AC1148">
        <v>0</v>
      </c>
      <c r="AD1148">
        <v>0</v>
      </c>
      <c r="AE1148" t="str">
        <v>(empty model)</v>
      </c>
      <c r="AF1148">
        <v>1</v>
      </c>
      <c r="AG1148">
        <v>126</v>
      </c>
      <c r="AH1148">
        <v>4267.1357799999996</v>
      </c>
      <c r="AI1148">
        <v>12.8</v>
      </c>
    </row>
    <row r="1149" spans="10:35" x14ac:dyDescent="0.25">
      <c r="J1149" t="str">
        <v>Honduras</v>
      </c>
      <c r="K1149" t="b">
        <v>1</v>
      </c>
      <c r="M1149" t="str">
        <v>Panama</v>
      </c>
      <c r="N1149">
        <v>75.7</v>
      </c>
      <c r="P1149" t="str">
        <v>Panama</v>
      </c>
      <c r="Q1149">
        <v>0</v>
      </c>
      <c r="R1149">
        <v>1</v>
      </c>
      <c r="S1149">
        <v>0</v>
      </c>
      <c r="T1149">
        <v>0</v>
      </c>
      <c r="U1149">
        <v>0</v>
      </c>
      <c r="V1149">
        <v>0</v>
      </c>
      <c r="W1149">
        <v>0</v>
      </c>
      <c r="X1149">
        <v>0</v>
      </c>
      <c r="Y1149">
        <v>0</v>
      </c>
      <c r="Z1149">
        <v>0</v>
      </c>
      <c r="AA1149">
        <v>0</v>
      </c>
      <c r="AB1149">
        <v>0</v>
      </c>
      <c r="AC1149">
        <v>0</v>
      </c>
      <c r="AD1149">
        <v>0</v>
      </c>
      <c r="AE1149" t="str">
        <v>(empty model)</v>
      </c>
      <c r="AF1149">
        <v>1</v>
      </c>
      <c r="AG1149">
        <v>125</v>
      </c>
      <c r="AH1149">
        <v>4126.14671</v>
      </c>
      <c r="AI1149">
        <v>12.6</v>
      </c>
    </row>
    <row r="1150" spans="10:35" x14ac:dyDescent="0.25">
      <c r="J1150" t="str">
        <v>Honduras</v>
      </c>
      <c r="K1150" t="b">
        <v>1</v>
      </c>
      <c r="M1150" t="str">
        <v>Panama</v>
      </c>
      <c r="N1150">
        <v>75.5</v>
      </c>
      <c r="P1150" t="str">
        <v>Panama</v>
      </c>
      <c r="Q1150">
        <v>1</v>
      </c>
      <c r="R1150">
        <v>0</v>
      </c>
      <c r="S1150">
        <v>0</v>
      </c>
      <c r="T1150">
        <v>0</v>
      </c>
      <c r="U1150">
        <v>0</v>
      </c>
      <c r="V1150">
        <v>0</v>
      </c>
      <c r="W1150">
        <v>0</v>
      </c>
      <c r="X1150">
        <v>0</v>
      </c>
      <c r="Y1150">
        <v>0</v>
      </c>
      <c r="Z1150">
        <v>0</v>
      </c>
      <c r="AA1150">
        <v>0</v>
      </c>
      <c r="AB1150">
        <v>0</v>
      </c>
      <c r="AC1150">
        <v>0</v>
      </c>
      <c r="AD1150">
        <v>0</v>
      </c>
      <c r="AE1150" t="str">
        <v>(empty model)</v>
      </c>
      <c r="AF1150">
        <v>1</v>
      </c>
      <c r="AG1150">
        <v>124</v>
      </c>
      <c r="AH1150">
        <v>446.37283300000001</v>
      </c>
      <c r="AI1150">
        <v>12.4</v>
      </c>
    </row>
    <row r="1151" spans="10:35" x14ac:dyDescent="0.25">
      <c r="J1151" t="str">
        <v>Honduras</v>
      </c>
      <c r="K1151" t="b">
        <v>1</v>
      </c>
      <c r="M1151" t="str">
        <v>Papua New Guinea</v>
      </c>
      <c r="N1151">
        <v>62.7</v>
      </c>
      <c r="P1151" t="str">
        <v>Papua New Guinea</v>
      </c>
      <c r="Q1151">
        <v>0</v>
      </c>
      <c r="R1151">
        <v>0</v>
      </c>
      <c r="S1151">
        <v>0</v>
      </c>
      <c r="T1151">
        <v>0</v>
      </c>
      <c r="U1151">
        <v>0</v>
      </c>
      <c r="V1151">
        <v>0</v>
      </c>
      <c r="W1151">
        <v>0</v>
      </c>
      <c r="X1151">
        <v>0</v>
      </c>
      <c r="Y1151">
        <v>0</v>
      </c>
      <c r="Z1151">
        <v>0</v>
      </c>
      <c r="AA1151">
        <v>0</v>
      </c>
      <c r="AB1151">
        <v>0</v>
      </c>
      <c r="AC1151">
        <v>0</v>
      </c>
      <c r="AD1151">
        <v>1</v>
      </c>
      <c r="AE1151" t="str">
        <v>(empty model)</v>
      </c>
      <c r="AF1151">
        <v>1</v>
      </c>
      <c r="AG1151">
        <v>278</v>
      </c>
      <c r="AH1151">
        <v>2182.7165650000002</v>
      </c>
      <c r="AI1151">
        <v>10</v>
      </c>
    </row>
    <row r="1152" spans="10:35" x14ac:dyDescent="0.25">
      <c r="J1152" t="str">
        <v>Honduras</v>
      </c>
      <c r="K1152" t="b">
        <v>1</v>
      </c>
      <c r="M1152" t="str">
        <v>Papua New Guinea</v>
      </c>
      <c r="N1152">
        <v>62.4</v>
      </c>
      <c r="P1152" t="str">
        <v>Papua New Guinea</v>
      </c>
      <c r="Q1152">
        <v>0</v>
      </c>
      <c r="R1152">
        <v>0</v>
      </c>
      <c r="S1152">
        <v>0</v>
      </c>
      <c r="T1152">
        <v>0</v>
      </c>
      <c r="U1152">
        <v>0</v>
      </c>
      <c r="V1152">
        <v>0</v>
      </c>
      <c r="W1152">
        <v>0</v>
      </c>
      <c r="X1152">
        <v>0</v>
      </c>
      <c r="Y1152">
        <v>0</v>
      </c>
      <c r="Z1152">
        <v>0</v>
      </c>
      <c r="AA1152">
        <v>0</v>
      </c>
      <c r="AB1152">
        <v>0</v>
      </c>
      <c r="AC1152">
        <v>1</v>
      </c>
      <c r="AD1152">
        <v>0</v>
      </c>
      <c r="AE1152" t="str">
        <v>(empty model)</v>
      </c>
      <c r="AF1152">
        <v>1</v>
      </c>
      <c r="AG1152">
        <v>281</v>
      </c>
      <c r="AH1152">
        <v>229.95364000000001</v>
      </c>
      <c r="AI1152">
        <v>10</v>
      </c>
    </row>
    <row r="1153" spans="10:35" x14ac:dyDescent="0.25">
      <c r="J1153" t="str">
        <v>Honduras</v>
      </c>
      <c r="K1153" t="b">
        <v>1</v>
      </c>
      <c r="M1153" t="str">
        <v>Papua New Guinea</v>
      </c>
      <c r="N1153">
        <v>62.2</v>
      </c>
      <c r="P1153" t="str">
        <v>Papua New Guinea</v>
      </c>
      <c r="Q1153">
        <v>0</v>
      </c>
      <c r="R1153">
        <v>0</v>
      </c>
      <c r="S1153">
        <v>0</v>
      </c>
      <c r="T1153">
        <v>0</v>
      </c>
      <c r="U1153">
        <v>0</v>
      </c>
      <c r="V1153">
        <v>0</v>
      </c>
      <c r="W1153">
        <v>0</v>
      </c>
      <c r="X1153">
        <v>0</v>
      </c>
      <c r="Y1153">
        <v>0</v>
      </c>
      <c r="Z1153">
        <v>0</v>
      </c>
      <c r="AA1153">
        <v>0</v>
      </c>
      <c r="AB1153">
        <v>1</v>
      </c>
      <c r="AC1153">
        <v>0</v>
      </c>
      <c r="AD1153">
        <v>0</v>
      </c>
      <c r="AE1153" t="str">
        <v>(empty model)</v>
      </c>
      <c r="AF1153">
        <v>1</v>
      </c>
      <c r="AG1153">
        <v>284</v>
      </c>
      <c r="AH1153">
        <v>271.31874099999999</v>
      </c>
      <c r="AI1153">
        <v>9.9</v>
      </c>
    </row>
    <row r="1154" spans="10:35" x14ac:dyDescent="0.25">
      <c r="J1154" t="str">
        <v>Honduras</v>
      </c>
      <c r="K1154" t="b">
        <v>1</v>
      </c>
      <c r="M1154" t="str">
        <v>Papua New Guinea</v>
      </c>
      <c r="N1154">
        <v>62</v>
      </c>
      <c r="P1154" t="str">
        <v>Papua New Guinea</v>
      </c>
      <c r="Q1154">
        <v>0</v>
      </c>
      <c r="R1154">
        <v>0</v>
      </c>
      <c r="S1154">
        <v>0</v>
      </c>
      <c r="T1154">
        <v>0</v>
      </c>
      <c r="U1154">
        <v>0</v>
      </c>
      <c r="V1154">
        <v>0</v>
      </c>
      <c r="W1154">
        <v>0</v>
      </c>
      <c r="X1154">
        <v>0</v>
      </c>
      <c r="Y1154">
        <v>0</v>
      </c>
      <c r="Z1154">
        <v>0</v>
      </c>
      <c r="AA1154">
        <v>1</v>
      </c>
      <c r="AB1154">
        <v>0</v>
      </c>
      <c r="AC1154">
        <v>0</v>
      </c>
      <c r="AD1154">
        <v>0</v>
      </c>
      <c r="AE1154" t="str">
        <v>(empty model)</v>
      </c>
      <c r="AF1154">
        <v>1</v>
      </c>
      <c r="AG1154">
        <v>285</v>
      </c>
      <c r="AH1154">
        <v>177.867119</v>
      </c>
      <c r="AI1154">
        <v>9.9</v>
      </c>
    </row>
    <row r="1155" spans="10:35" x14ac:dyDescent="0.25">
      <c r="J1155" t="str">
        <v>Honduras</v>
      </c>
      <c r="K1155" t="b">
        <v>1</v>
      </c>
      <c r="M1155" t="str">
        <v>Papua New Guinea</v>
      </c>
      <c r="N1155">
        <v>61.8</v>
      </c>
      <c r="P1155" t="str">
        <v>Papua New Guinea</v>
      </c>
      <c r="Q1155">
        <v>0</v>
      </c>
      <c r="R1155">
        <v>0</v>
      </c>
      <c r="S1155">
        <v>0</v>
      </c>
      <c r="T1155">
        <v>0</v>
      </c>
      <c r="U1155">
        <v>0</v>
      </c>
      <c r="V1155">
        <v>0</v>
      </c>
      <c r="W1155">
        <v>0</v>
      </c>
      <c r="X1155">
        <v>0</v>
      </c>
      <c r="Y1155">
        <v>0</v>
      </c>
      <c r="Z1155">
        <v>1</v>
      </c>
      <c r="AA1155">
        <v>0</v>
      </c>
      <c r="AB1155">
        <v>0</v>
      </c>
      <c r="AC1155">
        <v>0</v>
      </c>
      <c r="AD1155">
        <v>0</v>
      </c>
      <c r="AE1155" t="str">
        <v>(empty model)</v>
      </c>
      <c r="AF1155">
        <v>1</v>
      </c>
      <c r="AG1155">
        <v>286</v>
      </c>
      <c r="AH1155">
        <v>1366.8791120000001</v>
      </c>
      <c r="AI1155">
        <v>9.6</v>
      </c>
    </row>
    <row r="1156" spans="10:35" x14ac:dyDescent="0.25">
      <c r="J1156" t="str">
        <v>Honduras</v>
      </c>
      <c r="K1156" t="b">
        <v>1</v>
      </c>
      <c r="M1156" t="str">
        <v>Papua New Guinea</v>
      </c>
      <c r="N1156">
        <v>61.6</v>
      </c>
      <c r="P1156" t="str">
        <v>Papua New Guinea</v>
      </c>
      <c r="Q1156">
        <v>0</v>
      </c>
      <c r="R1156">
        <v>0</v>
      </c>
      <c r="S1156">
        <v>0</v>
      </c>
      <c r="T1156">
        <v>0</v>
      </c>
      <c r="U1156">
        <v>0</v>
      </c>
      <c r="V1156">
        <v>0</v>
      </c>
      <c r="W1156">
        <v>0</v>
      </c>
      <c r="X1156">
        <v>0</v>
      </c>
      <c r="Y1156">
        <v>1</v>
      </c>
      <c r="Z1156">
        <v>0</v>
      </c>
      <c r="AA1156">
        <v>0</v>
      </c>
      <c r="AB1156">
        <v>0</v>
      </c>
      <c r="AC1156">
        <v>0</v>
      </c>
      <c r="AD1156">
        <v>0</v>
      </c>
      <c r="AE1156" t="str">
        <v>(empty model)</v>
      </c>
      <c r="AF1156">
        <v>1</v>
      </c>
      <c r="AG1156">
        <v>288</v>
      </c>
      <c r="AH1156">
        <v>1166.66337</v>
      </c>
      <c r="AI1156">
        <v>9.1999999999999993</v>
      </c>
    </row>
    <row r="1157" spans="10:35" x14ac:dyDescent="0.25">
      <c r="J1157" t="str">
        <v>Hungary</v>
      </c>
      <c r="K1157" t="b">
        <v>0</v>
      </c>
      <c r="M1157" t="str">
        <v>Papua New Guinea</v>
      </c>
      <c r="N1157">
        <v>61.4</v>
      </c>
      <c r="P1157" t="str">
        <v>Papua New Guinea</v>
      </c>
      <c r="Q1157">
        <v>0</v>
      </c>
      <c r="R1157">
        <v>0</v>
      </c>
      <c r="S1157">
        <v>0</v>
      </c>
      <c r="T1157">
        <v>0</v>
      </c>
      <c r="U1157">
        <v>0</v>
      </c>
      <c r="V1157">
        <v>0</v>
      </c>
      <c r="W1157">
        <v>0</v>
      </c>
      <c r="X1157">
        <v>1</v>
      </c>
      <c r="Y1157">
        <v>0</v>
      </c>
      <c r="Z1157">
        <v>0</v>
      </c>
      <c r="AA1157">
        <v>0</v>
      </c>
      <c r="AB1157">
        <v>0</v>
      </c>
      <c r="AC1157">
        <v>0</v>
      </c>
      <c r="AD1157">
        <v>0</v>
      </c>
      <c r="AE1157" t="str">
        <v>(empty model)</v>
      </c>
      <c r="AF1157">
        <v>1</v>
      </c>
      <c r="AG1157">
        <v>29</v>
      </c>
      <c r="AH1157">
        <v>1178.72469</v>
      </c>
      <c r="AI1157">
        <v>8.9</v>
      </c>
    </row>
    <row r="1158" spans="10:35" x14ac:dyDescent="0.25">
      <c r="J1158" t="str">
        <v>Hungary</v>
      </c>
      <c r="K1158" t="b">
        <v>0</v>
      </c>
      <c r="M1158" t="str">
        <v>Papua New Guinea</v>
      </c>
      <c r="N1158">
        <v>61.1</v>
      </c>
      <c r="P1158" t="str">
        <v>Papua New Guinea</v>
      </c>
      <c r="Q1158">
        <v>0</v>
      </c>
      <c r="R1158">
        <v>0</v>
      </c>
      <c r="S1158">
        <v>0</v>
      </c>
      <c r="T1158">
        <v>0</v>
      </c>
      <c r="U1158">
        <v>0</v>
      </c>
      <c r="V1158">
        <v>0</v>
      </c>
      <c r="W1158">
        <v>1</v>
      </c>
      <c r="X1158">
        <v>0</v>
      </c>
      <c r="Y1158">
        <v>0</v>
      </c>
      <c r="Z1158">
        <v>0</v>
      </c>
      <c r="AA1158">
        <v>0</v>
      </c>
      <c r="AB1158">
        <v>0</v>
      </c>
      <c r="AC1158">
        <v>0</v>
      </c>
      <c r="AD1158">
        <v>0</v>
      </c>
      <c r="AE1158" t="str">
        <v>(empty model)</v>
      </c>
      <c r="AF1158">
        <v>1</v>
      </c>
      <c r="AG1158">
        <v>295</v>
      </c>
      <c r="AH1158">
        <v>956.66895199999999</v>
      </c>
      <c r="AI1158">
        <v>8.6</v>
      </c>
    </row>
    <row r="1159" spans="10:35" x14ac:dyDescent="0.25">
      <c r="J1159" t="str">
        <v>Hungary</v>
      </c>
      <c r="K1159" t="b">
        <v>0</v>
      </c>
      <c r="M1159" t="str">
        <v>Papua New Guinea</v>
      </c>
      <c r="N1159">
        <v>68</v>
      </c>
      <c r="P1159" t="str">
        <v>Papua New Guinea</v>
      </c>
      <c r="Q1159">
        <v>0</v>
      </c>
      <c r="R1159">
        <v>0</v>
      </c>
      <c r="S1159">
        <v>0</v>
      </c>
      <c r="T1159">
        <v>0</v>
      </c>
      <c r="U1159">
        <v>0</v>
      </c>
      <c r="V1159">
        <v>1</v>
      </c>
      <c r="W1159">
        <v>0</v>
      </c>
      <c r="X1159">
        <v>0</v>
      </c>
      <c r="Y1159">
        <v>0</v>
      </c>
      <c r="Z1159">
        <v>0</v>
      </c>
      <c r="AA1159">
        <v>0</v>
      </c>
      <c r="AB1159">
        <v>0</v>
      </c>
      <c r="AC1159">
        <v>0</v>
      </c>
      <c r="AD1159">
        <v>0</v>
      </c>
      <c r="AE1159" t="str">
        <v>(empty model)</v>
      </c>
      <c r="AF1159">
        <v>1</v>
      </c>
      <c r="AG1159">
        <v>299</v>
      </c>
      <c r="AH1159">
        <v>854.34692099999995</v>
      </c>
      <c r="AI1159">
        <v>8.1999999999999993</v>
      </c>
    </row>
    <row r="1160" spans="10:35" x14ac:dyDescent="0.25">
      <c r="J1160" t="str">
        <v>Hungary</v>
      </c>
      <c r="K1160" t="b">
        <v>0</v>
      </c>
      <c r="M1160" t="str">
        <v>Papua New Guinea</v>
      </c>
      <c r="N1160">
        <v>64</v>
      </c>
      <c r="P1160" t="str">
        <v>Papua New Guinea</v>
      </c>
      <c r="Q1160">
        <v>0</v>
      </c>
      <c r="R1160">
        <v>0</v>
      </c>
      <c r="S1160">
        <v>0</v>
      </c>
      <c r="T1160">
        <v>0</v>
      </c>
      <c r="U1160">
        <v>1</v>
      </c>
      <c r="V1160">
        <v>0</v>
      </c>
      <c r="W1160">
        <v>0</v>
      </c>
      <c r="X1160">
        <v>0</v>
      </c>
      <c r="Y1160">
        <v>0</v>
      </c>
      <c r="Z1160">
        <v>0</v>
      </c>
      <c r="AA1160">
        <v>0</v>
      </c>
      <c r="AB1160">
        <v>0</v>
      </c>
      <c r="AC1160">
        <v>0</v>
      </c>
      <c r="AD1160">
        <v>0</v>
      </c>
      <c r="AE1160" t="str">
        <v>(empty model)</v>
      </c>
      <c r="AF1160">
        <v>1</v>
      </c>
      <c r="AG1160">
        <v>37</v>
      </c>
      <c r="AH1160">
        <v>77.577348599999993</v>
      </c>
      <c r="AI1160">
        <v>7.9</v>
      </c>
    </row>
    <row r="1161" spans="10:35" x14ac:dyDescent="0.25">
      <c r="J1161" t="str">
        <v>Hungary</v>
      </c>
      <c r="K1161" t="b">
        <v>0</v>
      </c>
      <c r="M1161" t="str">
        <v>Papua New Guinea</v>
      </c>
      <c r="N1161">
        <v>59.9</v>
      </c>
      <c r="P1161" t="str">
        <v>Papua New Guinea</v>
      </c>
      <c r="Q1161">
        <v>0</v>
      </c>
      <c r="R1161">
        <v>0</v>
      </c>
      <c r="S1161">
        <v>0</v>
      </c>
      <c r="T1161">
        <v>1</v>
      </c>
      <c r="U1161">
        <v>0</v>
      </c>
      <c r="V1161">
        <v>0</v>
      </c>
      <c r="W1161">
        <v>0</v>
      </c>
      <c r="X1161">
        <v>0</v>
      </c>
      <c r="Y1161">
        <v>0</v>
      </c>
      <c r="Z1161">
        <v>0</v>
      </c>
      <c r="AA1161">
        <v>0</v>
      </c>
      <c r="AB1161">
        <v>0</v>
      </c>
      <c r="AC1161">
        <v>0</v>
      </c>
      <c r="AD1161">
        <v>0</v>
      </c>
      <c r="AE1161" t="str">
        <v>(empty model)</v>
      </c>
      <c r="AF1161">
        <v>1</v>
      </c>
      <c r="AG1161">
        <v>314</v>
      </c>
      <c r="AH1161">
        <v>637.36162149999996</v>
      </c>
      <c r="AI1161">
        <v>7.6</v>
      </c>
    </row>
    <row r="1162" spans="10:35" x14ac:dyDescent="0.25">
      <c r="J1162" t="str">
        <v>Hungary</v>
      </c>
      <c r="K1162" t="b">
        <v>0</v>
      </c>
      <c r="M1162" t="str">
        <v>Papua New Guinea</v>
      </c>
      <c r="N1162">
        <v>59.6</v>
      </c>
      <c r="P1162" t="str">
        <v>Papua New Guinea</v>
      </c>
      <c r="Q1162">
        <v>0</v>
      </c>
      <c r="R1162">
        <v>0</v>
      </c>
      <c r="S1162">
        <v>1</v>
      </c>
      <c r="T1162">
        <v>0</v>
      </c>
      <c r="U1162">
        <v>0</v>
      </c>
      <c r="V1162">
        <v>0</v>
      </c>
      <c r="W1162">
        <v>0</v>
      </c>
      <c r="X1162">
        <v>0</v>
      </c>
      <c r="Y1162">
        <v>0</v>
      </c>
      <c r="Z1162">
        <v>0</v>
      </c>
      <c r="AA1162">
        <v>0</v>
      </c>
      <c r="AB1162">
        <v>0</v>
      </c>
      <c r="AC1162">
        <v>0</v>
      </c>
      <c r="AD1162">
        <v>0</v>
      </c>
      <c r="AE1162" t="str">
        <v>(empty model)</v>
      </c>
      <c r="AF1162">
        <v>1</v>
      </c>
      <c r="AG1162">
        <v>321</v>
      </c>
      <c r="AH1162">
        <v>588.35825950000003</v>
      </c>
      <c r="AI1162">
        <v>7.2</v>
      </c>
    </row>
    <row r="1163" spans="10:35" x14ac:dyDescent="0.25">
      <c r="J1163" t="str">
        <v>Hungary</v>
      </c>
      <c r="K1163" t="b">
        <v>0</v>
      </c>
      <c r="M1163" t="str">
        <v>Papua New Guinea</v>
      </c>
      <c r="N1163">
        <v>59.3</v>
      </c>
      <c r="P1163" t="str">
        <v>Papua New Guinea</v>
      </c>
      <c r="Q1163">
        <v>0</v>
      </c>
      <c r="R1163">
        <v>1</v>
      </c>
      <c r="S1163">
        <v>0</v>
      </c>
      <c r="T1163">
        <v>0</v>
      </c>
      <c r="U1163">
        <v>0</v>
      </c>
      <c r="V1163">
        <v>0</v>
      </c>
      <c r="W1163">
        <v>0</v>
      </c>
      <c r="X1163">
        <v>0</v>
      </c>
      <c r="Y1163">
        <v>0</v>
      </c>
      <c r="Z1163">
        <v>0</v>
      </c>
      <c r="AA1163">
        <v>0</v>
      </c>
      <c r="AB1163">
        <v>0</v>
      </c>
      <c r="AC1163">
        <v>0</v>
      </c>
      <c r="AD1163">
        <v>0</v>
      </c>
      <c r="AE1163" t="str">
        <v>(empty model)</v>
      </c>
      <c r="AF1163">
        <v>1</v>
      </c>
      <c r="AG1163">
        <v>327</v>
      </c>
      <c r="AH1163">
        <v>511.665773</v>
      </c>
      <c r="AI1163">
        <v>6.9</v>
      </c>
    </row>
    <row r="1164" spans="10:35" x14ac:dyDescent="0.25">
      <c r="J1164" t="str">
        <v>Hungary</v>
      </c>
      <c r="K1164" t="b">
        <v>0</v>
      </c>
      <c r="M1164" t="str">
        <v>Papua New Guinea</v>
      </c>
      <c r="N1164">
        <v>59.1</v>
      </c>
      <c r="P1164" t="str">
        <v>Papua New Guinea</v>
      </c>
      <c r="Q1164">
        <v>1</v>
      </c>
      <c r="R1164">
        <v>0</v>
      </c>
      <c r="S1164">
        <v>0</v>
      </c>
      <c r="T1164">
        <v>0</v>
      </c>
      <c r="U1164">
        <v>0</v>
      </c>
      <c r="V1164">
        <v>0</v>
      </c>
      <c r="W1164">
        <v>0</v>
      </c>
      <c r="X1164">
        <v>0</v>
      </c>
      <c r="Y1164">
        <v>0</v>
      </c>
      <c r="Z1164">
        <v>0</v>
      </c>
      <c r="AA1164">
        <v>0</v>
      </c>
      <c r="AB1164">
        <v>0</v>
      </c>
      <c r="AC1164">
        <v>0</v>
      </c>
      <c r="AD1164">
        <v>0</v>
      </c>
      <c r="AE1164" t="str">
        <v>(empty model)</v>
      </c>
      <c r="AF1164">
        <v>1</v>
      </c>
      <c r="AG1164">
        <v>331</v>
      </c>
      <c r="AH1164">
        <v>539.41528000000005</v>
      </c>
      <c r="AI1164">
        <v>6.6</v>
      </c>
    </row>
    <row r="1165" spans="10:35" x14ac:dyDescent="0.25">
      <c r="J1165" t="str">
        <v>Hungary</v>
      </c>
      <c r="K1165" t="b">
        <v>0</v>
      </c>
      <c r="M1165" t="str">
        <v>Papua New Guinea</v>
      </c>
      <c r="N1165">
        <v>58.9</v>
      </c>
      <c r="P1165" t="str">
        <v>Papua New Guinea</v>
      </c>
      <c r="Q1165">
        <v>0</v>
      </c>
      <c r="R1165">
        <v>0</v>
      </c>
      <c r="S1165">
        <v>0</v>
      </c>
      <c r="T1165">
        <v>0</v>
      </c>
      <c r="U1165">
        <v>0</v>
      </c>
      <c r="V1165">
        <v>0</v>
      </c>
      <c r="W1165">
        <v>0</v>
      </c>
      <c r="X1165">
        <v>0</v>
      </c>
      <c r="Y1165">
        <v>0</v>
      </c>
      <c r="Z1165">
        <v>0</v>
      </c>
      <c r="AA1165">
        <v>0</v>
      </c>
      <c r="AB1165">
        <v>0</v>
      </c>
      <c r="AC1165">
        <v>0</v>
      </c>
      <c r="AD1165">
        <v>0</v>
      </c>
      <c r="AE1165" t="str">
        <v>(empty model)</v>
      </c>
      <c r="AF1165">
        <v>1</v>
      </c>
      <c r="AG1165">
        <v>335</v>
      </c>
      <c r="AH1165">
        <v>631.94685260000006</v>
      </c>
      <c r="AI1165">
        <v>6.2</v>
      </c>
    </row>
    <row r="1166" spans="10:35" x14ac:dyDescent="0.25">
      <c r="J1166" t="str">
        <v>Hungary</v>
      </c>
      <c r="K1166" t="b">
        <v>0</v>
      </c>
      <c r="M1166" t="str">
        <v>Paraguay</v>
      </c>
      <c r="N1166">
        <v>73.900000000000006</v>
      </c>
      <c r="P1166" t="str">
        <v>Paraguay</v>
      </c>
      <c r="Q1166">
        <v>0</v>
      </c>
      <c r="R1166">
        <v>0</v>
      </c>
      <c r="S1166">
        <v>0</v>
      </c>
      <c r="T1166">
        <v>0</v>
      </c>
      <c r="U1166">
        <v>0</v>
      </c>
      <c r="V1166">
        <v>0</v>
      </c>
      <c r="W1166">
        <v>0</v>
      </c>
      <c r="X1166">
        <v>0</v>
      </c>
      <c r="Y1166">
        <v>0</v>
      </c>
      <c r="Z1166">
        <v>0</v>
      </c>
      <c r="AA1166">
        <v>0</v>
      </c>
      <c r="AB1166">
        <v>0</v>
      </c>
      <c r="AC1166">
        <v>0</v>
      </c>
      <c r="AD1166">
        <v>1</v>
      </c>
      <c r="AE1166" t="str">
        <v>(empty model)</v>
      </c>
      <c r="AF1166">
        <v>1</v>
      </c>
      <c r="AG1166">
        <v>147</v>
      </c>
      <c r="AH1166">
        <v>4712.8227360000001</v>
      </c>
      <c r="AI1166">
        <v>12.3</v>
      </c>
    </row>
    <row r="1167" spans="10:35" x14ac:dyDescent="0.25">
      <c r="J1167" t="str">
        <v>Hungary</v>
      </c>
      <c r="K1167" t="b">
        <v>0</v>
      </c>
      <c r="M1167" t="str">
        <v>Paraguay</v>
      </c>
      <c r="N1167">
        <v>73.8</v>
      </c>
      <c r="P1167" t="str">
        <v>Paraguay</v>
      </c>
      <c r="Q1167">
        <v>0</v>
      </c>
      <c r="R1167">
        <v>0</v>
      </c>
      <c r="S1167">
        <v>0</v>
      </c>
      <c r="T1167">
        <v>0</v>
      </c>
      <c r="U1167">
        <v>0</v>
      </c>
      <c r="V1167">
        <v>0</v>
      </c>
      <c r="W1167">
        <v>0</v>
      </c>
      <c r="X1167">
        <v>0</v>
      </c>
      <c r="Y1167">
        <v>0</v>
      </c>
      <c r="Z1167">
        <v>0</v>
      </c>
      <c r="AA1167">
        <v>0</v>
      </c>
      <c r="AB1167">
        <v>0</v>
      </c>
      <c r="AC1167">
        <v>1</v>
      </c>
      <c r="AD1167">
        <v>0</v>
      </c>
      <c r="AE1167" t="str">
        <v>(empty model)</v>
      </c>
      <c r="AF1167">
        <v>1</v>
      </c>
      <c r="AG1167">
        <v>148</v>
      </c>
      <c r="AH1167">
        <v>4479.9585800000004</v>
      </c>
      <c r="AI1167">
        <v>12.3</v>
      </c>
    </row>
    <row r="1168" spans="10:35" x14ac:dyDescent="0.25">
      <c r="J1168" t="str">
        <v>Hungary</v>
      </c>
      <c r="K1168" t="b">
        <v>0</v>
      </c>
      <c r="M1168" t="str">
        <v>Paraguay</v>
      </c>
      <c r="N1168">
        <v>73.599999999999994</v>
      </c>
      <c r="P1168" t="str">
        <v>Paraguay</v>
      </c>
      <c r="Q1168">
        <v>0</v>
      </c>
      <c r="R1168">
        <v>0</v>
      </c>
      <c r="S1168">
        <v>0</v>
      </c>
      <c r="T1168">
        <v>0</v>
      </c>
      <c r="U1168">
        <v>0</v>
      </c>
      <c r="V1168">
        <v>0</v>
      </c>
      <c r="W1168">
        <v>0</v>
      </c>
      <c r="X1168">
        <v>0</v>
      </c>
      <c r="Y1168">
        <v>0</v>
      </c>
      <c r="Z1168">
        <v>0</v>
      </c>
      <c r="AA1168">
        <v>0</v>
      </c>
      <c r="AB1168">
        <v>1</v>
      </c>
      <c r="AC1168">
        <v>0</v>
      </c>
      <c r="AD1168">
        <v>0</v>
      </c>
      <c r="AE1168" t="str">
        <v>(empty model)</v>
      </c>
      <c r="AF1168">
        <v>1</v>
      </c>
      <c r="AG1168">
        <v>148</v>
      </c>
      <c r="AH1168">
        <v>3855.5377349999999</v>
      </c>
      <c r="AI1168">
        <v>12.3</v>
      </c>
    </row>
    <row r="1169" spans="10:35" x14ac:dyDescent="0.25">
      <c r="J1169" t="str">
        <v>Hungary</v>
      </c>
      <c r="K1169" t="b">
        <v>0</v>
      </c>
      <c r="M1169" t="str">
        <v>Paraguay</v>
      </c>
      <c r="N1169">
        <v>73.400000000000006</v>
      </c>
      <c r="P1169" t="str">
        <v>Paraguay</v>
      </c>
      <c r="Q1169">
        <v>0</v>
      </c>
      <c r="R1169">
        <v>0</v>
      </c>
      <c r="S1169">
        <v>0</v>
      </c>
      <c r="T1169">
        <v>0</v>
      </c>
      <c r="U1169">
        <v>0</v>
      </c>
      <c r="V1169">
        <v>0</v>
      </c>
      <c r="W1169">
        <v>0</v>
      </c>
      <c r="X1169">
        <v>0</v>
      </c>
      <c r="Y1169">
        <v>0</v>
      </c>
      <c r="Z1169">
        <v>0</v>
      </c>
      <c r="AA1169">
        <v>1</v>
      </c>
      <c r="AB1169">
        <v>0</v>
      </c>
      <c r="AC1169">
        <v>0</v>
      </c>
      <c r="AD1169">
        <v>0</v>
      </c>
      <c r="AE1169" t="str">
        <v>(empty model)</v>
      </c>
      <c r="AF1169">
        <v>1</v>
      </c>
      <c r="AG1169">
        <v>15</v>
      </c>
      <c r="AH1169">
        <v>3988.1189399999998</v>
      </c>
      <c r="AI1169">
        <v>12.3</v>
      </c>
    </row>
    <row r="1170" spans="10:35" x14ac:dyDescent="0.25">
      <c r="J1170" t="str">
        <v>Hungary</v>
      </c>
      <c r="K1170" t="b">
        <v>0</v>
      </c>
      <c r="M1170" t="str">
        <v>Paraguay</v>
      </c>
      <c r="N1170">
        <v>73.2</v>
      </c>
      <c r="P1170" t="str">
        <v>Paraguay</v>
      </c>
      <c r="Q1170">
        <v>0</v>
      </c>
      <c r="R1170">
        <v>0</v>
      </c>
      <c r="S1170">
        <v>0</v>
      </c>
      <c r="T1170">
        <v>0</v>
      </c>
      <c r="U1170">
        <v>0</v>
      </c>
      <c r="V1170">
        <v>0</v>
      </c>
      <c r="W1170">
        <v>0</v>
      </c>
      <c r="X1170">
        <v>0</v>
      </c>
      <c r="Y1170">
        <v>0</v>
      </c>
      <c r="Z1170">
        <v>1</v>
      </c>
      <c r="AA1170">
        <v>0</v>
      </c>
      <c r="AB1170">
        <v>0</v>
      </c>
      <c r="AC1170">
        <v>0</v>
      </c>
      <c r="AD1170">
        <v>0</v>
      </c>
      <c r="AE1170" t="str">
        <v>(empty model)</v>
      </c>
      <c r="AF1170">
        <v>1</v>
      </c>
      <c r="AG1170">
        <v>152</v>
      </c>
      <c r="AH1170">
        <v>3225.591754</v>
      </c>
      <c r="AI1170">
        <v>12.4</v>
      </c>
    </row>
    <row r="1171" spans="10:35" x14ac:dyDescent="0.25">
      <c r="J1171" t="str">
        <v>Hungary</v>
      </c>
      <c r="K1171" t="b">
        <v>0</v>
      </c>
      <c r="M1171" t="str">
        <v>Paraguay</v>
      </c>
      <c r="N1171">
        <v>73</v>
      </c>
      <c r="P1171" t="str">
        <v>Paraguay</v>
      </c>
      <c r="Q1171">
        <v>0</v>
      </c>
      <c r="R1171">
        <v>0</v>
      </c>
      <c r="S1171">
        <v>0</v>
      </c>
      <c r="T1171">
        <v>0</v>
      </c>
      <c r="U1171">
        <v>0</v>
      </c>
      <c r="V1171">
        <v>0</v>
      </c>
      <c r="W1171">
        <v>0</v>
      </c>
      <c r="X1171">
        <v>0</v>
      </c>
      <c r="Y1171">
        <v>1</v>
      </c>
      <c r="Z1171">
        <v>0</v>
      </c>
      <c r="AA1171">
        <v>0</v>
      </c>
      <c r="AB1171">
        <v>0</v>
      </c>
      <c r="AC1171">
        <v>0</v>
      </c>
      <c r="AD1171">
        <v>0</v>
      </c>
      <c r="AE1171" t="str">
        <v>(empty model)</v>
      </c>
      <c r="AF1171">
        <v>1</v>
      </c>
      <c r="AG1171">
        <v>155</v>
      </c>
      <c r="AH1171">
        <v>2599.5962589999999</v>
      </c>
      <c r="AI1171">
        <v>12.1</v>
      </c>
    </row>
    <row r="1172" spans="10:35" x14ac:dyDescent="0.25">
      <c r="J1172" t="str">
        <v>Hungary</v>
      </c>
      <c r="K1172" t="b">
        <v>0</v>
      </c>
      <c r="M1172" t="str">
        <v>Paraguay</v>
      </c>
      <c r="N1172">
        <v>72.7</v>
      </c>
      <c r="P1172" t="str">
        <v>Paraguay</v>
      </c>
      <c r="Q1172">
        <v>0</v>
      </c>
      <c r="R1172">
        <v>0</v>
      </c>
      <c r="S1172">
        <v>0</v>
      </c>
      <c r="T1172">
        <v>0</v>
      </c>
      <c r="U1172">
        <v>0</v>
      </c>
      <c r="V1172">
        <v>0</v>
      </c>
      <c r="W1172">
        <v>0</v>
      </c>
      <c r="X1172">
        <v>1</v>
      </c>
      <c r="Y1172">
        <v>0</v>
      </c>
      <c r="Z1172">
        <v>0</v>
      </c>
      <c r="AA1172">
        <v>0</v>
      </c>
      <c r="AB1172">
        <v>0</v>
      </c>
      <c r="AC1172">
        <v>0</v>
      </c>
      <c r="AD1172">
        <v>0</v>
      </c>
      <c r="AE1172" t="str">
        <v>(empty model)</v>
      </c>
      <c r="AF1172">
        <v>1</v>
      </c>
      <c r="AG1172">
        <v>157</v>
      </c>
      <c r="AH1172">
        <v>359.99218400000001</v>
      </c>
      <c r="AI1172">
        <v>11.9</v>
      </c>
    </row>
    <row r="1173" spans="10:35" x14ac:dyDescent="0.25">
      <c r="J1173" t="str">
        <v>Iceland</v>
      </c>
      <c r="K1173" t="b">
        <v>0</v>
      </c>
      <c r="M1173" t="str">
        <v>Paraguay</v>
      </c>
      <c r="N1173">
        <v>72.5</v>
      </c>
      <c r="P1173" t="str">
        <v>Paraguay</v>
      </c>
      <c r="Q1173">
        <v>0</v>
      </c>
      <c r="R1173">
        <v>0</v>
      </c>
      <c r="S1173">
        <v>0</v>
      </c>
      <c r="T1173">
        <v>0</v>
      </c>
      <c r="U1173">
        <v>0</v>
      </c>
      <c r="V1173">
        <v>0</v>
      </c>
      <c r="W1173">
        <v>1</v>
      </c>
      <c r="X1173">
        <v>0</v>
      </c>
      <c r="Y1173">
        <v>0</v>
      </c>
      <c r="Z1173">
        <v>0</v>
      </c>
      <c r="AA1173">
        <v>0</v>
      </c>
      <c r="AB1173">
        <v>0</v>
      </c>
      <c r="AC1173">
        <v>0</v>
      </c>
      <c r="AD1173">
        <v>0</v>
      </c>
      <c r="AE1173" t="str">
        <v>(empty model)</v>
      </c>
      <c r="AF1173">
        <v>1</v>
      </c>
      <c r="AG1173">
        <v>159</v>
      </c>
      <c r="AH1173">
        <v>2312.1929260000002</v>
      </c>
      <c r="AI1173">
        <v>12</v>
      </c>
    </row>
    <row r="1174" spans="10:35" x14ac:dyDescent="0.25">
      <c r="J1174" t="str">
        <v>Iceland</v>
      </c>
      <c r="K1174" t="b">
        <v>0</v>
      </c>
      <c r="M1174" t="str">
        <v>Paraguay</v>
      </c>
      <c r="N1174">
        <v>72.3</v>
      </c>
      <c r="P1174" t="str">
        <v>Paraguay</v>
      </c>
      <c r="Q1174">
        <v>0</v>
      </c>
      <c r="R1174">
        <v>0</v>
      </c>
      <c r="S1174">
        <v>0</v>
      </c>
      <c r="T1174">
        <v>0</v>
      </c>
      <c r="U1174">
        <v>0</v>
      </c>
      <c r="V1174">
        <v>1</v>
      </c>
      <c r="W1174">
        <v>0</v>
      </c>
      <c r="X1174">
        <v>0</v>
      </c>
      <c r="Y1174">
        <v>0</v>
      </c>
      <c r="Z1174">
        <v>0</v>
      </c>
      <c r="AA1174">
        <v>0</v>
      </c>
      <c r="AB1174">
        <v>0</v>
      </c>
      <c r="AC1174">
        <v>0</v>
      </c>
      <c r="AD1174">
        <v>0</v>
      </c>
      <c r="AE1174" t="str">
        <v>(empty model)</v>
      </c>
      <c r="AF1174">
        <v>1</v>
      </c>
      <c r="AG1174">
        <v>161</v>
      </c>
      <c r="AH1174">
        <v>189.71539000000001</v>
      </c>
      <c r="AI1174">
        <v>12.1</v>
      </c>
    </row>
    <row r="1175" spans="10:35" x14ac:dyDescent="0.25">
      <c r="J1175" t="str">
        <v>Iceland</v>
      </c>
      <c r="K1175" t="b">
        <v>0</v>
      </c>
      <c r="M1175" t="str">
        <v>Paraguay</v>
      </c>
      <c r="N1175">
        <v>72.099999999999994</v>
      </c>
      <c r="P1175" t="str">
        <v>Paraguay</v>
      </c>
      <c r="Q1175">
        <v>0</v>
      </c>
      <c r="R1175">
        <v>0</v>
      </c>
      <c r="S1175">
        <v>0</v>
      </c>
      <c r="T1175">
        <v>0</v>
      </c>
      <c r="U1175">
        <v>1</v>
      </c>
      <c r="V1175">
        <v>0</v>
      </c>
      <c r="W1175">
        <v>0</v>
      </c>
      <c r="X1175">
        <v>0</v>
      </c>
      <c r="Y1175">
        <v>0</v>
      </c>
      <c r="Z1175">
        <v>0</v>
      </c>
      <c r="AA1175">
        <v>0</v>
      </c>
      <c r="AB1175">
        <v>0</v>
      </c>
      <c r="AC1175">
        <v>0</v>
      </c>
      <c r="AD1175">
        <v>0</v>
      </c>
      <c r="AE1175" t="str">
        <v>(empty model)</v>
      </c>
      <c r="AF1175">
        <v>1</v>
      </c>
      <c r="AG1175">
        <v>163</v>
      </c>
      <c r="AH1175">
        <v>157.145691</v>
      </c>
      <c r="AI1175">
        <v>12.3</v>
      </c>
    </row>
    <row r="1176" spans="10:35" x14ac:dyDescent="0.25">
      <c r="J1176" t="str">
        <v>Iceland</v>
      </c>
      <c r="K1176" t="b">
        <v>0</v>
      </c>
      <c r="M1176" t="str">
        <v>Paraguay</v>
      </c>
      <c r="N1176">
        <v>71.900000000000006</v>
      </c>
      <c r="P1176" t="str">
        <v>Paraguay</v>
      </c>
      <c r="Q1176">
        <v>0</v>
      </c>
      <c r="R1176">
        <v>0</v>
      </c>
      <c r="S1176">
        <v>0</v>
      </c>
      <c r="T1176">
        <v>1</v>
      </c>
      <c r="U1176">
        <v>0</v>
      </c>
      <c r="V1176">
        <v>0</v>
      </c>
      <c r="W1176">
        <v>0</v>
      </c>
      <c r="X1176">
        <v>0</v>
      </c>
      <c r="Y1176">
        <v>0</v>
      </c>
      <c r="Z1176">
        <v>0</v>
      </c>
      <c r="AA1176">
        <v>0</v>
      </c>
      <c r="AB1176">
        <v>0</v>
      </c>
      <c r="AC1176">
        <v>0</v>
      </c>
      <c r="AD1176">
        <v>0</v>
      </c>
      <c r="AE1176" t="str">
        <v>(empty model)</v>
      </c>
      <c r="AF1176">
        <v>1</v>
      </c>
      <c r="AG1176">
        <v>165</v>
      </c>
      <c r="AH1176">
        <v>148.527976</v>
      </c>
      <c r="AI1176">
        <v>12.1</v>
      </c>
    </row>
    <row r="1177" spans="10:35" x14ac:dyDescent="0.25">
      <c r="J1177" t="str">
        <v>Iceland</v>
      </c>
      <c r="K1177" t="b">
        <v>0</v>
      </c>
      <c r="M1177" t="str">
        <v>Paraguay</v>
      </c>
      <c r="N1177">
        <v>71.7</v>
      </c>
      <c r="P1177" t="str">
        <v>Paraguay</v>
      </c>
      <c r="Q1177">
        <v>0</v>
      </c>
      <c r="R1177">
        <v>0</v>
      </c>
      <c r="S1177">
        <v>1</v>
      </c>
      <c r="T1177">
        <v>0</v>
      </c>
      <c r="U1177">
        <v>0</v>
      </c>
      <c r="V1177">
        <v>0</v>
      </c>
      <c r="W1177">
        <v>0</v>
      </c>
      <c r="X1177">
        <v>0</v>
      </c>
      <c r="Y1177">
        <v>0</v>
      </c>
      <c r="Z1177">
        <v>0</v>
      </c>
      <c r="AA1177">
        <v>0</v>
      </c>
      <c r="AB1177">
        <v>0</v>
      </c>
      <c r="AC1177">
        <v>0</v>
      </c>
      <c r="AD1177">
        <v>0</v>
      </c>
      <c r="AE1177" t="str">
        <v>(empty model)</v>
      </c>
      <c r="AF1177">
        <v>1</v>
      </c>
      <c r="AG1177">
        <v>166</v>
      </c>
      <c r="AH1177">
        <v>1174.7793469999999</v>
      </c>
      <c r="AI1177">
        <v>12.7</v>
      </c>
    </row>
    <row r="1178" spans="10:35" x14ac:dyDescent="0.25">
      <c r="J1178" t="str">
        <v>Iceland</v>
      </c>
      <c r="K1178" t="b">
        <v>0</v>
      </c>
      <c r="M1178" t="str">
        <v>Peru</v>
      </c>
      <c r="N1178">
        <v>75.3</v>
      </c>
      <c r="P1178" t="str">
        <v>Peru</v>
      </c>
      <c r="Q1178">
        <v>0</v>
      </c>
      <c r="R1178">
        <v>0</v>
      </c>
      <c r="S1178">
        <v>0</v>
      </c>
      <c r="T1178">
        <v>0</v>
      </c>
      <c r="U1178">
        <v>0</v>
      </c>
      <c r="V1178">
        <v>0</v>
      </c>
      <c r="W1178">
        <v>0</v>
      </c>
      <c r="X1178">
        <v>0</v>
      </c>
      <c r="Y1178">
        <v>0</v>
      </c>
      <c r="Z1178">
        <v>0</v>
      </c>
      <c r="AA1178">
        <v>0</v>
      </c>
      <c r="AB1178">
        <v>0</v>
      </c>
      <c r="AC1178">
        <v>0</v>
      </c>
      <c r="AD1178">
        <v>1</v>
      </c>
      <c r="AE1178" t="str">
        <v>(empty model)</v>
      </c>
      <c r="AF1178">
        <v>1</v>
      </c>
      <c r="AG1178">
        <v>125</v>
      </c>
      <c r="AH1178">
        <v>6491.5245000000004</v>
      </c>
      <c r="AI1178">
        <v>13.4</v>
      </c>
    </row>
    <row r="1179" spans="10:35" x14ac:dyDescent="0.25">
      <c r="J1179" t="str">
        <v>Iceland</v>
      </c>
      <c r="K1179" t="b">
        <v>0</v>
      </c>
      <c r="M1179" t="str">
        <v>Peru</v>
      </c>
      <c r="N1179">
        <v>75.3</v>
      </c>
      <c r="P1179" t="str">
        <v>Peru</v>
      </c>
      <c r="Q1179">
        <v>0</v>
      </c>
      <c r="R1179">
        <v>0</v>
      </c>
      <c r="S1179">
        <v>0</v>
      </c>
      <c r="T1179">
        <v>0</v>
      </c>
      <c r="U1179">
        <v>0</v>
      </c>
      <c r="V1179">
        <v>0</v>
      </c>
      <c r="W1179">
        <v>0</v>
      </c>
      <c r="X1179">
        <v>0</v>
      </c>
      <c r="Y1179">
        <v>0</v>
      </c>
      <c r="Z1179">
        <v>0</v>
      </c>
      <c r="AA1179">
        <v>0</v>
      </c>
      <c r="AB1179">
        <v>0</v>
      </c>
      <c r="AC1179">
        <v>1</v>
      </c>
      <c r="AD1179">
        <v>0</v>
      </c>
      <c r="AE1179" t="str">
        <v>(empty model)</v>
      </c>
      <c r="AF1179">
        <v>1</v>
      </c>
      <c r="AG1179">
        <v>125</v>
      </c>
      <c r="AH1179">
        <v>6583.1162480000003</v>
      </c>
      <c r="AI1179">
        <v>13.4</v>
      </c>
    </row>
    <row r="1180" spans="10:35" x14ac:dyDescent="0.25">
      <c r="J1180" t="str">
        <v>Iceland</v>
      </c>
      <c r="K1180" t="b">
        <v>0</v>
      </c>
      <c r="M1180" t="str">
        <v>Peru</v>
      </c>
      <c r="N1180">
        <v>74.900000000000006</v>
      </c>
      <c r="P1180" t="str">
        <v>Peru</v>
      </c>
      <c r="Q1180">
        <v>0</v>
      </c>
      <c r="R1180">
        <v>0</v>
      </c>
      <c r="S1180">
        <v>0</v>
      </c>
      <c r="T1180">
        <v>0</v>
      </c>
      <c r="U1180">
        <v>0</v>
      </c>
      <c r="V1180">
        <v>0</v>
      </c>
      <c r="W1180">
        <v>0</v>
      </c>
      <c r="X1180">
        <v>0</v>
      </c>
      <c r="Y1180">
        <v>0</v>
      </c>
      <c r="Z1180">
        <v>0</v>
      </c>
      <c r="AA1180">
        <v>0</v>
      </c>
      <c r="AB1180">
        <v>1</v>
      </c>
      <c r="AC1180">
        <v>0</v>
      </c>
      <c r="AD1180">
        <v>0</v>
      </c>
      <c r="AE1180" t="str">
        <v>(empty model)</v>
      </c>
      <c r="AF1180">
        <v>1</v>
      </c>
      <c r="AG1180">
        <v>129</v>
      </c>
      <c r="AH1180">
        <v>6387.7852810000004</v>
      </c>
      <c r="AI1180">
        <v>13.4</v>
      </c>
    </row>
    <row r="1181" spans="10:35" x14ac:dyDescent="0.25">
      <c r="J1181" t="str">
        <v>Iceland</v>
      </c>
      <c r="K1181" t="b">
        <v>0</v>
      </c>
      <c r="M1181" t="str">
        <v>Peru</v>
      </c>
      <c r="N1181">
        <v>74.5</v>
      </c>
      <c r="P1181" t="str">
        <v>Peru</v>
      </c>
      <c r="Q1181">
        <v>0</v>
      </c>
      <c r="R1181">
        <v>0</v>
      </c>
      <c r="S1181">
        <v>0</v>
      </c>
      <c r="T1181">
        <v>0</v>
      </c>
      <c r="U1181">
        <v>0</v>
      </c>
      <c r="V1181">
        <v>0</v>
      </c>
      <c r="W1181">
        <v>0</v>
      </c>
      <c r="X1181">
        <v>0</v>
      </c>
      <c r="Y1181">
        <v>0</v>
      </c>
      <c r="Z1181">
        <v>0</v>
      </c>
      <c r="AA1181">
        <v>1</v>
      </c>
      <c r="AB1181">
        <v>0</v>
      </c>
      <c r="AC1181">
        <v>0</v>
      </c>
      <c r="AD1181">
        <v>0</v>
      </c>
      <c r="AE1181" t="str">
        <v>(empty model)</v>
      </c>
      <c r="AF1181">
        <v>1</v>
      </c>
      <c r="AG1181">
        <v>133</v>
      </c>
      <c r="AH1181">
        <v>5771.5658780000003</v>
      </c>
      <c r="AI1181">
        <v>13.4</v>
      </c>
    </row>
    <row r="1182" spans="10:35" x14ac:dyDescent="0.25">
      <c r="J1182" t="str">
        <v>Iceland</v>
      </c>
      <c r="K1182" t="b">
        <v>0</v>
      </c>
      <c r="M1182" t="str">
        <v>Peru</v>
      </c>
      <c r="N1182">
        <v>73.7</v>
      </c>
      <c r="P1182" t="str">
        <v>Peru</v>
      </c>
      <c r="Q1182">
        <v>0</v>
      </c>
      <c r="R1182">
        <v>0</v>
      </c>
      <c r="S1182">
        <v>0</v>
      </c>
      <c r="T1182">
        <v>0</v>
      </c>
      <c r="U1182">
        <v>0</v>
      </c>
      <c r="V1182">
        <v>0</v>
      </c>
      <c r="W1182">
        <v>0</v>
      </c>
      <c r="X1182">
        <v>0</v>
      </c>
      <c r="Y1182">
        <v>0</v>
      </c>
      <c r="Z1182">
        <v>1</v>
      </c>
      <c r="AA1182">
        <v>0</v>
      </c>
      <c r="AB1182">
        <v>0</v>
      </c>
      <c r="AC1182">
        <v>0</v>
      </c>
      <c r="AD1182">
        <v>0</v>
      </c>
      <c r="AE1182" t="str">
        <v>(empty model)</v>
      </c>
      <c r="AF1182">
        <v>1</v>
      </c>
      <c r="AG1182">
        <v>14</v>
      </c>
      <c r="AH1182">
        <v>522.49319100000002</v>
      </c>
      <c r="AI1182">
        <v>13.3</v>
      </c>
    </row>
    <row r="1183" spans="10:35" x14ac:dyDescent="0.25">
      <c r="J1183" t="str">
        <v>Iceland</v>
      </c>
      <c r="K1183" t="b">
        <v>0</v>
      </c>
      <c r="M1183" t="str">
        <v>Peru</v>
      </c>
      <c r="N1183">
        <v>73.8</v>
      </c>
      <c r="P1183" t="str">
        <v>Peru</v>
      </c>
      <c r="Q1183">
        <v>0</v>
      </c>
      <c r="R1183">
        <v>0</v>
      </c>
      <c r="S1183">
        <v>0</v>
      </c>
      <c r="T1183">
        <v>0</v>
      </c>
      <c r="U1183">
        <v>0</v>
      </c>
      <c r="V1183">
        <v>0</v>
      </c>
      <c r="W1183">
        <v>0</v>
      </c>
      <c r="X1183">
        <v>0</v>
      </c>
      <c r="Y1183">
        <v>1</v>
      </c>
      <c r="Z1183">
        <v>0</v>
      </c>
      <c r="AA1183">
        <v>0</v>
      </c>
      <c r="AB1183">
        <v>0</v>
      </c>
      <c r="AC1183">
        <v>0</v>
      </c>
      <c r="AD1183">
        <v>0</v>
      </c>
      <c r="AE1183" t="str">
        <v>(empty model)</v>
      </c>
      <c r="AF1183">
        <v>1</v>
      </c>
      <c r="AG1183">
        <v>14</v>
      </c>
      <c r="AH1183">
        <v>4166.9338699999998</v>
      </c>
      <c r="AI1183">
        <v>13.3</v>
      </c>
    </row>
    <row r="1184" spans="10:35" x14ac:dyDescent="0.25">
      <c r="J1184" t="str">
        <v>Iceland</v>
      </c>
      <c r="K1184" t="b">
        <v>0</v>
      </c>
      <c r="M1184" t="str">
        <v>Peru</v>
      </c>
      <c r="N1184">
        <v>73.900000000000006</v>
      </c>
      <c r="P1184" t="str">
        <v>Peru</v>
      </c>
      <c r="Q1184">
        <v>0</v>
      </c>
      <c r="R1184">
        <v>0</v>
      </c>
      <c r="S1184">
        <v>0</v>
      </c>
      <c r="T1184">
        <v>0</v>
      </c>
      <c r="U1184">
        <v>0</v>
      </c>
      <c r="V1184">
        <v>0</v>
      </c>
      <c r="W1184">
        <v>0</v>
      </c>
      <c r="X1184">
        <v>1</v>
      </c>
      <c r="Y1184">
        <v>0</v>
      </c>
      <c r="Z1184">
        <v>0</v>
      </c>
      <c r="AA1184">
        <v>0</v>
      </c>
      <c r="AB1184">
        <v>0</v>
      </c>
      <c r="AC1184">
        <v>0</v>
      </c>
      <c r="AD1184">
        <v>0</v>
      </c>
      <c r="AE1184" t="str">
        <v>(empty model)</v>
      </c>
      <c r="AF1184">
        <v>1</v>
      </c>
      <c r="AG1184">
        <v>138</v>
      </c>
      <c r="AH1184">
        <v>428.87810999999999</v>
      </c>
      <c r="AI1184">
        <v>13.2</v>
      </c>
    </row>
    <row r="1185" spans="10:35" x14ac:dyDescent="0.25">
      <c r="J1185" t="str">
        <v>Iceland</v>
      </c>
      <c r="K1185" t="b">
        <v>0</v>
      </c>
      <c r="M1185" t="str">
        <v>Peru</v>
      </c>
      <c r="N1185">
        <v>74</v>
      </c>
      <c r="P1185" t="str">
        <v>Peru</v>
      </c>
      <c r="Q1185">
        <v>0</v>
      </c>
      <c r="R1185">
        <v>0</v>
      </c>
      <c r="S1185">
        <v>0</v>
      </c>
      <c r="T1185">
        <v>0</v>
      </c>
      <c r="U1185">
        <v>0</v>
      </c>
      <c r="V1185">
        <v>0</v>
      </c>
      <c r="W1185">
        <v>1</v>
      </c>
      <c r="X1185">
        <v>0</v>
      </c>
      <c r="Y1185">
        <v>0</v>
      </c>
      <c r="Z1185">
        <v>0</v>
      </c>
      <c r="AA1185">
        <v>0</v>
      </c>
      <c r="AB1185">
        <v>0</v>
      </c>
      <c r="AC1185">
        <v>0</v>
      </c>
      <c r="AD1185">
        <v>0</v>
      </c>
      <c r="AE1185" t="str">
        <v>(empty model)</v>
      </c>
      <c r="AF1185">
        <v>1</v>
      </c>
      <c r="AG1185">
        <v>133</v>
      </c>
      <c r="AH1185">
        <v>3611.2147</v>
      </c>
      <c r="AI1185">
        <v>13.2</v>
      </c>
    </row>
    <row r="1186" spans="10:35" x14ac:dyDescent="0.25">
      <c r="J1186" t="str">
        <v>Iceland</v>
      </c>
      <c r="K1186" t="b">
        <v>0</v>
      </c>
      <c r="M1186" t="str">
        <v>Peru</v>
      </c>
      <c r="N1186">
        <v>74.2</v>
      </c>
      <c r="P1186" t="str">
        <v>Peru</v>
      </c>
      <c r="Q1186">
        <v>0</v>
      </c>
      <c r="R1186">
        <v>0</v>
      </c>
      <c r="S1186">
        <v>0</v>
      </c>
      <c r="T1186">
        <v>0</v>
      </c>
      <c r="U1186">
        <v>0</v>
      </c>
      <c r="V1186">
        <v>1</v>
      </c>
      <c r="W1186">
        <v>0</v>
      </c>
      <c r="X1186">
        <v>0</v>
      </c>
      <c r="Y1186">
        <v>0</v>
      </c>
      <c r="Z1186">
        <v>0</v>
      </c>
      <c r="AA1186">
        <v>0</v>
      </c>
      <c r="AB1186">
        <v>0</v>
      </c>
      <c r="AC1186">
        <v>0</v>
      </c>
      <c r="AD1186">
        <v>0</v>
      </c>
      <c r="AE1186" t="str">
        <v>(empty model)</v>
      </c>
      <c r="AF1186">
        <v>1</v>
      </c>
      <c r="AG1186">
        <v>134</v>
      </c>
      <c r="AH1186">
        <v>3171.49856</v>
      </c>
      <c r="AI1186">
        <v>13</v>
      </c>
    </row>
    <row r="1187" spans="10:35" x14ac:dyDescent="0.25">
      <c r="J1187" t="str">
        <v>Iceland</v>
      </c>
      <c r="K1187" t="b">
        <v>0</v>
      </c>
      <c r="M1187" t="str">
        <v>Peru</v>
      </c>
      <c r="N1187">
        <v>72.8</v>
      </c>
      <c r="P1187" t="str">
        <v>Peru</v>
      </c>
      <c r="Q1187">
        <v>0</v>
      </c>
      <c r="R1187">
        <v>0</v>
      </c>
      <c r="S1187">
        <v>0</v>
      </c>
      <c r="T1187">
        <v>0</v>
      </c>
      <c r="U1187">
        <v>1</v>
      </c>
      <c r="V1187">
        <v>0</v>
      </c>
      <c r="W1187">
        <v>0</v>
      </c>
      <c r="X1187">
        <v>0</v>
      </c>
      <c r="Y1187">
        <v>0</v>
      </c>
      <c r="Z1187">
        <v>0</v>
      </c>
      <c r="AA1187">
        <v>0</v>
      </c>
      <c r="AB1187">
        <v>0</v>
      </c>
      <c r="AC1187">
        <v>0</v>
      </c>
      <c r="AD1187">
        <v>0</v>
      </c>
      <c r="AE1187" t="str">
        <v>(empty model)</v>
      </c>
      <c r="AF1187">
        <v>1</v>
      </c>
      <c r="AG1187">
        <v>148</v>
      </c>
      <c r="AH1187">
        <v>2754.7829000000002</v>
      </c>
      <c r="AI1187">
        <v>13</v>
      </c>
    </row>
    <row r="1188" spans="10:35" x14ac:dyDescent="0.25">
      <c r="J1188" t="str">
        <v>Iceland</v>
      </c>
      <c r="K1188" t="b">
        <v>0</v>
      </c>
      <c r="M1188" t="str">
        <v>Peru</v>
      </c>
      <c r="N1188">
        <v>72.2</v>
      </c>
      <c r="P1188" t="str">
        <v>Peru</v>
      </c>
      <c r="Q1188">
        <v>0</v>
      </c>
      <c r="R1188">
        <v>0</v>
      </c>
      <c r="S1188">
        <v>0</v>
      </c>
      <c r="T1188">
        <v>1</v>
      </c>
      <c r="U1188">
        <v>0</v>
      </c>
      <c r="V1188">
        <v>0</v>
      </c>
      <c r="W1188">
        <v>0</v>
      </c>
      <c r="X1188">
        <v>0</v>
      </c>
      <c r="Y1188">
        <v>0</v>
      </c>
      <c r="Z1188">
        <v>0</v>
      </c>
      <c r="AA1188">
        <v>0</v>
      </c>
      <c r="AB1188">
        <v>0</v>
      </c>
      <c r="AC1188">
        <v>0</v>
      </c>
      <c r="AD1188">
        <v>0</v>
      </c>
      <c r="AE1188" t="str">
        <v>(empty model)</v>
      </c>
      <c r="AF1188">
        <v>1</v>
      </c>
      <c r="AG1188">
        <v>151</v>
      </c>
      <c r="AH1188">
        <v>2448.1438990000001</v>
      </c>
      <c r="AI1188">
        <v>12.8</v>
      </c>
    </row>
    <row r="1189" spans="10:35" x14ac:dyDescent="0.25">
      <c r="J1189" t="str">
        <v>India</v>
      </c>
      <c r="K1189" t="b">
        <v>0</v>
      </c>
      <c r="M1189" t="str">
        <v>Peru</v>
      </c>
      <c r="N1189">
        <v>72.099999999999994</v>
      </c>
      <c r="P1189" t="str">
        <v>Peru</v>
      </c>
      <c r="Q1189">
        <v>0</v>
      </c>
      <c r="R1189">
        <v>0</v>
      </c>
      <c r="S1189">
        <v>1</v>
      </c>
      <c r="T1189">
        <v>0</v>
      </c>
      <c r="U1189">
        <v>0</v>
      </c>
      <c r="V1189">
        <v>0</v>
      </c>
      <c r="W1189">
        <v>0</v>
      </c>
      <c r="X1189">
        <v>0</v>
      </c>
      <c r="Y1189">
        <v>0</v>
      </c>
      <c r="Z1189">
        <v>0</v>
      </c>
      <c r="AA1189">
        <v>0</v>
      </c>
      <c r="AB1189">
        <v>0</v>
      </c>
      <c r="AC1189">
        <v>0</v>
      </c>
      <c r="AD1189">
        <v>0</v>
      </c>
      <c r="AE1189" t="str">
        <v>(empty model)</v>
      </c>
      <c r="AF1189">
        <v>1</v>
      </c>
      <c r="AG1189">
        <v>152</v>
      </c>
      <c r="AH1189">
        <v>218.25997000000001</v>
      </c>
      <c r="AI1189">
        <v>13.3</v>
      </c>
    </row>
    <row r="1190" spans="10:35" x14ac:dyDescent="0.25">
      <c r="J1190" t="str">
        <v>India</v>
      </c>
      <c r="K1190" t="b">
        <v>1</v>
      </c>
      <c r="M1190" t="str">
        <v>Philippines</v>
      </c>
      <c r="N1190">
        <v>68.400000000000006</v>
      </c>
      <c r="P1190" t="str">
        <v>Philippines</v>
      </c>
      <c r="Q1190">
        <v>0</v>
      </c>
      <c r="R1190">
        <v>0</v>
      </c>
      <c r="S1190">
        <v>0</v>
      </c>
      <c r="T1190">
        <v>0</v>
      </c>
      <c r="U1190">
        <v>0</v>
      </c>
      <c r="V1190">
        <v>0</v>
      </c>
      <c r="W1190">
        <v>0</v>
      </c>
      <c r="X1190">
        <v>0</v>
      </c>
      <c r="Y1190">
        <v>0</v>
      </c>
      <c r="Z1190">
        <v>0</v>
      </c>
      <c r="AA1190">
        <v>0</v>
      </c>
      <c r="AB1190">
        <v>0</v>
      </c>
      <c r="AC1190">
        <v>0</v>
      </c>
      <c r="AD1190">
        <v>1</v>
      </c>
      <c r="AE1190" t="str">
        <v>(empty model)</v>
      </c>
      <c r="AF1190">
        <v>1</v>
      </c>
      <c r="AG1190">
        <v>214</v>
      </c>
      <c r="AH1190">
        <v>2842.938353</v>
      </c>
      <c r="AI1190">
        <v>11.7</v>
      </c>
    </row>
    <row r="1191" spans="10:35" x14ac:dyDescent="0.25">
      <c r="J1191" t="str">
        <v>India</v>
      </c>
      <c r="K1191" t="b">
        <v>1</v>
      </c>
      <c r="M1191" t="str">
        <v>Philippines</v>
      </c>
      <c r="N1191">
        <v>68.099999999999994</v>
      </c>
      <c r="P1191" t="str">
        <v>Philippines</v>
      </c>
      <c r="Q1191">
        <v>0</v>
      </c>
      <c r="R1191">
        <v>0</v>
      </c>
      <c r="S1191">
        <v>0</v>
      </c>
      <c r="T1191">
        <v>0</v>
      </c>
      <c r="U1191">
        <v>0</v>
      </c>
      <c r="V1191">
        <v>0</v>
      </c>
      <c r="W1191">
        <v>0</v>
      </c>
      <c r="X1191">
        <v>0</v>
      </c>
      <c r="Y1191">
        <v>0</v>
      </c>
      <c r="Z1191">
        <v>0</v>
      </c>
      <c r="AA1191">
        <v>0</v>
      </c>
      <c r="AB1191">
        <v>0</v>
      </c>
      <c r="AC1191">
        <v>1</v>
      </c>
      <c r="AD1191">
        <v>0</v>
      </c>
      <c r="AE1191" t="str">
        <v>(empty model)</v>
      </c>
      <c r="AF1191">
        <v>1</v>
      </c>
      <c r="AG1191">
        <v>219</v>
      </c>
      <c r="AH1191">
        <v>276.28914600000002</v>
      </c>
      <c r="AI1191">
        <v>11.7</v>
      </c>
    </row>
    <row r="1192" spans="10:35" x14ac:dyDescent="0.25">
      <c r="J1192" t="str">
        <v>India</v>
      </c>
      <c r="K1192" t="b">
        <v>1</v>
      </c>
      <c r="M1192" t="str">
        <v>Philippines</v>
      </c>
      <c r="N1192">
        <v>68.099999999999994</v>
      </c>
      <c r="P1192" t="str">
        <v>Philippines</v>
      </c>
      <c r="Q1192">
        <v>0</v>
      </c>
      <c r="R1192">
        <v>0</v>
      </c>
      <c r="S1192">
        <v>0</v>
      </c>
      <c r="T1192">
        <v>0</v>
      </c>
      <c r="U1192">
        <v>0</v>
      </c>
      <c r="V1192">
        <v>0</v>
      </c>
      <c r="W1192">
        <v>0</v>
      </c>
      <c r="X1192">
        <v>0</v>
      </c>
      <c r="Y1192">
        <v>0</v>
      </c>
      <c r="Z1192">
        <v>0</v>
      </c>
      <c r="AA1192">
        <v>0</v>
      </c>
      <c r="AB1192">
        <v>1</v>
      </c>
      <c r="AC1192">
        <v>0</v>
      </c>
      <c r="AD1192">
        <v>0</v>
      </c>
      <c r="AE1192" t="str">
        <v>(empty model)</v>
      </c>
      <c r="AF1192">
        <v>1</v>
      </c>
      <c r="AG1192">
        <v>217</v>
      </c>
      <c r="AH1192">
        <v>2581.8185539999999</v>
      </c>
      <c r="AI1192">
        <v>11.6</v>
      </c>
    </row>
    <row r="1193" spans="10:35" x14ac:dyDescent="0.25">
      <c r="J1193" t="str">
        <v>India</v>
      </c>
      <c r="K1193" t="b">
        <v>1</v>
      </c>
      <c r="M1193" t="str">
        <v>Philippines</v>
      </c>
      <c r="N1193">
        <v>68</v>
      </c>
      <c r="P1193" t="str">
        <v>Philippines</v>
      </c>
      <c r="Q1193">
        <v>0</v>
      </c>
      <c r="R1193">
        <v>0</v>
      </c>
      <c r="S1193">
        <v>0</v>
      </c>
      <c r="T1193">
        <v>0</v>
      </c>
      <c r="U1193">
        <v>0</v>
      </c>
      <c r="V1193">
        <v>0</v>
      </c>
      <c r="W1193">
        <v>0</v>
      </c>
      <c r="X1193">
        <v>0</v>
      </c>
      <c r="Y1193">
        <v>0</v>
      </c>
      <c r="Z1193">
        <v>0</v>
      </c>
      <c r="AA1193">
        <v>1</v>
      </c>
      <c r="AB1193">
        <v>0</v>
      </c>
      <c r="AC1193">
        <v>0</v>
      </c>
      <c r="AD1193">
        <v>0</v>
      </c>
      <c r="AE1193" t="str">
        <v>(empty model)</v>
      </c>
      <c r="AF1193">
        <v>1</v>
      </c>
      <c r="AG1193">
        <v>218</v>
      </c>
      <c r="AH1193">
        <v>2352.5181560000001</v>
      </c>
      <c r="AI1193">
        <v>11.5</v>
      </c>
    </row>
    <row r="1194" spans="10:35" x14ac:dyDescent="0.25">
      <c r="J1194" t="str">
        <v>India</v>
      </c>
      <c r="K1194" t="b">
        <v>1</v>
      </c>
      <c r="M1194" t="str">
        <v>Philippines</v>
      </c>
      <c r="N1194">
        <v>67.900000000000006</v>
      </c>
      <c r="P1194" t="str">
        <v>Philippines</v>
      </c>
      <c r="Q1194">
        <v>0</v>
      </c>
      <c r="R1194">
        <v>0</v>
      </c>
      <c r="S1194">
        <v>0</v>
      </c>
      <c r="T1194">
        <v>0</v>
      </c>
      <c r="U1194">
        <v>0</v>
      </c>
      <c r="V1194">
        <v>0</v>
      </c>
      <c r="W1194">
        <v>0</v>
      </c>
      <c r="X1194">
        <v>0</v>
      </c>
      <c r="Y1194">
        <v>0</v>
      </c>
      <c r="Z1194">
        <v>1</v>
      </c>
      <c r="AA1194">
        <v>0</v>
      </c>
      <c r="AB1194">
        <v>0</v>
      </c>
      <c r="AC1194">
        <v>0</v>
      </c>
      <c r="AD1194">
        <v>0</v>
      </c>
      <c r="AE1194" t="str">
        <v>(empty model)</v>
      </c>
      <c r="AF1194">
        <v>1</v>
      </c>
      <c r="AG1194">
        <v>218</v>
      </c>
      <c r="AH1194">
        <v>2129.4992419999999</v>
      </c>
      <c r="AI1194">
        <v>11.4</v>
      </c>
    </row>
    <row r="1195" spans="10:35" x14ac:dyDescent="0.25">
      <c r="J1195" t="str">
        <v>India</v>
      </c>
      <c r="K1195" t="b">
        <v>1</v>
      </c>
      <c r="M1195" t="str">
        <v>Philippines</v>
      </c>
      <c r="N1195">
        <v>68</v>
      </c>
      <c r="P1195" t="str">
        <v>Philippines</v>
      </c>
      <c r="Q1195">
        <v>0</v>
      </c>
      <c r="R1195">
        <v>0</v>
      </c>
      <c r="S1195">
        <v>0</v>
      </c>
      <c r="T1195">
        <v>0</v>
      </c>
      <c r="U1195">
        <v>0</v>
      </c>
      <c r="V1195">
        <v>0</v>
      </c>
      <c r="W1195">
        <v>0</v>
      </c>
      <c r="X1195">
        <v>0</v>
      </c>
      <c r="Y1195">
        <v>1</v>
      </c>
      <c r="Z1195">
        <v>0</v>
      </c>
      <c r="AA1195">
        <v>0</v>
      </c>
      <c r="AB1195">
        <v>0</v>
      </c>
      <c r="AC1195">
        <v>0</v>
      </c>
      <c r="AD1195">
        <v>0</v>
      </c>
      <c r="AE1195" t="str">
        <v>(empty model)</v>
      </c>
      <c r="AF1195">
        <v>1</v>
      </c>
      <c r="AG1195">
        <v>219</v>
      </c>
      <c r="AH1195">
        <v>1825.3415210000001</v>
      </c>
      <c r="AI1195">
        <v>11.7</v>
      </c>
    </row>
    <row r="1196" spans="10:35" x14ac:dyDescent="0.25">
      <c r="J1196" t="str">
        <v>India</v>
      </c>
      <c r="K1196" t="b">
        <v>1</v>
      </c>
      <c r="M1196" t="str">
        <v>Philippines</v>
      </c>
      <c r="N1196">
        <v>67.5</v>
      </c>
      <c r="P1196" t="str">
        <v>Philippines</v>
      </c>
      <c r="Q1196">
        <v>0</v>
      </c>
      <c r="R1196">
        <v>0</v>
      </c>
      <c r="S1196">
        <v>0</v>
      </c>
      <c r="T1196">
        <v>0</v>
      </c>
      <c r="U1196">
        <v>0</v>
      </c>
      <c r="V1196">
        <v>0</v>
      </c>
      <c r="W1196">
        <v>0</v>
      </c>
      <c r="X1196">
        <v>1</v>
      </c>
      <c r="Y1196">
        <v>0</v>
      </c>
      <c r="Z1196">
        <v>0</v>
      </c>
      <c r="AA1196">
        <v>0</v>
      </c>
      <c r="AB1196">
        <v>0</v>
      </c>
      <c r="AC1196">
        <v>0</v>
      </c>
      <c r="AD1196">
        <v>0</v>
      </c>
      <c r="AE1196" t="str">
        <v>(empty model)</v>
      </c>
      <c r="AF1196">
        <v>1</v>
      </c>
      <c r="AG1196">
        <v>217</v>
      </c>
      <c r="AH1196">
        <v>1919.466195</v>
      </c>
      <c r="AI1196">
        <v>11.5</v>
      </c>
    </row>
    <row r="1197" spans="10:35" x14ac:dyDescent="0.25">
      <c r="J1197" t="str">
        <v>India</v>
      </c>
      <c r="K1197" t="b">
        <v>1</v>
      </c>
      <c r="M1197" t="str">
        <v>Philippines</v>
      </c>
      <c r="N1197">
        <v>67.5</v>
      </c>
      <c r="P1197" t="str">
        <v>Philippines</v>
      </c>
      <c r="Q1197">
        <v>0</v>
      </c>
      <c r="R1197">
        <v>0</v>
      </c>
      <c r="S1197">
        <v>0</v>
      </c>
      <c r="T1197">
        <v>0</v>
      </c>
      <c r="U1197">
        <v>0</v>
      </c>
      <c r="V1197">
        <v>0</v>
      </c>
      <c r="W1197">
        <v>1</v>
      </c>
      <c r="X1197">
        <v>0</v>
      </c>
      <c r="Y1197">
        <v>0</v>
      </c>
      <c r="Z1197">
        <v>0</v>
      </c>
      <c r="AA1197">
        <v>0</v>
      </c>
      <c r="AB1197">
        <v>0</v>
      </c>
      <c r="AC1197">
        <v>0</v>
      </c>
      <c r="AD1197">
        <v>0</v>
      </c>
      <c r="AE1197" t="str">
        <v>(empty model)</v>
      </c>
      <c r="AF1197">
        <v>1</v>
      </c>
      <c r="AG1197">
        <v>216</v>
      </c>
      <c r="AH1197">
        <v>1672.6854330000001</v>
      </c>
      <c r="AI1197">
        <v>11.4</v>
      </c>
    </row>
    <row r="1198" spans="10:35" x14ac:dyDescent="0.25">
      <c r="J1198" t="str">
        <v>India</v>
      </c>
      <c r="K1198" t="b">
        <v>1</v>
      </c>
      <c r="M1198" t="str">
        <v>Philippines</v>
      </c>
      <c r="N1198">
        <v>67.3</v>
      </c>
      <c r="P1198" t="str">
        <v>Philippines</v>
      </c>
      <c r="Q1198">
        <v>0</v>
      </c>
      <c r="R1198">
        <v>0</v>
      </c>
      <c r="S1198">
        <v>0</v>
      </c>
      <c r="T1198">
        <v>0</v>
      </c>
      <c r="U1198">
        <v>0</v>
      </c>
      <c r="V1198">
        <v>1</v>
      </c>
      <c r="W1198">
        <v>0</v>
      </c>
      <c r="X1198">
        <v>0</v>
      </c>
      <c r="Y1198">
        <v>0</v>
      </c>
      <c r="Z1198">
        <v>0</v>
      </c>
      <c r="AA1198">
        <v>0</v>
      </c>
      <c r="AB1198">
        <v>0</v>
      </c>
      <c r="AC1198">
        <v>0</v>
      </c>
      <c r="AD1198">
        <v>0</v>
      </c>
      <c r="AE1198" t="str">
        <v>(empty model)</v>
      </c>
      <c r="AF1198">
        <v>1</v>
      </c>
      <c r="AG1198">
        <v>219</v>
      </c>
      <c r="AH1198">
        <v>1391.7723249999999</v>
      </c>
      <c r="AI1198">
        <v>11.5</v>
      </c>
    </row>
    <row r="1199" spans="10:35" x14ac:dyDescent="0.25">
      <c r="J1199" t="str">
        <v>India</v>
      </c>
      <c r="K1199" t="b">
        <v>1</v>
      </c>
      <c r="M1199" t="str">
        <v>Philippines</v>
      </c>
      <c r="N1199">
        <v>67</v>
      </c>
      <c r="P1199" t="str">
        <v>Philippines</v>
      </c>
      <c r="Q1199">
        <v>0</v>
      </c>
      <c r="R1199">
        <v>0</v>
      </c>
      <c r="S1199">
        <v>0</v>
      </c>
      <c r="T1199">
        <v>0</v>
      </c>
      <c r="U1199">
        <v>1</v>
      </c>
      <c r="V1199">
        <v>0</v>
      </c>
      <c r="W1199">
        <v>0</v>
      </c>
      <c r="X1199">
        <v>0</v>
      </c>
      <c r="Y1199">
        <v>0</v>
      </c>
      <c r="Z1199">
        <v>0</v>
      </c>
      <c r="AA1199">
        <v>0</v>
      </c>
      <c r="AB1199">
        <v>0</v>
      </c>
      <c r="AC1199">
        <v>0</v>
      </c>
      <c r="AD1199">
        <v>0</v>
      </c>
      <c r="AE1199" t="str">
        <v>(empty model)</v>
      </c>
      <c r="AF1199">
        <v>1</v>
      </c>
      <c r="AG1199">
        <v>223</v>
      </c>
      <c r="AH1199">
        <v>1194.6971550000001</v>
      </c>
      <c r="AI1199">
        <v>11.6</v>
      </c>
    </row>
    <row r="1200" spans="10:35" x14ac:dyDescent="0.25">
      <c r="J1200" t="str">
        <v>India</v>
      </c>
      <c r="K1200" t="b">
        <v>1</v>
      </c>
      <c r="M1200" t="str">
        <v>Philippines</v>
      </c>
      <c r="N1200">
        <v>67.3</v>
      </c>
      <c r="P1200" t="str">
        <v>Philippines</v>
      </c>
      <c r="Q1200">
        <v>0</v>
      </c>
      <c r="R1200">
        <v>0</v>
      </c>
      <c r="S1200">
        <v>0</v>
      </c>
      <c r="T1200">
        <v>1</v>
      </c>
      <c r="U1200">
        <v>0</v>
      </c>
      <c r="V1200">
        <v>0</v>
      </c>
      <c r="W1200">
        <v>0</v>
      </c>
      <c r="X1200">
        <v>0</v>
      </c>
      <c r="Y1200">
        <v>0</v>
      </c>
      <c r="Z1200">
        <v>0</v>
      </c>
      <c r="AA1200">
        <v>0</v>
      </c>
      <c r="AB1200">
        <v>0</v>
      </c>
      <c r="AC1200">
        <v>0</v>
      </c>
      <c r="AD1200">
        <v>0</v>
      </c>
      <c r="AE1200" t="str">
        <v>(empty model)</v>
      </c>
      <c r="AF1200">
        <v>1</v>
      </c>
      <c r="AG1200">
        <v>218</v>
      </c>
      <c r="AH1200">
        <v>179.3715</v>
      </c>
      <c r="AI1200">
        <v>11.6</v>
      </c>
    </row>
    <row r="1201" spans="10:35" x14ac:dyDescent="0.25">
      <c r="J1201" t="str">
        <v>India</v>
      </c>
      <c r="K1201" t="b">
        <v>0</v>
      </c>
      <c r="M1201" t="str">
        <v>Philippines</v>
      </c>
      <c r="N1201">
        <v>67.2</v>
      </c>
      <c r="P1201" t="str">
        <v>Philippines</v>
      </c>
      <c r="Q1201">
        <v>0</v>
      </c>
      <c r="R1201">
        <v>0</v>
      </c>
      <c r="S1201">
        <v>1</v>
      </c>
      <c r="T1201">
        <v>0</v>
      </c>
      <c r="U1201">
        <v>0</v>
      </c>
      <c r="V1201">
        <v>0</v>
      </c>
      <c r="W1201">
        <v>0</v>
      </c>
      <c r="X1201">
        <v>0</v>
      </c>
      <c r="Y1201">
        <v>0</v>
      </c>
      <c r="Z1201">
        <v>0</v>
      </c>
      <c r="AA1201">
        <v>0</v>
      </c>
      <c r="AB1201">
        <v>0</v>
      </c>
      <c r="AC1201">
        <v>0</v>
      </c>
      <c r="AD1201">
        <v>0</v>
      </c>
      <c r="AE1201" t="str">
        <v>(empty model)</v>
      </c>
      <c r="AF1201">
        <v>1</v>
      </c>
      <c r="AG1201">
        <v>217</v>
      </c>
      <c r="AH1201">
        <v>11.553196</v>
      </c>
      <c r="AI1201">
        <v>11.6</v>
      </c>
    </row>
    <row r="1202" spans="10:35" x14ac:dyDescent="0.25">
      <c r="J1202" t="str">
        <v>India</v>
      </c>
      <c r="K1202" t="b">
        <v>0</v>
      </c>
      <c r="M1202" t="str">
        <v>Philippines</v>
      </c>
      <c r="N1202">
        <v>66.8</v>
      </c>
      <c r="P1202" t="str">
        <v>Philippines</v>
      </c>
      <c r="Q1202">
        <v>0</v>
      </c>
      <c r="R1202">
        <v>1</v>
      </c>
      <c r="S1202">
        <v>0</v>
      </c>
      <c r="T1202">
        <v>0</v>
      </c>
      <c r="U1202">
        <v>0</v>
      </c>
      <c r="V1202">
        <v>0</v>
      </c>
      <c r="W1202">
        <v>0</v>
      </c>
      <c r="X1202">
        <v>0</v>
      </c>
      <c r="Y1202">
        <v>0</v>
      </c>
      <c r="Z1202">
        <v>0</v>
      </c>
      <c r="AA1202">
        <v>0</v>
      </c>
      <c r="AB1202">
        <v>0</v>
      </c>
      <c r="AC1202">
        <v>0</v>
      </c>
      <c r="AD1202">
        <v>0</v>
      </c>
      <c r="AE1202" t="str">
        <v>(empty model)</v>
      </c>
      <c r="AF1202">
        <v>1</v>
      </c>
      <c r="AG1202">
        <v>221</v>
      </c>
      <c r="AH1202">
        <v>1.6813499999999999</v>
      </c>
      <c r="AI1202">
        <v>11.4</v>
      </c>
    </row>
    <row r="1203" spans="10:35" x14ac:dyDescent="0.25">
      <c r="J1203" t="str">
        <v>India</v>
      </c>
      <c r="K1203" t="b">
        <v>0</v>
      </c>
      <c r="M1203" t="str">
        <v>Philippines</v>
      </c>
      <c r="N1203">
        <v>66.8</v>
      </c>
      <c r="P1203" t="str">
        <v>Philippines</v>
      </c>
      <c r="Q1203">
        <v>1</v>
      </c>
      <c r="R1203">
        <v>0</v>
      </c>
      <c r="S1203">
        <v>0</v>
      </c>
      <c r="T1203">
        <v>0</v>
      </c>
      <c r="U1203">
        <v>0</v>
      </c>
      <c r="V1203">
        <v>0</v>
      </c>
      <c r="W1203">
        <v>0</v>
      </c>
      <c r="X1203">
        <v>0</v>
      </c>
      <c r="Y1203">
        <v>0</v>
      </c>
      <c r="Z1203">
        <v>0</v>
      </c>
      <c r="AA1203">
        <v>0</v>
      </c>
      <c r="AB1203">
        <v>0</v>
      </c>
      <c r="AC1203">
        <v>0</v>
      </c>
      <c r="AD1203">
        <v>0</v>
      </c>
      <c r="AE1203" t="str">
        <v>(empty model)</v>
      </c>
      <c r="AF1203">
        <v>1</v>
      </c>
      <c r="AG1203">
        <v>221</v>
      </c>
      <c r="AH1203">
        <v>957.28744099999994</v>
      </c>
      <c r="AI1203">
        <v>11.4</v>
      </c>
    </row>
    <row r="1204" spans="10:35" x14ac:dyDescent="0.25">
      <c r="J1204" t="str">
        <v>India</v>
      </c>
      <c r="K1204" t="b">
        <v>0</v>
      </c>
      <c r="M1204" t="str">
        <v>Philippines</v>
      </c>
      <c r="N1204">
        <v>66.8</v>
      </c>
      <c r="P1204" t="str">
        <v>Philippines</v>
      </c>
      <c r="Q1204">
        <v>0</v>
      </c>
      <c r="R1204">
        <v>0</v>
      </c>
      <c r="S1204">
        <v>0</v>
      </c>
      <c r="T1204">
        <v>0</v>
      </c>
      <c r="U1204">
        <v>0</v>
      </c>
      <c r="V1204">
        <v>0</v>
      </c>
      <c r="W1204">
        <v>0</v>
      </c>
      <c r="X1204">
        <v>0</v>
      </c>
      <c r="Y1204">
        <v>0</v>
      </c>
      <c r="Z1204">
        <v>0</v>
      </c>
      <c r="AA1204">
        <v>0</v>
      </c>
      <c r="AB1204">
        <v>0</v>
      </c>
      <c r="AC1204">
        <v>0</v>
      </c>
      <c r="AD1204">
        <v>0</v>
      </c>
      <c r="AE1204" t="str">
        <v>(empty model)</v>
      </c>
      <c r="AF1204">
        <v>1</v>
      </c>
      <c r="AG1204">
        <v>219</v>
      </c>
      <c r="AH1204">
        <v>138.91977</v>
      </c>
      <c r="AI1204">
        <v>11.4</v>
      </c>
    </row>
    <row r="1205" spans="10:35" x14ac:dyDescent="0.25">
      <c r="J1205" t="str">
        <v>Indonesia</v>
      </c>
      <c r="K1205" t="b">
        <v>0</v>
      </c>
      <c r="M1205" t="str">
        <v>Poland</v>
      </c>
      <c r="N1205">
        <v>77.3</v>
      </c>
      <c r="P1205" t="str">
        <v>Poland</v>
      </c>
      <c r="Q1205">
        <v>0</v>
      </c>
      <c r="R1205">
        <v>0</v>
      </c>
      <c r="S1205">
        <v>0</v>
      </c>
      <c r="T1205">
        <v>0</v>
      </c>
      <c r="U1205">
        <v>0</v>
      </c>
      <c r="V1205">
        <v>0</v>
      </c>
      <c r="W1205">
        <v>0</v>
      </c>
      <c r="X1205">
        <v>0</v>
      </c>
      <c r="Y1205">
        <v>0</v>
      </c>
      <c r="Z1205">
        <v>0</v>
      </c>
      <c r="AA1205">
        <v>0</v>
      </c>
      <c r="AB1205">
        <v>0</v>
      </c>
      <c r="AC1205">
        <v>0</v>
      </c>
      <c r="AD1205">
        <v>1</v>
      </c>
      <c r="AE1205" t="str">
        <v>(empty model)</v>
      </c>
      <c r="AF1205">
        <v>0</v>
      </c>
      <c r="AG1205">
        <v>12</v>
      </c>
      <c r="AH1205">
        <v>14341.674999999999</v>
      </c>
      <c r="AI1205">
        <v>16.399999999999999</v>
      </c>
    </row>
    <row r="1206" spans="10:35" x14ac:dyDescent="0.25">
      <c r="J1206" t="str">
        <v>Indonesia</v>
      </c>
      <c r="K1206" t="b">
        <v>1</v>
      </c>
      <c r="M1206" t="str">
        <v>Poland</v>
      </c>
      <c r="N1206">
        <v>77.099999999999994</v>
      </c>
      <c r="P1206" t="str">
        <v>Poland</v>
      </c>
      <c r="Q1206">
        <v>0</v>
      </c>
      <c r="R1206">
        <v>0</v>
      </c>
      <c r="S1206">
        <v>0</v>
      </c>
      <c r="T1206">
        <v>0</v>
      </c>
      <c r="U1206">
        <v>0</v>
      </c>
      <c r="V1206">
        <v>0</v>
      </c>
      <c r="W1206">
        <v>0</v>
      </c>
      <c r="X1206">
        <v>0</v>
      </c>
      <c r="Y1206">
        <v>0</v>
      </c>
      <c r="Z1206">
        <v>0</v>
      </c>
      <c r="AA1206">
        <v>0</v>
      </c>
      <c r="AB1206">
        <v>0</v>
      </c>
      <c r="AC1206">
        <v>1</v>
      </c>
      <c r="AD1206">
        <v>0</v>
      </c>
      <c r="AE1206" t="str">
        <v>(empty model)</v>
      </c>
      <c r="AF1206">
        <v>0</v>
      </c>
      <c r="AG1206">
        <v>12</v>
      </c>
      <c r="AH1206">
        <v>1378.5491099999999</v>
      </c>
      <c r="AI1206">
        <v>15.4</v>
      </c>
    </row>
    <row r="1207" spans="10:35" x14ac:dyDescent="0.25">
      <c r="J1207" t="str">
        <v>Indonesia</v>
      </c>
      <c r="K1207" t="b">
        <v>1</v>
      </c>
      <c r="M1207" t="str">
        <v>Poland</v>
      </c>
      <c r="N1207">
        <v>76.8</v>
      </c>
      <c r="P1207" t="str">
        <v>Poland</v>
      </c>
      <c r="Q1207">
        <v>0</v>
      </c>
      <c r="R1207">
        <v>0</v>
      </c>
      <c r="S1207">
        <v>0</v>
      </c>
      <c r="T1207">
        <v>0</v>
      </c>
      <c r="U1207">
        <v>0</v>
      </c>
      <c r="V1207">
        <v>0</v>
      </c>
      <c r="W1207">
        <v>0</v>
      </c>
      <c r="X1207">
        <v>0</v>
      </c>
      <c r="Y1207">
        <v>0</v>
      </c>
      <c r="Z1207">
        <v>0</v>
      </c>
      <c r="AA1207">
        <v>0</v>
      </c>
      <c r="AB1207">
        <v>1</v>
      </c>
      <c r="AC1207">
        <v>0</v>
      </c>
      <c r="AD1207">
        <v>0</v>
      </c>
      <c r="AE1207" t="str">
        <v>(empty model)</v>
      </c>
      <c r="AF1207">
        <v>0</v>
      </c>
      <c r="AG1207">
        <v>125</v>
      </c>
      <c r="AH1207">
        <v>13145.1484</v>
      </c>
      <c r="AI1207">
        <v>15.3</v>
      </c>
    </row>
    <row r="1208" spans="10:35" x14ac:dyDescent="0.25">
      <c r="J1208" t="str">
        <v>Indonesia</v>
      </c>
      <c r="K1208" t="b">
        <v>1</v>
      </c>
      <c r="M1208" t="str">
        <v>Poland</v>
      </c>
      <c r="N1208">
        <v>76.7</v>
      </c>
      <c r="P1208" t="str">
        <v>Poland</v>
      </c>
      <c r="Q1208">
        <v>0</v>
      </c>
      <c r="R1208">
        <v>0</v>
      </c>
      <c r="S1208">
        <v>0</v>
      </c>
      <c r="T1208">
        <v>0</v>
      </c>
      <c r="U1208">
        <v>0</v>
      </c>
      <c r="V1208">
        <v>0</v>
      </c>
      <c r="W1208">
        <v>0</v>
      </c>
      <c r="X1208">
        <v>0</v>
      </c>
      <c r="Y1208">
        <v>0</v>
      </c>
      <c r="Z1208">
        <v>0</v>
      </c>
      <c r="AA1208">
        <v>1</v>
      </c>
      <c r="AB1208">
        <v>0</v>
      </c>
      <c r="AC1208">
        <v>0</v>
      </c>
      <c r="AD1208">
        <v>0</v>
      </c>
      <c r="AE1208" t="str">
        <v>(empty model)</v>
      </c>
      <c r="AF1208">
        <v>0</v>
      </c>
      <c r="AG1208">
        <v>128</v>
      </c>
      <c r="AH1208">
        <v>13893.187679999999</v>
      </c>
      <c r="AI1208">
        <v>15.4</v>
      </c>
    </row>
    <row r="1209" spans="10:35" x14ac:dyDescent="0.25">
      <c r="J1209" t="str">
        <v>Indonesia</v>
      </c>
      <c r="K1209" t="b">
        <v>1</v>
      </c>
      <c r="M1209" t="str">
        <v>Poland</v>
      </c>
      <c r="N1209">
        <v>76.3</v>
      </c>
      <c r="P1209" t="str">
        <v>Poland</v>
      </c>
      <c r="Q1209">
        <v>0</v>
      </c>
      <c r="R1209">
        <v>0</v>
      </c>
      <c r="S1209">
        <v>0</v>
      </c>
      <c r="T1209">
        <v>0</v>
      </c>
      <c r="U1209">
        <v>0</v>
      </c>
      <c r="V1209">
        <v>0</v>
      </c>
      <c r="W1209">
        <v>0</v>
      </c>
      <c r="X1209">
        <v>0</v>
      </c>
      <c r="Y1209">
        <v>0</v>
      </c>
      <c r="Z1209">
        <v>1</v>
      </c>
      <c r="AA1209">
        <v>0</v>
      </c>
      <c r="AB1209">
        <v>0</v>
      </c>
      <c r="AC1209">
        <v>0</v>
      </c>
      <c r="AD1209">
        <v>0</v>
      </c>
      <c r="AE1209" t="str">
        <v>(empty model)</v>
      </c>
      <c r="AF1209">
        <v>0</v>
      </c>
      <c r="AG1209">
        <v>13</v>
      </c>
      <c r="AH1209">
        <v>12599.52486</v>
      </c>
      <c r="AI1209">
        <v>15.1</v>
      </c>
    </row>
    <row r="1210" spans="10:35" x14ac:dyDescent="0.25">
      <c r="J1210" t="str">
        <v>Indonesia</v>
      </c>
      <c r="K1210" t="b">
        <v>1</v>
      </c>
      <c r="M1210" t="str">
        <v>Poland</v>
      </c>
      <c r="N1210">
        <v>75.7</v>
      </c>
      <c r="P1210" t="str">
        <v>Poland</v>
      </c>
      <c r="Q1210">
        <v>0</v>
      </c>
      <c r="R1210">
        <v>0</v>
      </c>
      <c r="S1210">
        <v>0</v>
      </c>
      <c r="T1210">
        <v>0</v>
      </c>
      <c r="U1210">
        <v>0</v>
      </c>
      <c r="V1210">
        <v>0</v>
      </c>
      <c r="W1210">
        <v>0</v>
      </c>
      <c r="X1210">
        <v>0</v>
      </c>
      <c r="Y1210">
        <v>1</v>
      </c>
      <c r="Z1210">
        <v>0</v>
      </c>
      <c r="AA1210">
        <v>0</v>
      </c>
      <c r="AB1210">
        <v>0</v>
      </c>
      <c r="AC1210">
        <v>0</v>
      </c>
      <c r="AD1210">
        <v>0</v>
      </c>
      <c r="AE1210" t="str">
        <v>(empty model)</v>
      </c>
      <c r="AF1210">
        <v>0</v>
      </c>
      <c r="AG1210">
        <v>136</v>
      </c>
      <c r="AH1210">
        <v>11527.59323</v>
      </c>
      <c r="AI1210">
        <v>15.1</v>
      </c>
    </row>
    <row r="1211" spans="10:35" x14ac:dyDescent="0.25">
      <c r="J1211" t="str">
        <v>Indonesia</v>
      </c>
      <c r="K1211" t="b">
        <v>1</v>
      </c>
      <c r="M1211" t="str">
        <v>Poland</v>
      </c>
      <c r="N1211">
        <v>75.5</v>
      </c>
      <c r="P1211" t="str">
        <v>Poland</v>
      </c>
      <c r="Q1211">
        <v>0</v>
      </c>
      <c r="R1211">
        <v>0</v>
      </c>
      <c r="S1211">
        <v>0</v>
      </c>
      <c r="T1211">
        <v>0</v>
      </c>
      <c r="U1211">
        <v>0</v>
      </c>
      <c r="V1211">
        <v>0</v>
      </c>
      <c r="W1211">
        <v>0</v>
      </c>
      <c r="X1211">
        <v>1</v>
      </c>
      <c r="Y1211">
        <v>0</v>
      </c>
      <c r="Z1211">
        <v>0</v>
      </c>
      <c r="AA1211">
        <v>0</v>
      </c>
      <c r="AB1211">
        <v>0</v>
      </c>
      <c r="AC1211">
        <v>0</v>
      </c>
      <c r="AD1211">
        <v>0</v>
      </c>
      <c r="AE1211" t="str">
        <v>(empty model)</v>
      </c>
      <c r="AF1211">
        <v>0</v>
      </c>
      <c r="AG1211">
        <v>14</v>
      </c>
      <c r="AH1211">
        <v>141.44687999999999</v>
      </c>
      <c r="AI1211">
        <v>15</v>
      </c>
    </row>
    <row r="1212" spans="10:35" x14ac:dyDescent="0.25">
      <c r="J1212" t="str">
        <v>Indonesia</v>
      </c>
      <c r="K1212" t="b">
        <v>1</v>
      </c>
      <c r="M1212" t="str">
        <v>Poland</v>
      </c>
      <c r="N1212">
        <v>75.3</v>
      </c>
      <c r="P1212" t="str">
        <v>Poland</v>
      </c>
      <c r="Q1212">
        <v>0</v>
      </c>
      <c r="R1212">
        <v>0</v>
      </c>
      <c r="S1212">
        <v>0</v>
      </c>
      <c r="T1212">
        <v>0</v>
      </c>
      <c r="U1212">
        <v>0</v>
      </c>
      <c r="V1212">
        <v>0</v>
      </c>
      <c r="W1212">
        <v>1</v>
      </c>
      <c r="X1212">
        <v>0</v>
      </c>
      <c r="Y1212">
        <v>0</v>
      </c>
      <c r="Z1212">
        <v>0</v>
      </c>
      <c r="AA1212">
        <v>0</v>
      </c>
      <c r="AB1212">
        <v>0</v>
      </c>
      <c r="AC1212">
        <v>0</v>
      </c>
      <c r="AD1212">
        <v>0</v>
      </c>
      <c r="AE1212" t="str">
        <v>(empty model)</v>
      </c>
      <c r="AF1212">
        <v>0</v>
      </c>
      <c r="AG1212">
        <v>144</v>
      </c>
      <c r="AH1212">
        <v>1126.31852</v>
      </c>
      <c r="AI1212">
        <v>15</v>
      </c>
    </row>
    <row r="1213" spans="10:35" x14ac:dyDescent="0.25">
      <c r="J1213" t="str">
        <v>Indonesia</v>
      </c>
      <c r="K1213" t="b">
        <v>1</v>
      </c>
      <c r="M1213" t="str">
        <v>Poland</v>
      </c>
      <c r="N1213">
        <v>75.2</v>
      </c>
      <c r="P1213" t="str">
        <v>Poland</v>
      </c>
      <c r="Q1213">
        <v>0</v>
      </c>
      <c r="R1213">
        <v>0</v>
      </c>
      <c r="S1213">
        <v>0</v>
      </c>
      <c r="T1213">
        <v>0</v>
      </c>
      <c r="U1213">
        <v>0</v>
      </c>
      <c r="V1213">
        <v>1</v>
      </c>
      <c r="W1213">
        <v>0</v>
      </c>
      <c r="X1213">
        <v>0</v>
      </c>
      <c r="Y1213">
        <v>0</v>
      </c>
      <c r="Z1213">
        <v>0</v>
      </c>
      <c r="AA1213">
        <v>0</v>
      </c>
      <c r="AB1213">
        <v>0</v>
      </c>
      <c r="AC1213">
        <v>0</v>
      </c>
      <c r="AD1213">
        <v>0</v>
      </c>
      <c r="AE1213" t="str">
        <v>(empty model)</v>
      </c>
      <c r="AF1213">
        <v>0</v>
      </c>
      <c r="AG1213">
        <v>144</v>
      </c>
      <c r="AH1213">
        <v>94.772599999999997</v>
      </c>
      <c r="AI1213">
        <v>15</v>
      </c>
    </row>
    <row r="1214" spans="10:35" x14ac:dyDescent="0.25">
      <c r="J1214" t="str">
        <v>Indonesia</v>
      </c>
      <c r="K1214" t="b">
        <v>1</v>
      </c>
      <c r="M1214" t="str">
        <v>Poland</v>
      </c>
      <c r="N1214">
        <v>75</v>
      </c>
      <c r="P1214" t="str">
        <v>Poland</v>
      </c>
      <c r="Q1214">
        <v>0</v>
      </c>
      <c r="R1214">
        <v>0</v>
      </c>
      <c r="S1214">
        <v>0</v>
      </c>
      <c r="T1214">
        <v>0</v>
      </c>
      <c r="U1214">
        <v>1</v>
      </c>
      <c r="V1214">
        <v>0</v>
      </c>
      <c r="W1214">
        <v>0</v>
      </c>
      <c r="X1214">
        <v>0</v>
      </c>
      <c r="Y1214">
        <v>0</v>
      </c>
      <c r="Z1214">
        <v>0</v>
      </c>
      <c r="AA1214">
        <v>0</v>
      </c>
      <c r="AB1214">
        <v>0</v>
      </c>
      <c r="AC1214">
        <v>0</v>
      </c>
      <c r="AD1214">
        <v>0</v>
      </c>
      <c r="AE1214" t="str">
        <v>(empty model)</v>
      </c>
      <c r="AF1214">
        <v>0</v>
      </c>
      <c r="AG1214">
        <v>144</v>
      </c>
      <c r="AH1214">
        <v>821.25156900000002</v>
      </c>
      <c r="AI1214">
        <v>14.8</v>
      </c>
    </row>
    <row r="1215" spans="10:35" x14ac:dyDescent="0.25">
      <c r="J1215" t="str">
        <v>Indonesia</v>
      </c>
      <c r="K1215" t="b">
        <v>1</v>
      </c>
      <c r="M1215" t="str">
        <v>Poland</v>
      </c>
      <c r="N1215">
        <v>74.900000000000006</v>
      </c>
      <c r="P1215" t="str">
        <v>Poland</v>
      </c>
      <c r="Q1215">
        <v>0</v>
      </c>
      <c r="R1215">
        <v>0</v>
      </c>
      <c r="S1215">
        <v>0</v>
      </c>
      <c r="T1215">
        <v>1</v>
      </c>
      <c r="U1215">
        <v>0</v>
      </c>
      <c r="V1215">
        <v>0</v>
      </c>
      <c r="W1215">
        <v>0</v>
      </c>
      <c r="X1215">
        <v>0</v>
      </c>
      <c r="Y1215">
        <v>0</v>
      </c>
      <c r="Z1215">
        <v>0</v>
      </c>
      <c r="AA1215">
        <v>0</v>
      </c>
      <c r="AB1215">
        <v>0</v>
      </c>
      <c r="AC1215">
        <v>0</v>
      </c>
      <c r="AD1215">
        <v>0</v>
      </c>
      <c r="AE1215" t="str">
        <v>(empty model)</v>
      </c>
      <c r="AF1215">
        <v>0</v>
      </c>
      <c r="AG1215">
        <v>143</v>
      </c>
      <c r="AH1215">
        <v>6681.1788180000003</v>
      </c>
      <c r="AI1215">
        <v>15.5</v>
      </c>
    </row>
    <row r="1216" spans="10:35" x14ac:dyDescent="0.25">
      <c r="J1216" t="str">
        <v>Indonesia</v>
      </c>
      <c r="K1216" t="b">
        <v>1</v>
      </c>
      <c r="M1216" t="str">
        <v>Poland</v>
      </c>
      <c r="N1216">
        <v>74.7</v>
      </c>
      <c r="P1216" t="str">
        <v>Poland</v>
      </c>
      <c r="Q1216">
        <v>0</v>
      </c>
      <c r="R1216">
        <v>0</v>
      </c>
      <c r="S1216">
        <v>1</v>
      </c>
      <c r="T1216">
        <v>0</v>
      </c>
      <c r="U1216">
        <v>0</v>
      </c>
      <c r="V1216">
        <v>0</v>
      </c>
      <c r="W1216">
        <v>0</v>
      </c>
      <c r="X1216">
        <v>0</v>
      </c>
      <c r="Y1216">
        <v>0</v>
      </c>
      <c r="Z1216">
        <v>0</v>
      </c>
      <c r="AA1216">
        <v>0</v>
      </c>
      <c r="AB1216">
        <v>0</v>
      </c>
      <c r="AC1216">
        <v>0</v>
      </c>
      <c r="AD1216">
        <v>0</v>
      </c>
      <c r="AE1216" t="str">
        <v>(empty model)</v>
      </c>
      <c r="AF1216">
        <v>0</v>
      </c>
      <c r="AG1216">
        <v>142</v>
      </c>
      <c r="AH1216">
        <v>5693.5241599999999</v>
      </c>
      <c r="AI1216">
        <v>15.3</v>
      </c>
    </row>
    <row r="1217" spans="10:35" x14ac:dyDescent="0.25">
      <c r="J1217" t="str">
        <v>Indonesia</v>
      </c>
      <c r="K1217" t="b">
        <v>1</v>
      </c>
      <c r="M1217" t="str">
        <v>Poland</v>
      </c>
      <c r="N1217">
        <v>74.5</v>
      </c>
      <c r="P1217" t="str">
        <v>Poland</v>
      </c>
      <c r="Q1217">
        <v>0</v>
      </c>
      <c r="R1217">
        <v>1</v>
      </c>
      <c r="S1217">
        <v>0</v>
      </c>
      <c r="T1217">
        <v>0</v>
      </c>
      <c r="U1217">
        <v>0</v>
      </c>
      <c r="V1217">
        <v>0</v>
      </c>
      <c r="W1217">
        <v>0</v>
      </c>
      <c r="X1217">
        <v>0</v>
      </c>
      <c r="Y1217">
        <v>0</v>
      </c>
      <c r="Z1217">
        <v>0</v>
      </c>
      <c r="AA1217">
        <v>0</v>
      </c>
      <c r="AB1217">
        <v>0</v>
      </c>
      <c r="AC1217">
        <v>0</v>
      </c>
      <c r="AD1217">
        <v>0</v>
      </c>
      <c r="AE1217" t="str">
        <v>(empty model)</v>
      </c>
      <c r="AF1217">
        <v>0</v>
      </c>
      <c r="AG1217">
        <v>145</v>
      </c>
      <c r="AH1217">
        <v>5196.9329209999996</v>
      </c>
      <c r="AI1217">
        <v>15</v>
      </c>
    </row>
    <row r="1218" spans="10:35" x14ac:dyDescent="0.25">
      <c r="J1218" t="str">
        <v>Indonesia</v>
      </c>
      <c r="K1218" t="b">
        <v>1</v>
      </c>
      <c r="M1218" t="str">
        <v>Poland</v>
      </c>
      <c r="N1218">
        <v>74.2</v>
      </c>
      <c r="P1218" t="str">
        <v>Poland</v>
      </c>
      <c r="Q1218">
        <v>1</v>
      </c>
      <c r="R1218">
        <v>0</v>
      </c>
      <c r="S1218">
        <v>0</v>
      </c>
      <c r="T1218">
        <v>0</v>
      </c>
      <c r="U1218">
        <v>0</v>
      </c>
      <c r="V1218">
        <v>0</v>
      </c>
      <c r="W1218">
        <v>0</v>
      </c>
      <c r="X1218">
        <v>0</v>
      </c>
      <c r="Y1218">
        <v>0</v>
      </c>
      <c r="Z1218">
        <v>0</v>
      </c>
      <c r="AA1218">
        <v>0</v>
      </c>
      <c r="AB1218">
        <v>0</v>
      </c>
      <c r="AC1218">
        <v>0</v>
      </c>
      <c r="AD1218">
        <v>0</v>
      </c>
      <c r="AE1218" t="str">
        <v>(empty model)</v>
      </c>
      <c r="AF1218">
        <v>0</v>
      </c>
      <c r="AG1218">
        <v>149</v>
      </c>
      <c r="AH1218">
        <v>4981.1986189999998</v>
      </c>
      <c r="AI1218">
        <v>14.7</v>
      </c>
    </row>
    <row r="1219" spans="10:35" x14ac:dyDescent="0.25">
      <c r="J1219" t="str">
        <v>Indonesia</v>
      </c>
      <c r="K1219" t="b">
        <v>1</v>
      </c>
      <c r="M1219" t="str">
        <v>Poland</v>
      </c>
      <c r="N1219">
        <v>73.7</v>
      </c>
      <c r="P1219" t="str">
        <v>Poland</v>
      </c>
      <c r="Q1219">
        <v>0</v>
      </c>
      <c r="R1219">
        <v>0</v>
      </c>
      <c r="S1219">
        <v>0</v>
      </c>
      <c r="T1219">
        <v>0</v>
      </c>
      <c r="U1219">
        <v>0</v>
      </c>
      <c r="V1219">
        <v>0</v>
      </c>
      <c r="W1219">
        <v>0</v>
      </c>
      <c r="X1219">
        <v>0</v>
      </c>
      <c r="Y1219">
        <v>0</v>
      </c>
      <c r="Z1219">
        <v>0</v>
      </c>
      <c r="AA1219">
        <v>0</v>
      </c>
      <c r="AB1219">
        <v>0</v>
      </c>
      <c r="AC1219">
        <v>0</v>
      </c>
      <c r="AD1219">
        <v>0</v>
      </c>
      <c r="AE1219" t="str">
        <v>(empty model)</v>
      </c>
      <c r="AF1219">
        <v>0</v>
      </c>
      <c r="AG1219">
        <v>153</v>
      </c>
      <c r="AH1219">
        <v>4492.7276400000001</v>
      </c>
      <c r="AI1219">
        <v>14.6</v>
      </c>
    </row>
    <row r="1220" spans="10:35" x14ac:dyDescent="0.25">
      <c r="J1220" t="str">
        <v>Indonesia</v>
      </c>
      <c r="K1220" t="b">
        <v>1</v>
      </c>
      <c r="M1220" t="str">
        <v>Portugal</v>
      </c>
      <c r="N1220">
        <v>89</v>
      </c>
      <c r="P1220" t="str">
        <v>Portugal</v>
      </c>
      <c r="Q1220">
        <v>0</v>
      </c>
      <c r="R1220">
        <v>0</v>
      </c>
      <c r="S1220">
        <v>0</v>
      </c>
      <c r="T1220">
        <v>0</v>
      </c>
      <c r="U1220">
        <v>0</v>
      </c>
      <c r="V1220">
        <v>0</v>
      </c>
      <c r="W1220">
        <v>0</v>
      </c>
      <c r="X1220">
        <v>0</v>
      </c>
      <c r="Y1220">
        <v>0</v>
      </c>
      <c r="Z1220">
        <v>0</v>
      </c>
      <c r="AA1220">
        <v>0</v>
      </c>
      <c r="AB1220">
        <v>0</v>
      </c>
      <c r="AC1220">
        <v>0</v>
      </c>
      <c r="AD1220">
        <v>1</v>
      </c>
      <c r="AE1220" t="str">
        <v>(empty model)</v>
      </c>
      <c r="AF1220">
        <v>0</v>
      </c>
      <c r="AG1220">
        <v>78</v>
      </c>
      <c r="AH1220">
        <v>2277.53613</v>
      </c>
      <c r="AI1220">
        <v>16.8</v>
      </c>
    </row>
    <row r="1221" spans="10:35" x14ac:dyDescent="0.25">
      <c r="J1221" t="str">
        <v>Iran (Islamic Republic of)</v>
      </c>
      <c r="K1221" t="b">
        <v>0</v>
      </c>
      <c r="M1221" t="str">
        <v>Portugal</v>
      </c>
      <c r="N1221">
        <v>86</v>
      </c>
      <c r="P1221" t="str">
        <v>Portugal</v>
      </c>
      <c r="Q1221">
        <v>0</v>
      </c>
      <c r="R1221">
        <v>0</v>
      </c>
      <c r="S1221">
        <v>0</v>
      </c>
      <c r="T1221">
        <v>0</v>
      </c>
      <c r="U1221">
        <v>0</v>
      </c>
      <c r="V1221">
        <v>0</v>
      </c>
      <c r="W1221">
        <v>0</v>
      </c>
      <c r="X1221">
        <v>0</v>
      </c>
      <c r="Y1221">
        <v>0</v>
      </c>
      <c r="Z1221">
        <v>0</v>
      </c>
      <c r="AA1221">
        <v>0</v>
      </c>
      <c r="AB1221">
        <v>0</v>
      </c>
      <c r="AC1221">
        <v>1</v>
      </c>
      <c r="AD1221">
        <v>0</v>
      </c>
      <c r="AE1221" t="str">
        <v>(empty model)</v>
      </c>
      <c r="AF1221">
        <v>0</v>
      </c>
      <c r="AG1221">
        <v>79</v>
      </c>
      <c r="AH1221">
        <v>21618.735339999999</v>
      </c>
      <c r="AI1221">
        <v>16.3</v>
      </c>
    </row>
    <row r="1222" spans="10:35" x14ac:dyDescent="0.25">
      <c r="J1222" t="str">
        <v>Iran (Islamic Republic of)</v>
      </c>
      <c r="K1222" t="b">
        <v>0</v>
      </c>
      <c r="M1222" t="str">
        <v>Portugal</v>
      </c>
      <c r="N1222">
        <v>83</v>
      </c>
      <c r="P1222" t="str">
        <v>Portugal</v>
      </c>
      <c r="Q1222">
        <v>0</v>
      </c>
      <c r="R1222">
        <v>0</v>
      </c>
      <c r="S1222">
        <v>0</v>
      </c>
      <c r="T1222">
        <v>0</v>
      </c>
      <c r="U1222">
        <v>0</v>
      </c>
      <c r="V1222">
        <v>0</v>
      </c>
      <c r="W1222">
        <v>0</v>
      </c>
      <c r="X1222">
        <v>0</v>
      </c>
      <c r="Y1222">
        <v>0</v>
      </c>
      <c r="Z1222">
        <v>0</v>
      </c>
      <c r="AA1222">
        <v>0</v>
      </c>
      <c r="AB1222">
        <v>1</v>
      </c>
      <c r="AC1222">
        <v>0</v>
      </c>
      <c r="AD1222">
        <v>0</v>
      </c>
      <c r="AE1222" t="str">
        <v>(empty model)</v>
      </c>
      <c r="AF1222">
        <v>0</v>
      </c>
      <c r="AG1222">
        <v>81</v>
      </c>
      <c r="AH1222">
        <v>2577.4263999999998</v>
      </c>
      <c r="AI1222">
        <v>16.3</v>
      </c>
    </row>
    <row r="1223" spans="10:35" x14ac:dyDescent="0.25">
      <c r="J1223" t="str">
        <v>Iran (Islamic Republic of)</v>
      </c>
      <c r="K1223" t="b">
        <v>0</v>
      </c>
      <c r="M1223" t="str">
        <v>Portugal</v>
      </c>
      <c r="N1223">
        <v>82</v>
      </c>
      <c r="P1223" t="str">
        <v>Portugal</v>
      </c>
      <c r="Q1223">
        <v>0</v>
      </c>
      <c r="R1223">
        <v>0</v>
      </c>
      <c r="S1223">
        <v>0</v>
      </c>
      <c r="T1223">
        <v>0</v>
      </c>
      <c r="U1223">
        <v>0</v>
      </c>
      <c r="V1223">
        <v>0</v>
      </c>
      <c r="W1223">
        <v>0</v>
      </c>
      <c r="X1223">
        <v>0</v>
      </c>
      <c r="Y1223">
        <v>0</v>
      </c>
      <c r="Z1223">
        <v>0</v>
      </c>
      <c r="AA1223">
        <v>1</v>
      </c>
      <c r="AB1223">
        <v>0</v>
      </c>
      <c r="AC1223">
        <v>0</v>
      </c>
      <c r="AD1223">
        <v>0</v>
      </c>
      <c r="AE1223" t="str">
        <v>(empty model)</v>
      </c>
      <c r="AF1223">
        <v>0</v>
      </c>
      <c r="AG1223">
        <v>85</v>
      </c>
      <c r="AH1223">
        <v>23196.18375</v>
      </c>
      <c r="AI1223">
        <v>16.2</v>
      </c>
    </row>
    <row r="1224" spans="10:35" x14ac:dyDescent="0.25">
      <c r="J1224" t="str">
        <v>Iran (Islamic Republic of)</v>
      </c>
      <c r="K1224" t="b">
        <v>0</v>
      </c>
      <c r="M1224" t="str">
        <v>Portugal</v>
      </c>
      <c r="N1224">
        <v>79.599999999999994</v>
      </c>
      <c r="P1224" t="str">
        <v>Portugal</v>
      </c>
      <c r="Q1224">
        <v>0</v>
      </c>
      <c r="R1224">
        <v>0</v>
      </c>
      <c r="S1224">
        <v>0</v>
      </c>
      <c r="T1224">
        <v>0</v>
      </c>
      <c r="U1224">
        <v>0</v>
      </c>
      <c r="V1224">
        <v>0</v>
      </c>
      <c r="W1224">
        <v>0</v>
      </c>
      <c r="X1224">
        <v>0</v>
      </c>
      <c r="Y1224">
        <v>0</v>
      </c>
      <c r="Z1224">
        <v>1</v>
      </c>
      <c r="AA1224">
        <v>0</v>
      </c>
      <c r="AB1224">
        <v>0</v>
      </c>
      <c r="AC1224">
        <v>0</v>
      </c>
      <c r="AD1224">
        <v>0</v>
      </c>
      <c r="AE1224" t="str">
        <v>(empty model)</v>
      </c>
      <c r="AF1224">
        <v>0</v>
      </c>
      <c r="AG1224">
        <v>88</v>
      </c>
      <c r="AH1224">
        <v>22538.6548</v>
      </c>
      <c r="AI1224">
        <v>16</v>
      </c>
    </row>
    <row r="1225" spans="10:35" x14ac:dyDescent="0.25">
      <c r="J1225" t="str">
        <v>Iran (Islamic Republic of)</v>
      </c>
      <c r="K1225" t="b">
        <v>0</v>
      </c>
      <c r="M1225" t="str">
        <v>Portugal</v>
      </c>
      <c r="N1225">
        <v>79.3</v>
      </c>
      <c r="P1225" t="str">
        <v>Portugal</v>
      </c>
      <c r="Q1225">
        <v>0</v>
      </c>
      <c r="R1225">
        <v>0</v>
      </c>
      <c r="S1225">
        <v>0</v>
      </c>
      <c r="T1225">
        <v>0</v>
      </c>
      <c r="U1225">
        <v>0</v>
      </c>
      <c r="V1225">
        <v>0</v>
      </c>
      <c r="W1225">
        <v>0</v>
      </c>
      <c r="X1225">
        <v>0</v>
      </c>
      <c r="Y1225">
        <v>1</v>
      </c>
      <c r="Z1225">
        <v>0</v>
      </c>
      <c r="AA1225">
        <v>0</v>
      </c>
      <c r="AB1225">
        <v>0</v>
      </c>
      <c r="AC1225">
        <v>0</v>
      </c>
      <c r="AD1225">
        <v>0</v>
      </c>
      <c r="AE1225" t="str">
        <v>(empty model)</v>
      </c>
      <c r="AF1225">
        <v>0</v>
      </c>
      <c r="AG1225">
        <v>9</v>
      </c>
      <c r="AH1225">
        <v>2363.9716100000001</v>
      </c>
      <c r="AI1225">
        <v>16</v>
      </c>
    </row>
    <row r="1226" spans="10:35" x14ac:dyDescent="0.25">
      <c r="J1226" t="str">
        <v>Iran (Islamic Republic of)</v>
      </c>
      <c r="K1226" t="b">
        <v>0</v>
      </c>
      <c r="M1226" t="str">
        <v>Portugal</v>
      </c>
      <c r="N1226">
        <v>79</v>
      </c>
      <c r="P1226" t="str">
        <v>Portugal</v>
      </c>
      <c r="Q1226">
        <v>0</v>
      </c>
      <c r="R1226">
        <v>0</v>
      </c>
      <c r="S1226">
        <v>0</v>
      </c>
      <c r="T1226">
        <v>0</v>
      </c>
      <c r="U1226">
        <v>0</v>
      </c>
      <c r="V1226">
        <v>0</v>
      </c>
      <c r="W1226">
        <v>0</v>
      </c>
      <c r="X1226">
        <v>1</v>
      </c>
      <c r="Y1226">
        <v>0</v>
      </c>
      <c r="Z1226">
        <v>0</v>
      </c>
      <c r="AA1226">
        <v>0</v>
      </c>
      <c r="AB1226">
        <v>0</v>
      </c>
      <c r="AC1226">
        <v>0</v>
      </c>
      <c r="AD1226">
        <v>0</v>
      </c>
      <c r="AE1226" t="str">
        <v>(empty model)</v>
      </c>
      <c r="AF1226">
        <v>0</v>
      </c>
      <c r="AG1226">
        <v>92</v>
      </c>
      <c r="AH1226">
        <v>24815.688399999999</v>
      </c>
      <c r="AI1226">
        <v>15.8</v>
      </c>
    </row>
    <row r="1227" spans="10:35" x14ac:dyDescent="0.25">
      <c r="J1227" t="str">
        <v>Iran (Islamic Republic of)</v>
      </c>
      <c r="K1227" t="b">
        <v>0</v>
      </c>
      <c r="M1227" t="str">
        <v>Portugal</v>
      </c>
      <c r="N1227">
        <v>78.7</v>
      </c>
      <c r="P1227" t="str">
        <v>Portugal</v>
      </c>
      <c r="Q1227">
        <v>0</v>
      </c>
      <c r="R1227">
        <v>0</v>
      </c>
      <c r="S1227">
        <v>0</v>
      </c>
      <c r="T1227">
        <v>0</v>
      </c>
      <c r="U1227">
        <v>0</v>
      </c>
      <c r="V1227">
        <v>0</v>
      </c>
      <c r="W1227">
        <v>1</v>
      </c>
      <c r="X1227">
        <v>0</v>
      </c>
      <c r="Y1227">
        <v>0</v>
      </c>
      <c r="Z1227">
        <v>0</v>
      </c>
      <c r="AA1227">
        <v>0</v>
      </c>
      <c r="AB1227">
        <v>0</v>
      </c>
      <c r="AC1227">
        <v>0</v>
      </c>
      <c r="AD1227">
        <v>0</v>
      </c>
      <c r="AE1227" t="str">
        <v>(empty model)</v>
      </c>
      <c r="AF1227">
        <v>0</v>
      </c>
      <c r="AG1227">
        <v>94</v>
      </c>
      <c r="AH1227">
        <v>2278.5844999999999</v>
      </c>
      <c r="AI1227">
        <v>15.4</v>
      </c>
    </row>
    <row r="1228" spans="10:35" x14ac:dyDescent="0.25">
      <c r="J1228" t="str">
        <v>Iran (Islamic Republic of)</v>
      </c>
      <c r="K1228" t="b">
        <v>0</v>
      </c>
      <c r="M1228" t="str">
        <v>Portugal</v>
      </c>
      <c r="N1228">
        <v>78.5</v>
      </c>
      <c r="P1228" t="str">
        <v>Portugal</v>
      </c>
      <c r="Q1228">
        <v>0</v>
      </c>
      <c r="R1228">
        <v>0</v>
      </c>
      <c r="S1228">
        <v>0</v>
      </c>
      <c r="T1228">
        <v>0</v>
      </c>
      <c r="U1228">
        <v>0</v>
      </c>
      <c r="V1228">
        <v>1</v>
      </c>
      <c r="W1228">
        <v>0</v>
      </c>
      <c r="X1228">
        <v>0</v>
      </c>
      <c r="Y1228">
        <v>0</v>
      </c>
      <c r="Z1228">
        <v>0</v>
      </c>
      <c r="AA1228">
        <v>0</v>
      </c>
      <c r="AB1228">
        <v>0</v>
      </c>
      <c r="AC1228">
        <v>0</v>
      </c>
      <c r="AD1228">
        <v>0</v>
      </c>
      <c r="AE1228" t="str">
        <v>(empty model)</v>
      </c>
      <c r="AF1228">
        <v>0</v>
      </c>
      <c r="AG1228">
        <v>96</v>
      </c>
      <c r="AH1228">
        <v>19821.444630000002</v>
      </c>
      <c r="AI1228">
        <v>15.4</v>
      </c>
    </row>
    <row r="1229" spans="10:35" x14ac:dyDescent="0.25">
      <c r="J1229" t="str">
        <v>Iran (Islamic Republic of)</v>
      </c>
      <c r="K1229" t="b">
        <v>0</v>
      </c>
      <c r="M1229" t="str">
        <v>Portugal</v>
      </c>
      <c r="N1229">
        <v>77.7</v>
      </c>
      <c r="P1229" t="str">
        <v>Portugal</v>
      </c>
      <c r="Q1229">
        <v>0</v>
      </c>
      <c r="R1229">
        <v>0</v>
      </c>
      <c r="S1229">
        <v>0</v>
      </c>
      <c r="T1229">
        <v>0</v>
      </c>
      <c r="U1229">
        <v>1</v>
      </c>
      <c r="V1229">
        <v>0</v>
      </c>
      <c r="W1229">
        <v>0</v>
      </c>
      <c r="X1229">
        <v>0</v>
      </c>
      <c r="Y1229">
        <v>0</v>
      </c>
      <c r="Z1229">
        <v>0</v>
      </c>
      <c r="AA1229">
        <v>0</v>
      </c>
      <c r="AB1229">
        <v>0</v>
      </c>
      <c r="AC1229">
        <v>0</v>
      </c>
      <c r="AD1229">
        <v>0</v>
      </c>
      <c r="AE1229" t="str">
        <v>(empty model)</v>
      </c>
      <c r="AF1229">
        <v>0</v>
      </c>
      <c r="AG1229">
        <v>11</v>
      </c>
      <c r="AH1229">
        <v>18784.948499999999</v>
      </c>
      <c r="AI1229">
        <v>15.4</v>
      </c>
    </row>
    <row r="1230" spans="10:35" x14ac:dyDescent="0.25">
      <c r="J1230" t="str">
        <v>Iran (Islamic Republic of)</v>
      </c>
      <c r="K1230" t="b">
        <v>0</v>
      </c>
      <c r="M1230" t="str">
        <v>Portugal</v>
      </c>
      <c r="N1230">
        <v>78</v>
      </c>
      <c r="P1230" t="str">
        <v>Portugal</v>
      </c>
      <c r="Q1230">
        <v>0</v>
      </c>
      <c r="R1230">
        <v>0</v>
      </c>
      <c r="S1230">
        <v>0</v>
      </c>
      <c r="T1230">
        <v>1</v>
      </c>
      <c r="U1230">
        <v>0</v>
      </c>
      <c r="V1230">
        <v>0</v>
      </c>
      <c r="W1230">
        <v>0</v>
      </c>
      <c r="X1230">
        <v>0</v>
      </c>
      <c r="Y1230">
        <v>0</v>
      </c>
      <c r="Z1230">
        <v>0</v>
      </c>
      <c r="AA1230">
        <v>0</v>
      </c>
      <c r="AB1230">
        <v>0</v>
      </c>
      <c r="AC1230">
        <v>0</v>
      </c>
      <c r="AD1230">
        <v>0</v>
      </c>
      <c r="AE1230" t="str">
        <v>(empty model)</v>
      </c>
      <c r="AF1230">
        <v>0</v>
      </c>
      <c r="AG1230">
        <v>99</v>
      </c>
      <c r="AH1230">
        <v>1845.5880999999999</v>
      </c>
      <c r="AI1230">
        <v>15.9</v>
      </c>
    </row>
    <row r="1231" spans="10:35" x14ac:dyDescent="0.25">
      <c r="J1231" t="str">
        <v>Iran (Islamic Republic of)</v>
      </c>
      <c r="K1231" t="b">
        <v>0</v>
      </c>
      <c r="M1231" t="str">
        <v>Portugal</v>
      </c>
      <c r="N1231">
        <v>77.3</v>
      </c>
      <c r="P1231" t="str">
        <v>Portugal</v>
      </c>
      <c r="Q1231">
        <v>0</v>
      </c>
      <c r="R1231">
        <v>0</v>
      </c>
      <c r="S1231">
        <v>1</v>
      </c>
      <c r="T1231">
        <v>0</v>
      </c>
      <c r="U1231">
        <v>0</v>
      </c>
      <c r="V1231">
        <v>0</v>
      </c>
      <c r="W1231">
        <v>0</v>
      </c>
      <c r="X1231">
        <v>0</v>
      </c>
      <c r="Y1231">
        <v>0</v>
      </c>
      <c r="Z1231">
        <v>0</v>
      </c>
      <c r="AA1231">
        <v>0</v>
      </c>
      <c r="AB1231">
        <v>0</v>
      </c>
      <c r="AC1231">
        <v>0</v>
      </c>
      <c r="AD1231">
        <v>0</v>
      </c>
      <c r="AE1231" t="str">
        <v>(empty model)</v>
      </c>
      <c r="AF1231">
        <v>0</v>
      </c>
      <c r="AG1231">
        <v>15</v>
      </c>
      <c r="AH1231">
        <v>15772.733399999999</v>
      </c>
      <c r="AI1231">
        <v>15.8</v>
      </c>
    </row>
    <row r="1232" spans="10:35" x14ac:dyDescent="0.25">
      <c r="J1232" t="str">
        <v>Iran (Islamic Republic of)</v>
      </c>
      <c r="K1232" t="b">
        <v>0</v>
      </c>
      <c r="M1232" t="str">
        <v>Portugal</v>
      </c>
      <c r="N1232">
        <v>77.2</v>
      </c>
      <c r="P1232" t="str">
        <v>Portugal</v>
      </c>
      <c r="Q1232">
        <v>0</v>
      </c>
      <c r="R1232">
        <v>1</v>
      </c>
      <c r="S1232">
        <v>0</v>
      </c>
      <c r="T1232">
        <v>0</v>
      </c>
      <c r="U1232">
        <v>0</v>
      </c>
      <c r="V1232">
        <v>0</v>
      </c>
      <c r="W1232">
        <v>0</v>
      </c>
      <c r="X1232">
        <v>0</v>
      </c>
      <c r="Y1232">
        <v>0</v>
      </c>
      <c r="Z1232">
        <v>0</v>
      </c>
      <c r="AA1232">
        <v>0</v>
      </c>
      <c r="AB1232">
        <v>0</v>
      </c>
      <c r="AC1232">
        <v>0</v>
      </c>
      <c r="AD1232">
        <v>0</v>
      </c>
      <c r="AE1232" t="str">
        <v>(empty model)</v>
      </c>
      <c r="AF1232">
        <v>0</v>
      </c>
      <c r="AG1232">
        <v>17</v>
      </c>
      <c r="AH1232">
        <v>12882.28897</v>
      </c>
      <c r="AI1232">
        <v>15.9</v>
      </c>
    </row>
    <row r="1233" spans="10:35" x14ac:dyDescent="0.25">
      <c r="J1233" t="str">
        <v>Iran (Islamic Republic of)</v>
      </c>
      <c r="K1233" t="b">
        <v>0</v>
      </c>
      <c r="M1233" t="str">
        <v>Portugal</v>
      </c>
      <c r="N1233">
        <v>76.900000000000006</v>
      </c>
      <c r="P1233" t="str">
        <v>Portugal</v>
      </c>
      <c r="Q1233">
        <v>1</v>
      </c>
      <c r="R1233">
        <v>0</v>
      </c>
      <c r="S1233">
        <v>0</v>
      </c>
      <c r="T1233">
        <v>0</v>
      </c>
      <c r="U1233">
        <v>0</v>
      </c>
      <c r="V1233">
        <v>0</v>
      </c>
      <c r="W1233">
        <v>0</v>
      </c>
      <c r="X1233">
        <v>0</v>
      </c>
      <c r="Y1233">
        <v>0</v>
      </c>
      <c r="Z1233">
        <v>0</v>
      </c>
      <c r="AA1233">
        <v>0</v>
      </c>
      <c r="AB1233">
        <v>0</v>
      </c>
      <c r="AC1233">
        <v>0</v>
      </c>
      <c r="AD1233">
        <v>0</v>
      </c>
      <c r="AE1233" t="str">
        <v>(empty model)</v>
      </c>
      <c r="AF1233">
        <v>0</v>
      </c>
      <c r="AG1233">
        <v>11</v>
      </c>
      <c r="AH1233">
        <v>11729.14616</v>
      </c>
      <c r="AI1233">
        <v>15.7</v>
      </c>
    </row>
    <row r="1234" spans="10:35" x14ac:dyDescent="0.25">
      <c r="J1234" t="str">
        <v>Iran (Islamic Republic of)</v>
      </c>
      <c r="K1234" t="b">
        <v>0</v>
      </c>
      <c r="M1234" t="str">
        <v>Portugal</v>
      </c>
      <c r="N1234">
        <v>76.599999999999994</v>
      </c>
      <c r="P1234" t="str">
        <v>Portugal</v>
      </c>
      <c r="Q1234">
        <v>0</v>
      </c>
      <c r="R1234">
        <v>0</v>
      </c>
      <c r="S1234">
        <v>0</v>
      </c>
      <c r="T1234">
        <v>0</v>
      </c>
      <c r="U1234">
        <v>0</v>
      </c>
      <c r="V1234">
        <v>0</v>
      </c>
      <c r="W1234">
        <v>0</v>
      </c>
      <c r="X1234">
        <v>0</v>
      </c>
      <c r="Y1234">
        <v>0</v>
      </c>
      <c r="Z1234">
        <v>0</v>
      </c>
      <c r="AA1234">
        <v>0</v>
      </c>
      <c r="AB1234">
        <v>0</v>
      </c>
      <c r="AC1234">
        <v>0</v>
      </c>
      <c r="AD1234">
        <v>0</v>
      </c>
      <c r="AE1234" t="str">
        <v>(empty model)</v>
      </c>
      <c r="AF1234">
        <v>0</v>
      </c>
      <c r="AG1234">
        <v>11</v>
      </c>
      <c r="AH1234">
        <v>1152.39681</v>
      </c>
      <c r="AI1234">
        <v>15.5</v>
      </c>
    </row>
    <row r="1235" spans="10:35" x14ac:dyDescent="0.25">
      <c r="J1235" t="str">
        <v>Iran (Islamic Republic of)</v>
      </c>
      <c r="K1235" t="b">
        <v>0</v>
      </c>
      <c r="M1235" t="str">
        <v>Romania</v>
      </c>
      <c r="N1235">
        <v>74.8</v>
      </c>
      <c r="P1235" t="str">
        <v>Romania</v>
      </c>
      <c r="Q1235">
        <v>0</v>
      </c>
      <c r="R1235">
        <v>0</v>
      </c>
      <c r="S1235">
        <v>0</v>
      </c>
      <c r="T1235">
        <v>0</v>
      </c>
      <c r="U1235">
        <v>0</v>
      </c>
      <c r="V1235">
        <v>0</v>
      </c>
      <c r="W1235">
        <v>0</v>
      </c>
      <c r="X1235">
        <v>0</v>
      </c>
      <c r="Y1235">
        <v>0</v>
      </c>
      <c r="Z1235">
        <v>0</v>
      </c>
      <c r="AA1235">
        <v>0</v>
      </c>
      <c r="AB1235">
        <v>0</v>
      </c>
      <c r="AC1235">
        <v>0</v>
      </c>
      <c r="AD1235">
        <v>1</v>
      </c>
      <c r="AE1235" t="str">
        <v>(empty model)</v>
      </c>
      <c r="AF1235">
        <v>0</v>
      </c>
      <c r="AG1235">
        <v>135</v>
      </c>
      <c r="AH1235">
        <v>12.277329999999999</v>
      </c>
      <c r="AI1235">
        <v>14.7</v>
      </c>
    </row>
    <row r="1236" spans="10:35" x14ac:dyDescent="0.25">
      <c r="J1236" t="str">
        <v>Iran (Islamic Republic of)</v>
      </c>
      <c r="K1236" t="b">
        <v>0</v>
      </c>
      <c r="M1236" t="str">
        <v>Romania</v>
      </c>
      <c r="N1236">
        <v>74.599999999999994</v>
      </c>
      <c r="P1236" t="str">
        <v>Romania</v>
      </c>
      <c r="Q1236">
        <v>0</v>
      </c>
      <c r="R1236">
        <v>0</v>
      </c>
      <c r="S1236">
        <v>0</v>
      </c>
      <c r="T1236">
        <v>0</v>
      </c>
      <c r="U1236">
        <v>0</v>
      </c>
      <c r="V1236">
        <v>0</v>
      </c>
      <c r="W1236">
        <v>0</v>
      </c>
      <c r="X1236">
        <v>0</v>
      </c>
      <c r="Y1236">
        <v>0</v>
      </c>
      <c r="Z1236">
        <v>0</v>
      </c>
      <c r="AA1236">
        <v>0</v>
      </c>
      <c r="AB1236">
        <v>0</v>
      </c>
      <c r="AC1236">
        <v>1</v>
      </c>
      <c r="AD1236">
        <v>0</v>
      </c>
      <c r="AE1236" t="str">
        <v>(empty model)</v>
      </c>
      <c r="AF1236">
        <v>0</v>
      </c>
      <c r="AG1236">
        <v>138</v>
      </c>
      <c r="AH1236">
        <v>9585.2665930000003</v>
      </c>
      <c r="AI1236">
        <v>14.7</v>
      </c>
    </row>
    <row r="1237" spans="10:35" x14ac:dyDescent="0.25">
      <c r="J1237" t="str">
        <v>Iraq</v>
      </c>
      <c r="K1237" t="b">
        <v>0</v>
      </c>
      <c r="M1237" t="str">
        <v>Romania</v>
      </c>
      <c r="N1237">
        <v>74.400000000000006</v>
      </c>
      <c r="P1237" t="str">
        <v>Romania</v>
      </c>
      <c r="Q1237">
        <v>0</v>
      </c>
      <c r="R1237">
        <v>0</v>
      </c>
      <c r="S1237">
        <v>0</v>
      </c>
      <c r="T1237">
        <v>0</v>
      </c>
      <c r="U1237">
        <v>0</v>
      </c>
      <c r="V1237">
        <v>0</v>
      </c>
      <c r="W1237">
        <v>0</v>
      </c>
      <c r="X1237">
        <v>0</v>
      </c>
      <c r="Y1237">
        <v>0</v>
      </c>
      <c r="Z1237">
        <v>0</v>
      </c>
      <c r="AA1237">
        <v>0</v>
      </c>
      <c r="AB1237">
        <v>1</v>
      </c>
      <c r="AC1237">
        <v>0</v>
      </c>
      <c r="AD1237">
        <v>0</v>
      </c>
      <c r="AE1237" t="str">
        <v>(empty model)</v>
      </c>
      <c r="AF1237">
        <v>0</v>
      </c>
      <c r="AG1237">
        <v>138</v>
      </c>
      <c r="AH1237">
        <v>8558.3976600000005</v>
      </c>
      <c r="AI1237">
        <v>15.3</v>
      </c>
    </row>
    <row r="1238" spans="10:35" x14ac:dyDescent="0.25">
      <c r="J1238" t="str">
        <v>Iraq</v>
      </c>
      <c r="K1238" t="b">
        <v>1</v>
      </c>
      <c r="M1238" t="str">
        <v>Romania</v>
      </c>
      <c r="N1238">
        <v>74.3</v>
      </c>
      <c r="P1238" t="str">
        <v>Romania</v>
      </c>
      <c r="Q1238">
        <v>0</v>
      </c>
      <c r="R1238">
        <v>0</v>
      </c>
      <c r="S1238">
        <v>0</v>
      </c>
      <c r="T1238">
        <v>0</v>
      </c>
      <c r="U1238">
        <v>0</v>
      </c>
      <c r="V1238">
        <v>0</v>
      </c>
      <c r="W1238">
        <v>0</v>
      </c>
      <c r="X1238">
        <v>0</v>
      </c>
      <c r="Y1238">
        <v>0</v>
      </c>
      <c r="Z1238">
        <v>0</v>
      </c>
      <c r="AA1238">
        <v>1</v>
      </c>
      <c r="AB1238">
        <v>0</v>
      </c>
      <c r="AC1238">
        <v>0</v>
      </c>
      <c r="AD1238">
        <v>0</v>
      </c>
      <c r="AE1238" t="str">
        <v>(empty model)</v>
      </c>
      <c r="AF1238">
        <v>0</v>
      </c>
      <c r="AG1238">
        <v>139</v>
      </c>
      <c r="AH1238">
        <v>92.277825000000007</v>
      </c>
      <c r="AI1238">
        <v>15.7</v>
      </c>
    </row>
    <row r="1239" spans="10:35" x14ac:dyDescent="0.25">
      <c r="J1239" t="str">
        <v>Iraq</v>
      </c>
      <c r="K1239" t="b">
        <v>1</v>
      </c>
      <c r="M1239" t="str">
        <v>Romania</v>
      </c>
      <c r="N1239">
        <v>73.400000000000006</v>
      </c>
      <c r="P1239" t="str">
        <v>Romania</v>
      </c>
      <c r="Q1239">
        <v>0</v>
      </c>
      <c r="R1239">
        <v>0</v>
      </c>
      <c r="S1239">
        <v>0</v>
      </c>
      <c r="T1239">
        <v>0</v>
      </c>
      <c r="U1239">
        <v>0</v>
      </c>
      <c r="V1239">
        <v>0</v>
      </c>
      <c r="W1239">
        <v>0</v>
      </c>
      <c r="X1239">
        <v>0</v>
      </c>
      <c r="Y1239">
        <v>0</v>
      </c>
      <c r="Z1239">
        <v>1</v>
      </c>
      <c r="AA1239">
        <v>0</v>
      </c>
      <c r="AB1239">
        <v>0</v>
      </c>
      <c r="AC1239">
        <v>0</v>
      </c>
      <c r="AD1239">
        <v>0</v>
      </c>
      <c r="AE1239" t="str">
        <v>(empty model)</v>
      </c>
      <c r="AF1239">
        <v>0</v>
      </c>
      <c r="AG1239">
        <v>153</v>
      </c>
      <c r="AH1239">
        <v>8297.4836209999994</v>
      </c>
      <c r="AI1239">
        <v>15.8</v>
      </c>
    </row>
    <row r="1240" spans="10:35" x14ac:dyDescent="0.25">
      <c r="J1240" t="str">
        <v>Iraq</v>
      </c>
      <c r="K1240" t="b">
        <v>1</v>
      </c>
      <c r="M1240" t="str">
        <v>Romania</v>
      </c>
      <c r="N1240">
        <v>73.099999999999994</v>
      </c>
      <c r="P1240" t="str">
        <v>Romania</v>
      </c>
      <c r="Q1240">
        <v>0</v>
      </c>
      <c r="R1240">
        <v>0</v>
      </c>
      <c r="S1240">
        <v>0</v>
      </c>
      <c r="T1240">
        <v>0</v>
      </c>
      <c r="U1240">
        <v>0</v>
      </c>
      <c r="V1240">
        <v>0</v>
      </c>
      <c r="W1240">
        <v>0</v>
      </c>
      <c r="X1240">
        <v>0</v>
      </c>
      <c r="Y1240">
        <v>1</v>
      </c>
      <c r="Z1240">
        <v>0</v>
      </c>
      <c r="AA1240">
        <v>0</v>
      </c>
      <c r="AB1240">
        <v>0</v>
      </c>
      <c r="AC1240">
        <v>0</v>
      </c>
      <c r="AD1240">
        <v>0</v>
      </c>
      <c r="AE1240" t="str">
        <v>(empty model)</v>
      </c>
      <c r="AF1240">
        <v>0</v>
      </c>
      <c r="AG1240">
        <v>158</v>
      </c>
      <c r="AH1240">
        <v>822.18329000000006</v>
      </c>
      <c r="AI1240">
        <v>15.4</v>
      </c>
    </row>
    <row r="1241" spans="10:35" x14ac:dyDescent="0.25">
      <c r="J1241" t="str">
        <v>Iraq</v>
      </c>
      <c r="K1241" t="b">
        <v>1</v>
      </c>
      <c r="M1241" t="str">
        <v>Romania</v>
      </c>
      <c r="N1241">
        <v>73.099999999999994</v>
      </c>
      <c r="P1241" t="str">
        <v>Romania</v>
      </c>
      <c r="Q1241">
        <v>0</v>
      </c>
      <c r="R1241">
        <v>0</v>
      </c>
      <c r="S1241">
        <v>0</v>
      </c>
      <c r="T1241">
        <v>0</v>
      </c>
      <c r="U1241">
        <v>0</v>
      </c>
      <c r="V1241">
        <v>0</v>
      </c>
      <c r="W1241">
        <v>0</v>
      </c>
      <c r="X1241">
        <v>1</v>
      </c>
      <c r="Y1241">
        <v>0</v>
      </c>
      <c r="Z1241">
        <v>0</v>
      </c>
      <c r="AA1241">
        <v>0</v>
      </c>
      <c r="AB1241">
        <v>0</v>
      </c>
      <c r="AC1241">
        <v>0</v>
      </c>
      <c r="AD1241">
        <v>0</v>
      </c>
      <c r="AE1241" t="str">
        <v>(empty model)</v>
      </c>
      <c r="AF1241">
        <v>0</v>
      </c>
      <c r="AG1241">
        <v>159</v>
      </c>
      <c r="AH1241">
        <v>1136.4735599999999</v>
      </c>
      <c r="AI1241">
        <v>14.7</v>
      </c>
    </row>
    <row r="1242" spans="10:35" x14ac:dyDescent="0.25">
      <c r="J1242" t="str">
        <v>Iraq</v>
      </c>
      <c r="K1242" t="b">
        <v>1</v>
      </c>
      <c r="M1242" t="str">
        <v>Romania</v>
      </c>
      <c r="N1242">
        <v>72.900000000000006</v>
      </c>
      <c r="P1242" t="str">
        <v>Romania</v>
      </c>
      <c r="Q1242">
        <v>0</v>
      </c>
      <c r="R1242">
        <v>0</v>
      </c>
      <c r="S1242">
        <v>0</v>
      </c>
      <c r="T1242">
        <v>0</v>
      </c>
      <c r="U1242">
        <v>0</v>
      </c>
      <c r="V1242">
        <v>0</v>
      </c>
      <c r="W1242">
        <v>1</v>
      </c>
      <c r="X1242">
        <v>0</v>
      </c>
      <c r="Y1242">
        <v>0</v>
      </c>
      <c r="Z1242">
        <v>0</v>
      </c>
      <c r="AA1242">
        <v>0</v>
      </c>
      <c r="AB1242">
        <v>0</v>
      </c>
      <c r="AC1242">
        <v>0</v>
      </c>
      <c r="AD1242">
        <v>0</v>
      </c>
      <c r="AE1242" t="str">
        <v>(empty model)</v>
      </c>
      <c r="AF1242">
        <v>0</v>
      </c>
      <c r="AG1242">
        <v>154</v>
      </c>
      <c r="AH1242">
        <v>8214.1853780000001</v>
      </c>
      <c r="AI1242">
        <v>14.1</v>
      </c>
    </row>
    <row r="1243" spans="10:35" x14ac:dyDescent="0.25">
      <c r="J1243" t="str">
        <v>Iraq</v>
      </c>
      <c r="K1243" t="b">
        <v>1</v>
      </c>
      <c r="M1243" t="str">
        <v>Romania</v>
      </c>
      <c r="N1243">
        <v>72.5</v>
      </c>
      <c r="P1243" t="str">
        <v>Romania</v>
      </c>
      <c r="Q1243">
        <v>0</v>
      </c>
      <c r="R1243">
        <v>0</v>
      </c>
      <c r="S1243">
        <v>0</v>
      </c>
      <c r="T1243">
        <v>0</v>
      </c>
      <c r="U1243">
        <v>0</v>
      </c>
      <c r="V1243">
        <v>1</v>
      </c>
      <c r="W1243">
        <v>0</v>
      </c>
      <c r="X1243">
        <v>0</v>
      </c>
      <c r="Y1243">
        <v>0</v>
      </c>
      <c r="Z1243">
        <v>0</v>
      </c>
      <c r="AA1243">
        <v>0</v>
      </c>
      <c r="AB1243">
        <v>0</v>
      </c>
      <c r="AC1243">
        <v>0</v>
      </c>
      <c r="AD1243">
        <v>0</v>
      </c>
      <c r="AE1243" t="str">
        <v>(empty model)</v>
      </c>
      <c r="AF1243">
        <v>0</v>
      </c>
      <c r="AG1243">
        <v>157</v>
      </c>
      <c r="AH1243">
        <v>5828.7456620000003</v>
      </c>
      <c r="AI1243">
        <v>13.7</v>
      </c>
    </row>
    <row r="1244" spans="10:35" x14ac:dyDescent="0.25">
      <c r="J1244" t="str">
        <v>Iraq</v>
      </c>
      <c r="K1244" t="b">
        <v>1</v>
      </c>
      <c r="M1244" t="str">
        <v>Romania</v>
      </c>
      <c r="N1244">
        <v>71.900000000000006</v>
      </c>
      <c r="P1244" t="str">
        <v>Romania</v>
      </c>
      <c r="Q1244">
        <v>0</v>
      </c>
      <c r="R1244">
        <v>0</v>
      </c>
      <c r="S1244">
        <v>0</v>
      </c>
      <c r="T1244">
        <v>0</v>
      </c>
      <c r="U1244">
        <v>1</v>
      </c>
      <c r="V1244">
        <v>0</v>
      </c>
      <c r="W1244">
        <v>0</v>
      </c>
      <c r="X1244">
        <v>0</v>
      </c>
      <c r="Y1244">
        <v>0</v>
      </c>
      <c r="Z1244">
        <v>0</v>
      </c>
      <c r="AA1244">
        <v>0</v>
      </c>
      <c r="AB1244">
        <v>0</v>
      </c>
      <c r="AC1244">
        <v>0</v>
      </c>
      <c r="AD1244">
        <v>0</v>
      </c>
      <c r="AE1244" t="str">
        <v>(empty model)</v>
      </c>
      <c r="AF1244">
        <v>0</v>
      </c>
      <c r="AG1244">
        <v>162</v>
      </c>
      <c r="AH1244">
        <v>4676.3151829999997</v>
      </c>
      <c r="AI1244">
        <v>13.4</v>
      </c>
    </row>
    <row r="1245" spans="10:35" x14ac:dyDescent="0.25">
      <c r="J1245" t="str">
        <v>Iraq</v>
      </c>
      <c r="K1245" t="b">
        <v>1</v>
      </c>
      <c r="M1245" t="str">
        <v>Romania</v>
      </c>
      <c r="N1245">
        <v>71.7</v>
      </c>
      <c r="P1245" t="str">
        <v>Romania</v>
      </c>
      <c r="Q1245">
        <v>0</v>
      </c>
      <c r="R1245">
        <v>0</v>
      </c>
      <c r="S1245">
        <v>0</v>
      </c>
      <c r="T1245">
        <v>1</v>
      </c>
      <c r="U1245">
        <v>0</v>
      </c>
      <c r="V1245">
        <v>0</v>
      </c>
      <c r="W1245">
        <v>0</v>
      </c>
      <c r="X1245">
        <v>0</v>
      </c>
      <c r="Y1245">
        <v>0</v>
      </c>
      <c r="Z1245">
        <v>0</v>
      </c>
      <c r="AA1245">
        <v>0</v>
      </c>
      <c r="AB1245">
        <v>0</v>
      </c>
      <c r="AC1245">
        <v>0</v>
      </c>
      <c r="AD1245">
        <v>0</v>
      </c>
      <c r="AE1245" t="str">
        <v>(empty model)</v>
      </c>
      <c r="AF1245">
        <v>0</v>
      </c>
      <c r="AG1245">
        <v>165</v>
      </c>
      <c r="AH1245">
        <v>3552.92452</v>
      </c>
      <c r="AI1245">
        <v>12.9</v>
      </c>
    </row>
    <row r="1246" spans="10:35" x14ac:dyDescent="0.25">
      <c r="J1246" t="str">
        <v>Iraq</v>
      </c>
      <c r="K1246" t="b">
        <v>1</v>
      </c>
      <c r="M1246" t="str">
        <v>Romania</v>
      </c>
      <c r="N1246">
        <v>71.099999999999994</v>
      </c>
      <c r="P1246" t="str">
        <v>Romania</v>
      </c>
      <c r="Q1246">
        <v>0</v>
      </c>
      <c r="R1246">
        <v>0</v>
      </c>
      <c r="S1246">
        <v>1</v>
      </c>
      <c r="T1246">
        <v>0</v>
      </c>
      <c r="U1246">
        <v>0</v>
      </c>
      <c r="V1246">
        <v>0</v>
      </c>
      <c r="W1246">
        <v>0</v>
      </c>
      <c r="X1246">
        <v>0</v>
      </c>
      <c r="Y1246">
        <v>0</v>
      </c>
      <c r="Z1246">
        <v>0</v>
      </c>
      <c r="AA1246">
        <v>0</v>
      </c>
      <c r="AB1246">
        <v>0</v>
      </c>
      <c r="AC1246">
        <v>0</v>
      </c>
      <c r="AD1246">
        <v>0</v>
      </c>
      <c r="AE1246" t="str">
        <v>(empty model)</v>
      </c>
      <c r="AF1246">
        <v>0</v>
      </c>
      <c r="AG1246">
        <v>174</v>
      </c>
      <c r="AH1246">
        <v>2774.95586</v>
      </c>
      <c r="AI1246">
        <v>12.5</v>
      </c>
    </row>
    <row r="1247" spans="10:35" x14ac:dyDescent="0.25">
      <c r="J1247" t="str">
        <v>Iraq</v>
      </c>
      <c r="K1247" t="b">
        <v>1</v>
      </c>
      <c r="M1247" t="str">
        <v>Romania</v>
      </c>
      <c r="N1247">
        <v>77</v>
      </c>
      <c r="P1247" t="str">
        <v>Romania</v>
      </c>
      <c r="Q1247">
        <v>0</v>
      </c>
      <c r="R1247">
        <v>1</v>
      </c>
      <c r="S1247">
        <v>0</v>
      </c>
      <c r="T1247">
        <v>0</v>
      </c>
      <c r="U1247">
        <v>0</v>
      </c>
      <c r="V1247">
        <v>0</v>
      </c>
      <c r="W1247">
        <v>0</v>
      </c>
      <c r="X1247">
        <v>0</v>
      </c>
      <c r="Y1247">
        <v>0</v>
      </c>
      <c r="Z1247">
        <v>0</v>
      </c>
      <c r="AA1247">
        <v>0</v>
      </c>
      <c r="AB1247">
        <v>0</v>
      </c>
      <c r="AC1247">
        <v>0</v>
      </c>
      <c r="AD1247">
        <v>0</v>
      </c>
      <c r="AE1247" t="str">
        <v>(empty model)</v>
      </c>
      <c r="AF1247">
        <v>0</v>
      </c>
      <c r="AG1247">
        <v>178</v>
      </c>
      <c r="AH1247">
        <v>2124.8736130000002</v>
      </c>
      <c r="AI1247">
        <v>12</v>
      </c>
    </row>
    <row r="1248" spans="10:35" x14ac:dyDescent="0.25">
      <c r="J1248" t="str">
        <v>Iraq</v>
      </c>
      <c r="K1248" t="b">
        <v>1</v>
      </c>
      <c r="M1248" t="str">
        <v>Romania</v>
      </c>
      <c r="N1248">
        <v>78</v>
      </c>
      <c r="P1248" t="str">
        <v>Romania</v>
      </c>
      <c r="Q1248">
        <v>1</v>
      </c>
      <c r="R1248">
        <v>0</v>
      </c>
      <c r="S1248">
        <v>0</v>
      </c>
      <c r="T1248">
        <v>0</v>
      </c>
      <c r="U1248">
        <v>0</v>
      </c>
      <c r="V1248">
        <v>0</v>
      </c>
      <c r="W1248">
        <v>0</v>
      </c>
      <c r="X1248">
        <v>0</v>
      </c>
      <c r="Y1248">
        <v>0</v>
      </c>
      <c r="Z1248">
        <v>0</v>
      </c>
      <c r="AA1248">
        <v>0</v>
      </c>
      <c r="AB1248">
        <v>0</v>
      </c>
      <c r="AC1248">
        <v>0</v>
      </c>
      <c r="AD1248">
        <v>0</v>
      </c>
      <c r="AE1248" t="str">
        <v>(empty model)</v>
      </c>
      <c r="AF1248">
        <v>0</v>
      </c>
      <c r="AG1248">
        <v>179</v>
      </c>
      <c r="AH1248">
        <v>1839.72945</v>
      </c>
      <c r="AI1248">
        <v>11.7</v>
      </c>
    </row>
    <row r="1249" spans="10:35" x14ac:dyDescent="0.25">
      <c r="J1249" t="str">
        <v>Iraq</v>
      </c>
      <c r="K1249" t="b">
        <v>0</v>
      </c>
      <c r="M1249" t="str">
        <v>Romania</v>
      </c>
      <c r="N1249">
        <v>77</v>
      </c>
      <c r="P1249" t="str">
        <v>Romania</v>
      </c>
      <c r="Q1249">
        <v>0</v>
      </c>
      <c r="R1249">
        <v>0</v>
      </c>
      <c r="S1249">
        <v>0</v>
      </c>
      <c r="T1249">
        <v>0</v>
      </c>
      <c r="U1249">
        <v>0</v>
      </c>
      <c r="V1249">
        <v>0</v>
      </c>
      <c r="W1249">
        <v>0</v>
      </c>
      <c r="X1249">
        <v>0</v>
      </c>
      <c r="Y1249">
        <v>0</v>
      </c>
      <c r="Z1249">
        <v>0</v>
      </c>
      <c r="AA1249">
        <v>0</v>
      </c>
      <c r="AB1249">
        <v>0</v>
      </c>
      <c r="AC1249">
        <v>0</v>
      </c>
      <c r="AD1249">
        <v>0</v>
      </c>
      <c r="AE1249" t="str">
        <v>(empty model)</v>
      </c>
      <c r="AF1249">
        <v>0</v>
      </c>
      <c r="AG1249">
        <v>175</v>
      </c>
      <c r="AH1249">
        <v>1668.1627309999999</v>
      </c>
      <c r="AI1249">
        <v>11.5</v>
      </c>
    </row>
    <row r="1250" spans="10:35" x14ac:dyDescent="0.25">
      <c r="J1250" t="str">
        <v>Iraq</v>
      </c>
      <c r="K1250" t="b">
        <v>0</v>
      </c>
      <c r="M1250" t="str">
        <v>Russian Federation</v>
      </c>
      <c r="N1250">
        <v>73</v>
      </c>
      <c r="P1250" t="str">
        <v>Russian Federation</v>
      </c>
      <c r="Q1250">
        <v>0</v>
      </c>
      <c r="R1250">
        <v>0</v>
      </c>
      <c r="S1250">
        <v>0</v>
      </c>
      <c r="T1250">
        <v>0</v>
      </c>
      <c r="U1250">
        <v>0</v>
      </c>
      <c r="V1250">
        <v>0</v>
      </c>
      <c r="W1250">
        <v>0</v>
      </c>
      <c r="X1250">
        <v>0</v>
      </c>
      <c r="Y1250">
        <v>0</v>
      </c>
      <c r="Z1250">
        <v>0</v>
      </c>
      <c r="AA1250">
        <v>0</v>
      </c>
      <c r="AB1250">
        <v>0</v>
      </c>
      <c r="AC1250">
        <v>0</v>
      </c>
      <c r="AD1250">
        <v>1</v>
      </c>
      <c r="AE1250" t="str">
        <v>(empty model)</v>
      </c>
      <c r="AF1250">
        <v>1</v>
      </c>
      <c r="AG1250">
        <v>225</v>
      </c>
      <c r="AH1250">
        <v>14125.960999999999</v>
      </c>
      <c r="AI1250">
        <v>14.9</v>
      </c>
    </row>
    <row r="1251" spans="10:35" x14ac:dyDescent="0.25">
      <c r="J1251" t="str">
        <v>Iraq</v>
      </c>
      <c r="K1251" t="b">
        <v>0</v>
      </c>
      <c r="M1251" t="str">
        <v>Russian Federation</v>
      </c>
      <c r="N1251">
        <v>70</v>
      </c>
      <c r="P1251" t="str">
        <v>Russian Federation</v>
      </c>
      <c r="Q1251">
        <v>0</v>
      </c>
      <c r="R1251">
        <v>0</v>
      </c>
      <c r="S1251">
        <v>0</v>
      </c>
      <c r="T1251">
        <v>0</v>
      </c>
      <c r="U1251">
        <v>0</v>
      </c>
      <c r="V1251">
        <v>0</v>
      </c>
      <c r="W1251">
        <v>0</v>
      </c>
      <c r="X1251">
        <v>0</v>
      </c>
      <c r="Y1251">
        <v>0</v>
      </c>
      <c r="Z1251">
        <v>0</v>
      </c>
      <c r="AA1251">
        <v>0</v>
      </c>
      <c r="AB1251">
        <v>0</v>
      </c>
      <c r="AC1251">
        <v>1</v>
      </c>
      <c r="AD1251">
        <v>0</v>
      </c>
      <c r="AE1251" t="str">
        <v>(empty model)</v>
      </c>
      <c r="AF1251">
        <v>1</v>
      </c>
      <c r="AG1251">
        <v>229</v>
      </c>
      <c r="AH1251">
        <v>15543.676530000001</v>
      </c>
      <c r="AI1251">
        <v>14.6</v>
      </c>
    </row>
    <row r="1252" spans="10:35" x14ac:dyDescent="0.25">
      <c r="J1252" t="str">
        <v>Iraq</v>
      </c>
      <c r="K1252" t="b">
        <v>0</v>
      </c>
      <c r="M1252" t="str">
        <v>Russian Federation</v>
      </c>
      <c r="N1252">
        <v>69.599999999999994</v>
      </c>
      <c r="P1252" t="str">
        <v>Russian Federation</v>
      </c>
      <c r="Q1252">
        <v>0</v>
      </c>
      <c r="R1252">
        <v>0</v>
      </c>
      <c r="S1252">
        <v>0</v>
      </c>
      <c r="T1252">
        <v>0</v>
      </c>
      <c r="U1252">
        <v>0</v>
      </c>
      <c r="V1252">
        <v>0</v>
      </c>
      <c r="W1252">
        <v>0</v>
      </c>
      <c r="X1252">
        <v>0</v>
      </c>
      <c r="Y1252">
        <v>0</v>
      </c>
      <c r="Z1252">
        <v>0</v>
      </c>
      <c r="AA1252">
        <v>0</v>
      </c>
      <c r="AB1252">
        <v>1</v>
      </c>
      <c r="AC1252">
        <v>0</v>
      </c>
      <c r="AD1252">
        <v>0</v>
      </c>
      <c r="AE1252" t="str">
        <v>(empty model)</v>
      </c>
      <c r="AF1252">
        <v>1</v>
      </c>
      <c r="AG1252">
        <v>237</v>
      </c>
      <c r="AH1252">
        <v>15154.45687</v>
      </c>
      <c r="AI1252">
        <v>14.3</v>
      </c>
    </row>
    <row r="1253" spans="10:35" x14ac:dyDescent="0.25">
      <c r="J1253" t="str">
        <v>Ireland</v>
      </c>
      <c r="K1253" t="b">
        <v>0</v>
      </c>
      <c r="M1253" t="str">
        <v>Russian Federation</v>
      </c>
      <c r="N1253">
        <v>69.400000000000006</v>
      </c>
      <c r="P1253" t="str">
        <v>Russian Federation</v>
      </c>
      <c r="Q1253">
        <v>0</v>
      </c>
      <c r="R1253">
        <v>0</v>
      </c>
      <c r="S1253">
        <v>0</v>
      </c>
      <c r="T1253">
        <v>0</v>
      </c>
      <c r="U1253">
        <v>0</v>
      </c>
      <c r="V1253">
        <v>0</v>
      </c>
      <c r="W1253">
        <v>0</v>
      </c>
      <c r="X1253">
        <v>0</v>
      </c>
      <c r="Y1253">
        <v>0</v>
      </c>
      <c r="Z1253">
        <v>0</v>
      </c>
      <c r="AA1253">
        <v>1</v>
      </c>
      <c r="AB1253">
        <v>0</v>
      </c>
      <c r="AC1253">
        <v>0</v>
      </c>
      <c r="AD1253">
        <v>0</v>
      </c>
      <c r="AE1253" t="str">
        <v>(empty model)</v>
      </c>
      <c r="AF1253">
        <v>1</v>
      </c>
      <c r="AG1253">
        <v>242</v>
      </c>
      <c r="AH1253">
        <v>14212.687</v>
      </c>
      <c r="AI1253">
        <v>14</v>
      </c>
    </row>
    <row r="1254" spans="10:35" x14ac:dyDescent="0.25">
      <c r="J1254" t="str">
        <v>Ireland</v>
      </c>
      <c r="K1254" t="b">
        <v>1</v>
      </c>
      <c r="M1254" t="str">
        <v>Russian Federation</v>
      </c>
      <c r="N1254">
        <v>68.400000000000006</v>
      </c>
      <c r="P1254" t="str">
        <v>Russian Federation</v>
      </c>
      <c r="Q1254">
        <v>0</v>
      </c>
      <c r="R1254">
        <v>0</v>
      </c>
      <c r="S1254">
        <v>0</v>
      </c>
      <c r="T1254">
        <v>0</v>
      </c>
      <c r="U1254">
        <v>0</v>
      </c>
      <c r="V1254">
        <v>0</v>
      </c>
      <c r="W1254">
        <v>0</v>
      </c>
      <c r="X1254">
        <v>0</v>
      </c>
      <c r="Y1254">
        <v>0</v>
      </c>
      <c r="Z1254">
        <v>1</v>
      </c>
      <c r="AA1254">
        <v>0</v>
      </c>
      <c r="AB1254">
        <v>0</v>
      </c>
      <c r="AC1254">
        <v>0</v>
      </c>
      <c r="AD1254">
        <v>0</v>
      </c>
      <c r="AE1254" t="str">
        <v>(empty model)</v>
      </c>
      <c r="AF1254">
        <v>1</v>
      </c>
      <c r="AG1254">
        <v>256</v>
      </c>
      <c r="AH1254">
        <v>1674.9877100000001</v>
      </c>
      <c r="AI1254">
        <v>13.7</v>
      </c>
    </row>
    <row r="1255" spans="10:35" x14ac:dyDescent="0.25">
      <c r="J1255" t="str">
        <v>Ireland</v>
      </c>
      <c r="K1255" t="b">
        <v>1</v>
      </c>
      <c r="M1255" t="str">
        <v>Russian Federation</v>
      </c>
      <c r="N1255">
        <v>68.2</v>
      </c>
      <c r="P1255" t="str">
        <v>Russian Federation</v>
      </c>
      <c r="Q1255">
        <v>0</v>
      </c>
      <c r="R1255">
        <v>0</v>
      </c>
      <c r="S1255">
        <v>0</v>
      </c>
      <c r="T1255">
        <v>0</v>
      </c>
      <c r="U1255">
        <v>0</v>
      </c>
      <c r="V1255">
        <v>0</v>
      </c>
      <c r="W1255">
        <v>0</v>
      </c>
      <c r="X1255">
        <v>0</v>
      </c>
      <c r="Y1255">
        <v>1</v>
      </c>
      <c r="Z1255">
        <v>0</v>
      </c>
      <c r="AA1255">
        <v>0</v>
      </c>
      <c r="AB1255">
        <v>0</v>
      </c>
      <c r="AC1255">
        <v>0</v>
      </c>
      <c r="AD1255">
        <v>0</v>
      </c>
      <c r="AE1255" t="str">
        <v>(empty model)</v>
      </c>
      <c r="AF1255">
        <v>1</v>
      </c>
      <c r="AG1255">
        <v>261</v>
      </c>
      <c r="AH1255">
        <v>8562.8959799999993</v>
      </c>
      <c r="AI1255">
        <v>14</v>
      </c>
    </row>
    <row r="1256" spans="10:35" x14ac:dyDescent="0.25">
      <c r="J1256" t="str">
        <v>Ireland</v>
      </c>
      <c r="K1256" t="b">
        <v>1</v>
      </c>
      <c r="M1256" t="str">
        <v>Russian Federation</v>
      </c>
      <c r="N1256">
        <v>67.5</v>
      </c>
      <c r="P1256" t="str">
        <v>Russian Federation</v>
      </c>
      <c r="Q1256">
        <v>0</v>
      </c>
      <c r="R1256">
        <v>0</v>
      </c>
      <c r="S1256">
        <v>0</v>
      </c>
      <c r="T1256">
        <v>0</v>
      </c>
      <c r="U1256">
        <v>0</v>
      </c>
      <c r="V1256">
        <v>0</v>
      </c>
      <c r="W1256">
        <v>0</v>
      </c>
      <c r="X1256">
        <v>1</v>
      </c>
      <c r="Y1256">
        <v>0</v>
      </c>
      <c r="Z1256">
        <v>0</v>
      </c>
      <c r="AA1256">
        <v>0</v>
      </c>
      <c r="AB1256">
        <v>0</v>
      </c>
      <c r="AC1256">
        <v>0</v>
      </c>
      <c r="AD1256">
        <v>0</v>
      </c>
      <c r="AE1256" t="str">
        <v>(empty model)</v>
      </c>
      <c r="AF1256">
        <v>1</v>
      </c>
      <c r="AG1256">
        <v>278</v>
      </c>
      <c r="AH1256">
        <v>11635.2637</v>
      </c>
      <c r="AI1256">
        <v>13.9</v>
      </c>
    </row>
    <row r="1257" spans="10:35" x14ac:dyDescent="0.25">
      <c r="J1257" t="str">
        <v>Ireland</v>
      </c>
      <c r="K1257" t="b">
        <v>1</v>
      </c>
      <c r="M1257" t="str">
        <v>Russian Federation</v>
      </c>
      <c r="N1257">
        <v>67.3</v>
      </c>
      <c r="P1257" t="str">
        <v>Russian Federation</v>
      </c>
      <c r="Q1257">
        <v>0</v>
      </c>
      <c r="R1257">
        <v>0</v>
      </c>
      <c r="S1257">
        <v>0</v>
      </c>
      <c r="T1257">
        <v>0</v>
      </c>
      <c r="U1257">
        <v>0</v>
      </c>
      <c r="V1257">
        <v>0</v>
      </c>
      <c r="W1257">
        <v>1</v>
      </c>
      <c r="X1257">
        <v>0</v>
      </c>
      <c r="Y1257">
        <v>0</v>
      </c>
      <c r="Z1257">
        <v>0</v>
      </c>
      <c r="AA1257">
        <v>0</v>
      </c>
      <c r="AB1257">
        <v>0</v>
      </c>
      <c r="AC1257">
        <v>0</v>
      </c>
      <c r="AD1257">
        <v>0</v>
      </c>
      <c r="AE1257" t="str">
        <v>(empty model)</v>
      </c>
      <c r="AF1257">
        <v>1</v>
      </c>
      <c r="AG1257">
        <v>282</v>
      </c>
      <c r="AH1257">
        <v>911.25385000000006</v>
      </c>
      <c r="AI1257">
        <v>13.8</v>
      </c>
    </row>
    <row r="1258" spans="10:35" x14ac:dyDescent="0.25">
      <c r="J1258" t="str">
        <v>Ireland</v>
      </c>
      <c r="K1258" t="b">
        <v>1</v>
      </c>
      <c r="M1258" t="str">
        <v>Russian Federation</v>
      </c>
      <c r="N1258">
        <v>66.400000000000006</v>
      </c>
      <c r="P1258" t="str">
        <v>Russian Federation</v>
      </c>
      <c r="Q1258">
        <v>0</v>
      </c>
      <c r="R1258">
        <v>0</v>
      </c>
      <c r="S1258">
        <v>0</v>
      </c>
      <c r="T1258">
        <v>0</v>
      </c>
      <c r="U1258">
        <v>0</v>
      </c>
      <c r="V1258">
        <v>1</v>
      </c>
      <c r="W1258">
        <v>0</v>
      </c>
      <c r="X1258">
        <v>0</v>
      </c>
      <c r="Y1258">
        <v>0</v>
      </c>
      <c r="Z1258">
        <v>0</v>
      </c>
      <c r="AA1258">
        <v>0</v>
      </c>
      <c r="AB1258">
        <v>0</v>
      </c>
      <c r="AC1258">
        <v>0</v>
      </c>
      <c r="AD1258">
        <v>0</v>
      </c>
      <c r="AE1258" t="str">
        <v>(empty model)</v>
      </c>
      <c r="AF1258">
        <v>1</v>
      </c>
      <c r="AG1258">
        <v>3</v>
      </c>
      <c r="AH1258">
        <v>692.19439799999998</v>
      </c>
      <c r="AI1258">
        <v>13.8</v>
      </c>
    </row>
    <row r="1259" spans="10:35" x14ac:dyDescent="0.25">
      <c r="J1259" t="str">
        <v>Ireland</v>
      </c>
      <c r="K1259" t="b">
        <v>0</v>
      </c>
      <c r="M1259" t="str">
        <v>Russian Federation</v>
      </c>
      <c r="N1259">
        <v>65</v>
      </c>
      <c r="P1259" t="str">
        <v>Russian Federation</v>
      </c>
      <c r="Q1259">
        <v>0</v>
      </c>
      <c r="R1259">
        <v>0</v>
      </c>
      <c r="S1259">
        <v>0</v>
      </c>
      <c r="T1259">
        <v>0</v>
      </c>
      <c r="U1259">
        <v>1</v>
      </c>
      <c r="V1259">
        <v>0</v>
      </c>
      <c r="W1259">
        <v>0</v>
      </c>
      <c r="X1259">
        <v>0</v>
      </c>
      <c r="Y1259">
        <v>0</v>
      </c>
      <c r="Z1259">
        <v>0</v>
      </c>
      <c r="AA1259">
        <v>0</v>
      </c>
      <c r="AB1259">
        <v>0</v>
      </c>
      <c r="AC1259">
        <v>0</v>
      </c>
      <c r="AD1259">
        <v>0</v>
      </c>
      <c r="AE1259" t="str">
        <v>(empty model)</v>
      </c>
      <c r="AF1259">
        <v>1</v>
      </c>
      <c r="AG1259">
        <v>327</v>
      </c>
      <c r="AH1259">
        <v>5323.4738770000004</v>
      </c>
      <c r="AI1259">
        <v>13.7</v>
      </c>
    </row>
    <row r="1260" spans="10:35" x14ac:dyDescent="0.25">
      <c r="J1260" t="str">
        <v>Ireland</v>
      </c>
      <c r="K1260" t="b">
        <v>0</v>
      </c>
      <c r="M1260" t="str">
        <v>Russian Federation</v>
      </c>
      <c r="N1260">
        <v>64.900000000000006</v>
      </c>
      <c r="P1260" t="str">
        <v>Russian Federation</v>
      </c>
      <c r="Q1260">
        <v>0</v>
      </c>
      <c r="R1260">
        <v>0</v>
      </c>
      <c r="S1260">
        <v>0</v>
      </c>
      <c r="T1260">
        <v>1</v>
      </c>
      <c r="U1260">
        <v>0</v>
      </c>
      <c r="V1260">
        <v>0</v>
      </c>
      <c r="W1260">
        <v>0</v>
      </c>
      <c r="X1260">
        <v>0</v>
      </c>
      <c r="Y1260">
        <v>0</v>
      </c>
      <c r="Z1260">
        <v>0</v>
      </c>
      <c r="AA1260">
        <v>0</v>
      </c>
      <c r="AB1260">
        <v>0</v>
      </c>
      <c r="AC1260">
        <v>0</v>
      </c>
      <c r="AD1260">
        <v>0</v>
      </c>
      <c r="AE1260" t="str">
        <v>(empty model)</v>
      </c>
      <c r="AF1260">
        <v>1</v>
      </c>
      <c r="AG1260">
        <v>321</v>
      </c>
      <c r="AH1260">
        <v>412.37229400000001</v>
      </c>
      <c r="AI1260">
        <v>13.6</v>
      </c>
    </row>
    <row r="1261" spans="10:35" x14ac:dyDescent="0.25">
      <c r="J1261" t="str">
        <v>Ireland</v>
      </c>
      <c r="K1261" t="b">
        <v>0</v>
      </c>
      <c r="M1261" t="str">
        <v>Russian Federation</v>
      </c>
      <c r="N1261">
        <v>64.599999999999994</v>
      </c>
      <c r="P1261" t="str">
        <v>Russian Federation</v>
      </c>
      <c r="Q1261">
        <v>0</v>
      </c>
      <c r="R1261">
        <v>0</v>
      </c>
      <c r="S1261">
        <v>1</v>
      </c>
      <c r="T1261">
        <v>0</v>
      </c>
      <c r="U1261">
        <v>0</v>
      </c>
      <c r="V1261">
        <v>0</v>
      </c>
      <c r="W1261">
        <v>0</v>
      </c>
      <c r="X1261">
        <v>0</v>
      </c>
      <c r="Y1261">
        <v>0</v>
      </c>
      <c r="Z1261">
        <v>0</v>
      </c>
      <c r="AA1261">
        <v>0</v>
      </c>
      <c r="AB1261">
        <v>0</v>
      </c>
      <c r="AC1261">
        <v>0</v>
      </c>
      <c r="AD1261">
        <v>0</v>
      </c>
      <c r="AE1261" t="str">
        <v>(empty model)</v>
      </c>
      <c r="AF1261">
        <v>1</v>
      </c>
      <c r="AG1261">
        <v>322</v>
      </c>
      <c r="AH1261">
        <v>2975.1327780000001</v>
      </c>
      <c r="AI1261">
        <v>13.2</v>
      </c>
    </row>
    <row r="1262" spans="10:35" x14ac:dyDescent="0.25">
      <c r="J1262" t="str">
        <v>Ireland</v>
      </c>
      <c r="K1262" t="b">
        <v>0</v>
      </c>
      <c r="M1262" t="str">
        <v>Russian Federation</v>
      </c>
      <c r="N1262">
        <v>64.8</v>
      </c>
      <c r="P1262" t="str">
        <v>Russian Federation</v>
      </c>
      <c r="Q1262">
        <v>0</v>
      </c>
      <c r="R1262">
        <v>1</v>
      </c>
      <c r="S1262">
        <v>0</v>
      </c>
      <c r="T1262">
        <v>0</v>
      </c>
      <c r="U1262">
        <v>0</v>
      </c>
      <c r="V1262">
        <v>0</v>
      </c>
      <c r="W1262">
        <v>0</v>
      </c>
      <c r="X1262">
        <v>0</v>
      </c>
      <c r="Y1262">
        <v>0</v>
      </c>
      <c r="Z1262">
        <v>0</v>
      </c>
      <c r="AA1262">
        <v>0</v>
      </c>
      <c r="AB1262">
        <v>0</v>
      </c>
      <c r="AC1262">
        <v>0</v>
      </c>
      <c r="AD1262">
        <v>0</v>
      </c>
      <c r="AE1262" t="str">
        <v>(empty model)</v>
      </c>
      <c r="AF1262">
        <v>1</v>
      </c>
      <c r="AG1262">
        <v>313</v>
      </c>
      <c r="AH1262">
        <v>2375.5944</v>
      </c>
      <c r="AI1262">
        <v>12.8</v>
      </c>
    </row>
    <row r="1263" spans="10:35" x14ac:dyDescent="0.25">
      <c r="J1263" t="str">
        <v>Ireland</v>
      </c>
      <c r="K1263" t="b">
        <v>0</v>
      </c>
      <c r="M1263" t="str">
        <v>Russian Federation</v>
      </c>
      <c r="N1263">
        <v>65.099999999999994</v>
      </c>
      <c r="P1263" t="str">
        <v>Russian Federation</v>
      </c>
      <c r="Q1263">
        <v>1</v>
      </c>
      <c r="R1263">
        <v>0</v>
      </c>
      <c r="S1263">
        <v>0</v>
      </c>
      <c r="T1263">
        <v>0</v>
      </c>
      <c r="U1263">
        <v>0</v>
      </c>
      <c r="V1263">
        <v>0</v>
      </c>
      <c r="W1263">
        <v>0</v>
      </c>
      <c r="X1263">
        <v>0</v>
      </c>
      <c r="Y1263">
        <v>0</v>
      </c>
      <c r="Z1263">
        <v>0</v>
      </c>
      <c r="AA1263">
        <v>0</v>
      </c>
      <c r="AB1263">
        <v>0</v>
      </c>
      <c r="AC1263">
        <v>0</v>
      </c>
      <c r="AD1263">
        <v>0</v>
      </c>
      <c r="AE1263" t="str">
        <v>(empty model)</v>
      </c>
      <c r="AF1263">
        <v>1</v>
      </c>
      <c r="AG1263">
        <v>38</v>
      </c>
      <c r="AH1263">
        <v>21.362386000000001</v>
      </c>
      <c r="AI1263">
        <v>12.5</v>
      </c>
    </row>
    <row r="1264" spans="10:35" x14ac:dyDescent="0.25">
      <c r="J1264" t="str">
        <v>Ireland</v>
      </c>
      <c r="K1264" t="b">
        <v>0</v>
      </c>
      <c r="M1264" t="str">
        <v>Rwanda</v>
      </c>
      <c r="N1264">
        <v>65.7</v>
      </c>
      <c r="P1264" t="str">
        <v>Rwanda</v>
      </c>
      <c r="Q1264">
        <v>0</v>
      </c>
      <c r="R1264">
        <v>0</v>
      </c>
      <c r="S1264">
        <v>0</v>
      </c>
      <c r="T1264">
        <v>0</v>
      </c>
      <c r="U1264">
        <v>0</v>
      </c>
      <c r="V1264">
        <v>0</v>
      </c>
      <c r="W1264">
        <v>0</v>
      </c>
      <c r="X1264">
        <v>0</v>
      </c>
      <c r="Y1264">
        <v>0</v>
      </c>
      <c r="Z1264">
        <v>0</v>
      </c>
      <c r="AA1264">
        <v>0</v>
      </c>
      <c r="AB1264">
        <v>0</v>
      </c>
      <c r="AC1264">
        <v>0</v>
      </c>
      <c r="AD1264">
        <v>1</v>
      </c>
      <c r="AE1264" t="str">
        <v>(empty model)</v>
      </c>
      <c r="AF1264">
        <v>1</v>
      </c>
      <c r="AG1264">
        <v>23</v>
      </c>
      <c r="AH1264">
        <v>76.569951700000004</v>
      </c>
      <c r="AI1264">
        <v>10.8</v>
      </c>
    </row>
    <row r="1265" spans="10:35" x14ac:dyDescent="0.25">
      <c r="J1265" t="str">
        <v>Ireland</v>
      </c>
      <c r="K1265" t="b">
        <v>0</v>
      </c>
      <c r="M1265" t="str">
        <v>Rwanda</v>
      </c>
      <c r="N1265">
        <v>65.2</v>
      </c>
      <c r="P1265" t="str">
        <v>Rwanda</v>
      </c>
      <c r="Q1265">
        <v>0</v>
      </c>
      <c r="R1265">
        <v>0</v>
      </c>
      <c r="S1265">
        <v>0</v>
      </c>
      <c r="T1265">
        <v>0</v>
      </c>
      <c r="U1265">
        <v>0</v>
      </c>
      <c r="V1265">
        <v>0</v>
      </c>
      <c r="W1265">
        <v>0</v>
      </c>
      <c r="X1265">
        <v>0</v>
      </c>
      <c r="Y1265">
        <v>0</v>
      </c>
      <c r="Z1265">
        <v>0</v>
      </c>
      <c r="AA1265">
        <v>0</v>
      </c>
      <c r="AB1265">
        <v>0</v>
      </c>
      <c r="AC1265">
        <v>1</v>
      </c>
      <c r="AD1265">
        <v>0</v>
      </c>
      <c r="AE1265" t="str">
        <v>(empty model)</v>
      </c>
      <c r="AF1265">
        <v>1</v>
      </c>
      <c r="AG1265">
        <v>233</v>
      </c>
      <c r="AH1265">
        <v>688.87685569999996</v>
      </c>
      <c r="AI1265">
        <v>10.8</v>
      </c>
    </row>
    <row r="1266" spans="10:35" x14ac:dyDescent="0.25">
      <c r="J1266" t="str">
        <v>Ireland</v>
      </c>
      <c r="K1266" t="b">
        <v>0</v>
      </c>
      <c r="M1266" t="str">
        <v>Rwanda</v>
      </c>
      <c r="N1266">
        <v>64.599999999999994</v>
      </c>
      <c r="P1266" t="str">
        <v>Rwanda</v>
      </c>
      <c r="Q1266">
        <v>0</v>
      </c>
      <c r="R1266">
        <v>0</v>
      </c>
      <c r="S1266">
        <v>0</v>
      </c>
      <c r="T1266">
        <v>0</v>
      </c>
      <c r="U1266">
        <v>0</v>
      </c>
      <c r="V1266">
        <v>0</v>
      </c>
      <c r="W1266">
        <v>0</v>
      </c>
      <c r="X1266">
        <v>0</v>
      </c>
      <c r="Y1266">
        <v>0</v>
      </c>
      <c r="Z1266">
        <v>0</v>
      </c>
      <c r="AA1266">
        <v>0</v>
      </c>
      <c r="AB1266">
        <v>1</v>
      </c>
      <c r="AC1266">
        <v>0</v>
      </c>
      <c r="AD1266">
        <v>0</v>
      </c>
      <c r="AE1266" t="str">
        <v>(empty model)</v>
      </c>
      <c r="AF1266">
        <v>1</v>
      </c>
      <c r="AG1266">
        <v>239</v>
      </c>
      <c r="AH1266">
        <v>678.79697299999998</v>
      </c>
      <c r="AI1266">
        <v>10.5</v>
      </c>
    </row>
    <row r="1267" spans="10:35" x14ac:dyDescent="0.25">
      <c r="J1267" t="str">
        <v>Ireland</v>
      </c>
      <c r="K1267" t="b">
        <v>0</v>
      </c>
      <c r="M1267" t="str">
        <v>Rwanda</v>
      </c>
      <c r="N1267">
        <v>63.8</v>
      </c>
      <c r="P1267" t="str">
        <v>Rwanda</v>
      </c>
      <c r="Q1267">
        <v>0</v>
      </c>
      <c r="R1267">
        <v>0</v>
      </c>
      <c r="S1267">
        <v>0</v>
      </c>
      <c r="T1267">
        <v>0</v>
      </c>
      <c r="U1267">
        <v>0</v>
      </c>
      <c r="V1267">
        <v>0</v>
      </c>
      <c r="W1267">
        <v>0</v>
      </c>
      <c r="X1267">
        <v>0</v>
      </c>
      <c r="Y1267">
        <v>0</v>
      </c>
      <c r="Z1267">
        <v>0</v>
      </c>
      <c r="AA1267">
        <v>1</v>
      </c>
      <c r="AB1267">
        <v>0</v>
      </c>
      <c r="AC1267">
        <v>0</v>
      </c>
      <c r="AD1267">
        <v>0</v>
      </c>
      <c r="AE1267" t="str">
        <v>(empty model)</v>
      </c>
      <c r="AF1267">
        <v>1</v>
      </c>
      <c r="AG1267">
        <v>247</v>
      </c>
      <c r="AH1267">
        <v>617.31764799999996</v>
      </c>
      <c r="AI1267">
        <v>10.199999999999999</v>
      </c>
    </row>
    <row r="1268" spans="10:35" x14ac:dyDescent="0.25">
      <c r="J1268" t="str">
        <v>Ireland</v>
      </c>
      <c r="K1268" t="b">
        <v>0</v>
      </c>
      <c r="M1268" t="str">
        <v>Rwanda</v>
      </c>
      <c r="N1268">
        <v>62.8</v>
      </c>
      <c r="P1268" t="str">
        <v>Rwanda</v>
      </c>
      <c r="Q1268">
        <v>0</v>
      </c>
      <c r="R1268">
        <v>0</v>
      </c>
      <c r="S1268">
        <v>0</v>
      </c>
      <c r="T1268">
        <v>0</v>
      </c>
      <c r="U1268">
        <v>0</v>
      </c>
      <c r="V1268">
        <v>0</v>
      </c>
      <c r="W1268">
        <v>0</v>
      </c>
      <c r="X1268">
        <v>0</v>
      </c>
      <c r="Y1268">
        <v>0</v>
      </c>
      <c r="Z1268">
        <v>1</v>
      </c>
      <c r="AA1268">
        <v>0</v>
      </c>
      <c r="AB1268">
        <v>0</v>
      </c>
      <c r="AC1268">
        <v>0</v>
      </c>
      <c r="AD1268">
        <v>0</v>
      </c>
      <c r="AE1268" t="str">
        <v>(empty model)</v>
      </c>
      <c r="AF1268">
        <v>1</v>
      </c>
      <c r="AG1268">
        <v>26</v>
      </c>
      <c r="AH1268">
        <v>563.49148700000001</v>
      </c>
      <c r="AI1268">
        <v>10</v>
      </c>
    </row>
    <row r="1269" spans="10:35" x14ac:dyDescent="0.25">
      <c r="J1269" t="str">
        <v>Israel</v>
      </c>
      <c r="K1269" t="b">
        <v>0</v>
      </c>
      <c r="M1269" t="str">
        <v>Rwanda</v>
      </c>
      <c r="N1269">
        <v>61</v>
      </c>
      <c r="P1269" t="str">
        <v>Rwanda</v>
      </c>
      <c r="Q1269">
        <v>0</v>
      </c>
      <c r="R1269">
        <v>0</v>
      </c>
      <c r="S1269">
        <v>0</v>
      </c>
      <c r="T1269">
        <v>0</v>
      </c>
      <c r="U1269">
        <v>0</v>
      </c>
      <c r="V1269">
        <v>0</v>
      </c>
      <c r="W1269">
        <v>0</v>
      </c>
      <c r="X1269">
        <v>0</v>
      </c>
      <c r="Y1269">
        <v>1</v>
      </c>
      <c r="Z1269">
        <v>0</v>
      </c>
      <c r="AA1269">
        <v>0</v>
      </c>
      <c r="AB1269">
        <v>0</v>
      </c>
      <c r="AC1269">
        <v>0</v>
      </c>
      <c r="AD1269">
        <v>0</v>
      </c>
      <c r="AE1269" t="str">
        <v>(empty model)</v>
      </c>
      <c r="AF1269">
        <v>1</v>
      </c>
      <c r="AG1269">
        <v>288</v>
      </c>
      <c r="AH1269">
        <v>539.15382109999996</v>
      </c>
      <c r="AI1269">
        <v>10.199999999999999</v>
      </c>
    </row>
    <row r="1270" spans="10:35" x14ac:dyDescent="0.25">
      <c r="J1270" t="str">
        <v>Israel</v>
      </c>
      <c r="K1270" t="b">
        <v>1</v>
      </c>
      <c r="M1270" t="str">
        <v>Rwanda</v>
      </c>
      <c r="N1270">
        <v>68</v>
      </c>
      <c r="P1270" t="str">
        <v>Rwanda</v>
      </c>
      <c r="Q1270">
        <v>0</v>
      </c>
      <c r="R1270">
        <v>0</v>
      </c>
      <c r="S1270">
        <v>0</v>
      </c>
      <c r="T1270">
        <v>0</v>
      </c>
      <c r="U1270">
        <v>0</v>
      </c>
      <c r="V1270">
        <v>0</v>
      </c>
      <c r="W1270">
        <v>0</v>
      </c>
      <c r="X1270">
        <v>1</v>
      </c>
      <c r="Y1270">
        <v>0</v>
      </c>
      <c r="Z1270">
        <v>0</v>
      </c>
      <c r="AA1270">
        <v>0</v>
      </c>
      <c r="AB1270">
        <v>0</v>
      </c>
      <c r="AC1270">
        <v>0</v>
      </c>
      <c r="AD1270">
        <v>0</v>
      </c>
      <c r="AE1270" t="str">
        <v>(empty model)</v>
      </c>
      <c r="AF1270">
        <v>1</v>
      </c>
      <c r="AG1270">
        <v>282</v>
      </c>
      <c r="AH1270">
        <v>5.6687263999999997</v>
      </c>
      <c r="AI1270">
        <v>10.4</v>
      </c>
    </row>
    <row r="1271" spans="10:35" x14ac:dyDescent="0.25">
      <c r="J1271" t="str">
        <v>Israel</v>
      </c>
      <c r="K1271" t="b">
        <v>1</v>
      </c>
      <c r="M1271" t="str">
        <v>Rwanda</v>
      </c>
      <c r="N1271">
        <v>59.6</v>
      </c>
      <c r="P1271" t="str">
        <v>Rwanda</v>
      </c>
      <c r="Q1271">
        <v>0</v>
      </c>
      <c r="R1271">
        <v>0</v>
      </c>
      <c r="S1271">
        <v>0</v>
      </c>
      <c r="T1271">
        <v>0</v>
      </c>
      <c r="U1271">
        <v>0</v>
      </c>
      <c r="V1271">
        <v>0</v>
      </c>
      <c r="W1271">
        <v>1</v>
      </c>
      <c r="X1271">
        <v>0</v>
      </c>
      <c r="Y1271">
        <v>0</v>
      </c>
      <c r="Z1271">
        <v>0</v>
      </c>
      <c r="AA1271">
        <v>0</v>
      </c>
      <c r="AB1271">
        <v>0</v>
      </c>
      <c r="AC1271">
        <v>0</v>
      </c>
      <c r="AD1271">
        <v>0</v>
      </c>
      <c r="AE1271" t="str">
        <v>(empty model)</v>
      </c>
      <c r="AF1271">
        <v>1</v>
      </c>
      <c r="AG1271">
        <v>295</v>
      </c>
      <c r="AH1271">
        <v>44.853338999999998</v>
      </c>
      <c r="AI1271">
        <v>10.1</v>
      </c>
    </row>
    <row r="1272" spans="10:35" x14ac:dyDescent="0.25">
      <c r="J1272" t="str">
        <v>Israel</v>
      </c>
      <c r="K1272" t="b">
        <v>1</v>
      </c>
      <c r="M1272" t="str">
        <v>Rwanda</v>
      </c>
      <c r="N1272">
        <v>57.6</v>
      </c>
      <c r="P1272" t="str">
        <v>Rwanda</v>
      </c>
      <c r="Q1272">
        <v>0</v>
      </c>
      <c r="R1272">
        <v>0</v>
      </c>
      <c r="S1272">
        <v>0</v>
      </c>
      <c r="T1272">
        <v>0</v>
      </c>
      <c r="U1272">
        <v>0</v>
      </c>
      <c r="V1272">
        <v>1</v>
      </c>
      <c r="W1272">
        <v>0</v>
      </c>
      <c r="X1272">
        <v>0</v>
      </c>
      <c r="Y1272">
        <v>0</v>
      </c>
      <c r="Z1272">
        <v>0</v>
      </c>
      <c r="AA1272">
        <v>0</v>
      </c>
      <c r="AB1272">
        <v>0</v>
      </c>
      <c r="AC1272">
        <v>0</v>
      </c>
      <c r="AD1272">
        <v>0</v>
      </c>
      <c r="AE1272" t="str">
        <v>(empty model)</v>
      </c>
      <c r="AF1272">
        <v>1</v>
      </c>
      <c r="AG1272">
        <v>328</v>
      </c>
      <c r="AH1272">
        <v>342.36562939999999</v>
      </c>
      <c r="AI1272">
        <v>9.3000000000000007</v>
      </c>
    </row>
    <row r="1273" spans="10:35" x14ac:dyDescent="0.25">
      <c r="J1273" t="str">
        <v>Israel</v>
      </c>
      <c r="K1273" t="b">
        <v>1</v>
      </c>
      <c r="M1273" t="str">
        <v>Rwanda</v>
      </c>
      <c r="N1273">
        <v>55.3</v>
      </c>
      <c r="P1273" t="str">
        <v>Rwanda</v>
      </c>
      <c r="Q1273">
        <v>0</v>
      </c>
      <c r="R1273">
        <v>0</v>
      </c>
      <c r="S1273">
        <v>0</v>
      </c>
      <c r="T1273">
        <v>0</v>
      </c>
      <c r="U1273">
        <v>1</v>
      </c>
      <c r="V1273">
        <v>0</v>
      </c>
      <c r="W1273">
        <v>0</v>
      </c>
      <c r="X1273">
        <v>0</v>
      </c>
      <c r="Y1273">
        <v>0</v>
      </c>
      <c r="Z1273">
        <v>0</v>
      </c>
      <c r="AA1273">
        <v>0</v>
      </c>
      <c r="AB1273">
        <v>0</v>
      </c>
      <c r="AC1273">
        <v>0</v>
      </c>
      <c r="AD1273">
        <v>0</v>
      </c>
      <c r="AE1273" t="str">
        <v>(empty model)</v>
      </c>
      <c r="AF1273">
        <v>1</v>
      </c>
      <c r="AG1273">
        <v>37</v>
      </c>
      <c r="AH1273">
        <v>287.93187699999999</v>
      </c>
      <c r="AI1273">
        <v>8.8000000000000007</v>
      </c>
    </row>
    <row r="1274" spans="10:35" x14ac:dyDescent="0.25">
      <c r="J1274" t="str">
        <v>Israel</v>
      </c>
      <c r="K1274" t="b">
        <v>1</v>
      </c>
      <c r="M1274" t="str">
        <v>Rwanda</v>
      </c>
      <c r="N1274">
        <v>53.4</v>
      </c>
      <c r="P1274" t="str">
        <v>Rwanda</v>
      </c>
      <c r="Q1274">
        <v>0</v>
      </c>
      <c r="R1274">
        <v>0</v>
      </c>
      <c r="S1274">
        <v>0</v>
      </c>
      <c r="T1274">
        <v>1</v>
      </c>
      <c r="U1274">
        <v>0</v>
      </c>
      <c r="V1274">
        <v>0</v>
      </c>
      <c r="W1274">
        <v>0</v>
      </c>
      <c r="X1274">
        <v>0</v>
      </c>
      <c r="Y1274">
        <v>0</v>
      </c>
      <c r="Z1274">
        <v>0</v>
      </c>
      <c r="AA1274">
        <v>0</v>
      </c>
      <c r="AB1274">
        <v>0</v>
      </c>
      <c r="AC1274">
        <v>0</v>
      </c>
      <c r="AD1274">
        <v>0</v>
      </c>
      <c r="AE1274" t="str">
        <v>(empty model)</v>
      </c>
      <c r="AF1274">
        <v>1</v>
      </c>
      <c r="AG1274">
        <v>397</v>
      </c>
      <c r="AH1274">
        <v>236.9114381</v>
      </c>
      <c r="AI1274">
        <v>8.1999999999999993</v>
      </c>
    </row>
    <row r="1275" spans="10:35" x14ac:dyDescent="0.25">
      <c r="J1275" t="str">
        <v>Israel</v>
      </c>
      <c r="K1275" t="b">
        <v>1</v>
      </c>
      <c r="M1275" t="str">
        <v>Rwanda</v>
      </c>
      <c r="N1275">
        <v>52</v>
      </c>
      <c r="P1275" t="str">
        <v>Rwanda</v>
      </c>
      <c r="Q1275">
        <v>0</v>
      </c>
      <c r="R1275">
        <v>0</v>
      </c>
      <c r="S1275">
        <v>1</v>
      </c>
      <c r="T1275">
        <v>0</v>
      </c>
      <c r="U1275">
        <v>0</v>
      </c>
      <c r="V1275">
        <v>0</v>
      </c>
      <c r="W1275">
        <v>0</v>
      </c>
      <c r="X1275">
        <v>0</v>
      </c>
      <c r="Y1275">
        <v>0</v>
      </c>
      <c r="Z1275">
        <v>0</v>
      </c>
      <c r="AA1275">
        <v>0</v>
      </c>
      <c r="AB1275">
        <v>0</v>
      </c>
      <c r="AC1275">
        <v>0</v>
      </c>
      <c r="AD1275">
        <v>0</v>
      </c>
      <c r="AE1275" t="str">
        <v>(empty model)</v>
      </c>
      <c r="AF1275">
        <v>1</v>
      </c>
      <c r="AG1275">
        <v>48</v>
      </c>
      <c r="AH1275">
        <v>212.66194909999999</v>
      </c>
      <c r="AI1275">
        <v>7.6</v>
      </c>
    </row>
    <row r="1276" spans="10:35" x14ac:dyDescent="0.25">
      <c r="J1276" t="str">
        <v>Israel</v>
      </c>
      <c r="K1276" t="b">
        <v>1</v>
      </c>
      <c r="M1276" t="str">
        <v>Rwanda</v>
      </c>
      <c r="N1276">
        <v>57</v>
      </c>
      <c r="P1276" t="str">
        <v>Rwanda</v>
      </c>
      <c r="Q1276">
        <v>0</v>
      </c>
      <c r="R1276">
        <v>1</v>
      </c>
      <c r="S1276">
        <v>0</v>
      </c>
      <c r="T1276">
        <v>0</v>
      </c>
      <c r="U1276">
        <v>0</v>
      </c>
      <c r="V1276">
        <v>0</v>
      </c>
      <c r="W1276">
        <v>0</v>
      </c>
      <c r="X1276">
        <v>0</v>
      </c>
      <c r="Y1276">
        <v>0</v>
      </c>
      <c r="Z1276">
        <v>0</v>
      </c>
      <c r="AA1276">
        <v>0</v>
      </c>
      <c r="AB1276">
        <v>0</v>
      </c>
      <c r="AC1276">
        <v>0</v>
      </c>
      <c r="AD1276">
        <v>0</v>
      </c>
      <c r="AE1276" t="str">
        <v>(empty model)</v>
      </c>
      <c r="AF1276">
        <v>1</v>
      </c>
      <c r="AG1276">
        <v>415</v>
      </c>
      <c r="AH1276">
        <v>196.59778</v>
      </c>
      <c r="AI1276">
        <v>7.2</v>
      </c>
    </row>
    <row r="1277" spans="10:35" x14ac:dyDescent="0.25">
      <c r="J1277" t="str">
        <v>Israel</v>
      </c>
      <c r="K1277" t="b">
        <v>1</v>
      </c>
      <c r="M1277" t="str">
        <v>Samoa</v>
      </c>
      <c r="N1277">
        <v>73.8</v>
      </c>
      <c r="P1277" t="str">
        <v>Samoa</v>
      </c>
      <c r="Q1277">
        <v>0</v>
      </c>
      <c r="R1277">
        <v>0</v>
      </c>
      <c r="S1277">
        <v>0</v>
      </c>
      <c r="T1277">
        <v>0</v>
      </c>
      <c r="U1277">
        <v>0</v>
      </c>
      <c r="V1277">
        <v>0</v>
      </c>
      <c r="W1277">
        <v>0</v>
      </c>
      <c r="X1277">
        <v>0</v>
      </c>
      <c r="Y1277">
        <v>0</v>
      </c>
      <c r="Z1277">
        <v>0</v>
      </c>
      <c r="AA1277">
        <v>0</v>
      </c>
      <c r="AB1277">
        <v>0</v>
      </c>
      <c r="AC1277">
        <v>0</v>
      </c>
      <c r="AD1277">
        <v>1</v>
      </c>
      <c r="AE1277" t="str">
        <v>(empty model)</v>
      </c>
      <c r="AF1277">
        <v>1</v>
      </c>
      <c r="AG1277">
        <v>128</v>
      </c>
      <c r="AH1277">
        <v>4178.9733690000003</v>
      </c>
      <c r="AI1277">
        <v>12.9</v>
      </c>
    </row>
    <row r="1278" spans="10:35" x14ac:dyDescent="0.25">
      <c r="J1278" t="str">
        <v>Israel</v>
      </c>
      <c r="K1278" t="b">
        <v>1</v>
      </c>
      <c r="M1278" t="str">
        <v>Samoa</v>
      </c>
      <c r="N1278">
        <v>73.599999999999994</v>
      </c>
      <c r="P1278" t="str">
        <v>Samoa</v>
      </c>
      <c r="Q1278">
        <v>0</v>
      </c>
      <c r="R1278">
        <v>0</v>
      </c>
      <c r="S1278">
        <v>0</v>
      </c>
      <c r="T1278">
        <v>0</v>
      </c>
      <c r="U1278">
        <v>0</v>
      </c>
      <c r="V1278">
        <v>0</v>
      </c>
      <c r="W1278">
        <v>0</v>
      </c>
      <c r="X1278">
        <v>0</v>
      </c>
      <c r="Y1278">
        <v>0</v>
      </c>
      <c r="Z1278">
        <v>0</v>
      </c>
      <c r="AA1278">
        <v>0</v>
      </c>
      <c r="AB1278">
        <v>0</v>
      </c>
      <c r="AC1278">
        <v>1</v>
      </c>
      <c r="AD1278">
        <v>0</v>
      </c>
      <c r="AE1278" t="str">
        <v>(empty model)</v>
      </c>
      <c r="AF1278">
        <v>1</v>
      </c>
      <c r="AG1278">
        <v>131</v>
      </c>
      <c r="AH1278">
        <v>4219.6512300000004</v>
      </c>
      <c r="AI1278">
        <v>12.9</v>
      </c>
    </row>
    <row r="1279" spans="10:35" x14ac:dyDescent="0.25">
      <c r="J1279" t="str">
        <v>Israel</v>
      </c>
      <c r="K1279" t="b">
        <v>1</v>
      </c>
      <c r="M1279" t="str">
        <v>Samoa</v>
      </c>
      <c r="N1279">
        <v>73.2</v>
      </c>
      <c r="P1279" t="str">
        <v>Samoa</v>
      </c>
      <c r="Q1279">
        <v>0</v>
      </c>
      <c r="R1279">
        <v>0</v>
      </c>
      <c r="S1279">
        <v>0</v>
      </c>
      <c r="T1279">
        <v>0</v>
      </c>
      <c r="U1279">
        <v>0</v>
      </c>
      <c r="V1279">
        <v>0</v>
      </c>
      <c r="W1279">
        <v>0</v>
      </c>
      <c r="X1279">
        <v>0</v>
      </c>
      <c r="Y1279">
        <v>0</v>
      </c>
      <c r="Z1279">
        <v>0</v>
      </c>
      <c r="AA1279">
        <v>0</v>
      </c>
      <c r="AB1279">
        <v>1</v>
      </c>
      <c r="AC1279">
        <v>0</v>
      </c>
      <c r="AD1279">
        <v>0</v>
      </c>
      <c r="AE1279" t="str">
        <v>(empty model)</v>
      </c>
      <c r="AF1279">
        <v>1</v>
      </c>
      <c r="AG1279">
        <v>136</v>
      </c>
      <c r="AH1279">
        <v>4234.554443</v>
      </c>
      <c r="AI1279">
        <v>12.9</v>
      </c>
    </row>
    <row r="1280" spans="10:35" x14ac:dyDescent="0.25">
      <c r="J1280" t="str">
        <v>Israel</v>
      </c>
      <c r="K1280" t="b">
        <v>1</v>
      </c>
      <c r="M1280" t="str">
        <v>Samoa</v>
      </c>
      <c r="N1280">
        <v>73</v>
      </c>
      <c r="P1280" t="str">
        <v>Samoa</v>
      </c>
      <c r="Q1280">
        <v>0</v>
      </c>
      <c r="R1280">
        <v>0</v>
      </c>
      <c r="S1280">
        <v>0</v>
      </c>
      <c r="T1280">
        <v>0</v>
      </c>
      <c r="U1280">
        <v>0</v>
      </c>
      <c r="V1280">
        <v>0</v>
      </c>
      <c r="W1280">
        <v>0</v>
      </c>
      <c r="X1280">
        <v>0</v>
      </c>
      <c r="Y1280">
        <v>0</v>
      </c>
      <c r="Z1280">
        <v>0</v>
      </c>
      <c r="AA1280">
        <v>1</v>
      </c>
      <c r="AB1280">
        <v>0</v>
      </c>
      <c r="AC1280">
        <v>0</v>
      </c>
      <c r="AD1280">
        <v>0</v>
      </c>
      <c r="AE1280" t="str">
        <v>(empty model)</v>
      </c>
      <c r="AF1280">
        <v>1</v>
      </c>
      <c r="AG1280">
        <v>139</v>
      </c>
      <c r="AH1280">
        <v>3942.9827</v>
      </c>
      <c r="AI1280">
        <v>12.9</v>
      </c>
    </row>
    <row r="1281" spans="10:35" x14ac:dyDescent="0.25">
      <c r="J1281" t="str">
        <v>Israel</v>
      </c>
      <c r="K1281" t="b">
        <v>1</v>
      </c>
      <c r="M1281" t="str">
        <v>Samoa</v>
      </c>
      <c r="N1281">
        <v>72.599999999999994</v>
      </c>
      <c r="P1281" t="str">
        <v>Samoa</v>
      </c>
      <c r="Q1281">
        <v>0</v>
      </c>
      <c r="R1281">
        <v>0</v>
      </c>
      <c r="S1281">
        <v>0</v>
      </c>
      <c r="T1281">
        <v>0</v>
      </c>
      <c r="U1281">
        <v>0</v>
      </c>
      <c r="V1281">
        <v>0</v>
      </c>
      <c r="W1281">
        <v>0</v>
      </c>
      <c r="X1281">
        <v>0</v>
      </c>
      <c r="Y1281">
        <v>0</v>
      </c>
      <c r="Z1281">
        <v>1</v>
      </c>
      <c r="AA1281">
        <v>0</v>
      </c>
      <c r="AB1281">
        <v>0</v>
      </c>
      <c r="AC1281">
        <v>0</v>
      </c>
      <c r="AD1281">
        <v>0</v>
      </c>
      <c r="AE1281" t="str">
        <v>(empty model)</v>
      </c>
      <c r="AF1281">
        <v>1</v>
      </c>
      <c r="AG1281">
        <v>144</v>
      </c>
      <c r="AH1281">
        <v>3453.4874340000001</v>
      </c>
      <c r="AI1281">
        <v>12.9</v>
      </c>
    </row>
    <row r="1282" spans="10:35" x14ac:dyDescent="0.25">
      <c r="J1282" t="str">
        <v>Israel</v>
      </c>
      <c r="K1282" t="b">
        <v>1</v>
      </c>
      <c r="M1282" t="str">
        <v>Samoa</v>
      </c>
      <c r="N1282">
        <v>76</v>
      </c>
      <c r="P1282" t="str">
        <v>Samoa</v>
      </c>
      <c r="Q1282">
        <v>0</v>
      </c>
      <c r="R1282">
        <v>0</v>
      </c>
      <c r="S1282">
        <v>0</v>
      </c>
      <c r="T1282">
        <v>0</v>
      </c>
      <c r="U1282">
        <v>0</v>
      </c>
      <c r="V1282">
        <v>0</v>
      </c>
      <c r="W1282">
        <v>0</v>
      </c>
      <c r="X1282">
        <v>0</v>
      </c>
      <c r="Y1282">
        <v>1</v>
      </c>
      <c r="Z1282">
        <v>0</v>
      </c>
      <c r="AA1282">
        <v>0</v>
      </c>
      <c r="AB1282">
        <v>0</v>
      </c>
      <c r="AC1282">
        <v>0</v>
      </c>
      <c r="AD1282">
        <v>0</v>
      </c>
      <c r="AE1282" t="str">
        <v>(empty model)</v>
      </c>
      <c r="AF1282">
        <v>1</v>
      </c>
      <c r="AG1282">
        <v>172</v>
      </c>
      <c r="AH1282">
        <v>335.11283800000001</v>
      </c>
      <c r="AI1282">
        <v>12.9</v>
      </c>
    </row>
    <row r="1283" spans="10:35" x14ac:dyDescent="0.25">
      <c r="J1283" t="str">
        <v>Israel</v>
      </c>
      <c r="K1283" t="b">
        <v>1</v>
      </c>
      <c r="M1283" t="str">
        <v>Samoa</v>
      </c>
      <c r="N1283">
        <v>72.5</v>
      </c>
      <c r="P1283" t="str">
        <v>Samoa</v>
      </c>
      <c r="Q1283">
        <v>0</v>
      </c>
      <c r="R1283">
        <v>0</v>
      </c>
      <c r="S1283">
        <v>0</v>
      </c>
      <c r="T1283">
        <v>0</v>
      </c>
      <c r="U1283">
        <v>0</v>
      </c>
      <c r="V1283">
        <v>0</v>
      </c>
      <c r="W1283">
        <v>0</v>
      </c>
      <c r="X1283">
        <v>1</v>
      </c>
      <c r="Y1283">
        <v>0</v>
      </c>
      <c r="Z1283">
        <v>0</v>
      </c>
      <c r="AA1283">
        <v>0</v>
      </c>
      <c r="AB1283">
        <v>0</v>
      </c>
      <c r="AC1283">
        <v>0</v>
      </c>
      <c r="AD1283">
        <v>0</v>
      </c>
      <c r="AE1283" t="str">
        <v>(empty model)</v>
      </c>
      <c r="AF1283">
        <v>1</v>
      </c>
      <c r="AG1283">
        <v>146</v>
      </c>
      <c r="AH1283">
        <v>359.82222999999999</v>
      </c>
      <c r="AI1283">
        <v>12.9</v>
      </c>
    </row>
    <row r="1284" spans="10:35" x14ac:dyDescent="0.25">
      <c r="J1284" t="str">
        <v>Israel</v>
      </c>
      <c r="K1284" t="b">
        <v>1</v>
      </c>
      <c r="M1284" t="str">
        <v>Samoa</v>
      </c>
      <c r="N1284">
        <v>72.2</v>
      </c>
      <c r="P1284" t="str">
        <v>Samoa</v>
      </c>
      <c r="Q1284">
        <v>0</v>
      </c>
      <c r="R1284">
        <v>0</v>
      </c>
      <c r="S1284">
        <v>0</v>
      </c>
      <c r="T1284">
        <v>0</v>
      </c>
      <c r="U1284">
        <v>0</v>
      </c>
      <c r="V1284">
        <v>0</v>
      </c>
      <c r="W1284">
        <v>1</v>
      </c>
      <c r="X1284">
        <v>0</v>
      </c>
      <c r="Y1284">
        <v>0</v>
      </c>
      <c r="Z1284">
        <v>0</v>
      </c>
      <c r="AA1284">
        <v>0</v>
      </c>
      <c r="AB1284">
        <v>0</v>
      </c>
      <c r="AC1284">
        <v>0</v>
      </c>
      <c r="AD1284">
        <v>0</v>
      </c>
      <c r="AE1284" t="str">
        <v>(empty model)</v>
      </c>
      <c r="AF1284">
        <v>1</v>
      </c>
      <c r="AG1284">
        <v>149</v>
      </c>
      <c r="AH1284">
        <v>322.54312099999999</v>
      </c>
      <c r="AI1284">
        <v>12.9</v>
      </c>
    </row>
    <row r="1285" spans="10:35" x14ac:dyDescent="0.25">
      <c r="J1285" t="str">
        <v>Italy</v>
      </c>
      <c r="K1285" t="b">
        <v>0</v>
      </c>
      <c r="M1285" t="str">
        <v>Samoa</v>
      </c>
      <c r="N1285">
        <v>72</v>
      </c>
      <c r="P1285" t="str">
        <v>Samoa</v>
      </c>
      <c r="Q1285">
        <v>0</v>
      </c>
      <c r="R1285">
        <v>0</v>
      </c>
      <c r="S1285">
        <v>0</v>
      </c>
      <c r="T1285">
        <v>0</v>
      </c>
      <c r="U1285">
        <v>0</v>
      </c>
      <c r="V1285">
        <v>1</v>
      </c>
      <c r="W1285">
        <v>0</v>
      </c>
      <c r="X1285">
        <v>0</v>
      </c>
      <c r="Y1285">
        <v>0</v>
      </c>
      <c r="Z1285">
        <v>0</v>
      </c>
      <c r="AA1285">
        <v>0</v>
      </c>
      <c r="AB1285">
        <v>0</v>
      </c>
      <c r="AC1285">
        <v>0</v>
      </c>
      <c r="AD1285">
        <v>0</v>
      </c>
      <c r="AE1285" t="str">
        <v>(empty model)</v>
      </c>
      <c r="AF1285">
        <v>1</v>
      </c>
      <c r="AG1285">
        <v>153</v>
      </c>
      <c r="AH1285">
        <v>287.96389900000003</v>
      </c>
      <c r="AI1285">
        <v>12.7</v>
      </c>
    </row>
    <row r="1286" spans="10:35" x14ac:dyDescent="0.25">
      <c r="J1286" t="str">
        <v>Italy</v>
      </c>
      <c r="K1286" t="b">
        <v>1</v>
      </c>
      <c r="M1286" t="str">
        <v>Samoa</v>
      </c>
      <c r="N1286">
        <v>71.599999999999994</v>
      </c>
      <c r="P1286" t="str">
        <v>Samoa</v>
      </c>
      <c r="Q1286">
        <v>0</v>
      </c>
      <c r="R1286">
        <v>0</v>
      </c>
      <c r="S1286">
        <v>0</v>
      </c>
      <c r="T1286">
        <v>0</v>
      </c>
      <c r="U1286">
        <v>1</v>
      </c>
      <c r="V1286">
        <v>0</v>
      </c>
      <c r="W1286">
        <v>0</v>
      </c>
      <c r="X1286">
        <v>0</v>
      </c>
      <c r="Y1286">
        <v>0</v>
      </c>
      <c r="Z1286">
        <v>0</v>
      </c>
      <c r="AA1286">
        <v>0</v>
      </c>
      <c r="AB1286">
        <v>0</v>
      </c>
      <c r="AC1286">
        <v>0</v>
      </c>
      <c r="AD1286">
        <v>0</v>
      </c>
      <c r="AE1286" t="str">
        <v>(empty model)</v>
      </c>
      <c r="AF1286">
        <v>1</v>
      </c>
      <c r="AG1286">
        <v>16</v>
      </c>
      <c r="AH1286">
        <v>2571.2623480000002</v>
      </c>
      <c r="AI1286">
        <v>12.6</v>
      </c>
    </row>
    <row r="1287" spans="10:35" x14ac:dyDescent="0.25">
      <c r="J1287" t="str">
        <v>Italy</v>
      </c>
      <c r="K1287" t="b">
        <v>1</v>
      </c>
      <c r="M1287" t="str">
        <v>Samoa</v>
      </c>
      <c r="N1287">
        <v>71.400000000000006</v>
      </c>
      <c r="P1287" t="str">
        <v>Samoa</v>
      </c>
      <c r="Q1287">
        <v>0</v>
      </c>
      <c r="R1287">
        <v>0</v>
      </c>
      <c r="S1287">
        <v>0</v>
      </c>
      <c r="T1287">
        <v>1</v>
      </c>
      <c r="U1287">
        <v>0</v>
      </c>
      <c r="V1287">
        <v>0</v>
      </c>
      <c r="W1287">
        <v>0</v>
      </c>
      <c r="X1287">
        <v>0</v>
      </c>
      <c r="Y1287">
        <v>0</v>
      </c>
      <c r="Z1287">
        <v>0</v>
      </c>
      <c r="AA1287">
        <v>0</v>
      </c>
      <c r="AB1287">
        <v>0</v>
      </c>
      <c r="AC1287">
        <v>0</v>
      </c>
      <c r="AD1287">
        <v>0</v>
      </c>
      <c r="AE1287" t="str">
        <v>(empty model)</v>
      </c>
      <c r="AF1287">
        <v>1</v>
      </c>
      <c r="AG1287">
        <v>162</v>
      </c>
      <c r="AH1287">
        <v>2351.3381399999998</v>
      </c>
      <c r="AI1287">
        <v>12.4</v>
      </c>
    </row>
    <row r="1288" spans="10:35" x14ac:dyDescent="0.25">
      <c r="J1288" t="str">
        <v>Italy</v>
      </c>
      <c r="K1288" t="b">
        <v>1</v>
      </c>
      <c r="M1288" t="str">
        <v>Samoa</v>
      </c>
      <c r="N1288">
        <v>79</v>
      </c>
      <c r="P1288" t="str">
        <v>Samoa</v>
      </c>
      <c r="Q1288">
        <v>0</v>
      </c>
      <c r="R1288">
        <v>0</v>
      </c>
      <c r="S1288">
        <v>1</v>
      </c>
      <c r="T1288">
        <v>0</v>
      </c>
      <c r="U1288">
        <v>0</v>
      </c>
      <c r="V1288">
        <v>0</v>
      </c>
      <c r="W1288">
        <v>0</v>
      </c>
      <c r="X1288">
        <v>0</v>
      </c>
      <c r="Y1288">
        <v>0</v>
      </c>
      <c r="Z1288">
        <v>0</v>
      </c>
      <c r="AA1288">
        <v>0</v>
      </c>
      <c r="AB1288">
        <v>0</v>
      </c>
      <c r="AC1288">
        <v>0</v>
      </c>
      <c r="AD1288">
        <v>0</v>
      </c>
      <c r="AE1288" t="str">
        <v>(empty model)</v>
      </c>
      <c r="AF1288">
        <v>1</v>
      </c>
      <c r="AG1288">
        <v>169</v>
      </c>
      <c r="AH1288">
        <v>197.29417000000001</v>
      </c>
      <c r="AI1288">
        <v>12.3</v>
      </c>
    </row>
    <row r="1289" spans="10:35" x14ac:dyDescent="0.25">
      <c r="J1289" t="str">
        <v>Italy</v>
      </c>
      <c r="K1289" t="b">
        <v>1</v>
      </c>
      <c r="M1289" t="str">
        <v>Samoa</v>
      </c>
      <c r="N1289">
        <v>76</v>
      </c>
      <c r="P1289" t="str">
        <v>Samoa</v>
      </c>
      <c r="Q1289">
        <v>0</v>
      </c>
      <c r="R1289">
        <v>1</v>
      </c>
      <c r="S1289">
        <v>0</v>
      </c>
      <c r="T1289">
        <v>0</v>
      </c>
      <c r="U1289">
        <v>0</v>
      </c>
      <c r="V1289">
        <v>0</v>
      </c>
      <c r="W1289">
        <v>0</v>
      </c>
      <c r="X1289">
        <v>0</v>
      </c>
      <c r="Y1289">
        <v>0</v>
      </c>
      <c r="Z1289">
        <v>0</v>
      </c>
      <c r="AA1289">
        <v>0</v>
      </c>
      <c r="AB1289">
        <v>0</v>
      </c>
      <c r="AC1289">
        <v>0</v>
      </c>
      <c r="AD1289">
        <v>0</v>
      </c>
      <c r="AE1289" t="str">
        <v>(empty model)</v>
      </c>
      <c r="AF1289">
        <v>1</v>
      </c>
      <c r="AG1289">
        <v>174</v>
      </c>
      <c r="AH1289">
        <v>1631.4172699999999</v>
      </c>
      <c r="AI1289">
        <v>12.1</v>
      </c>
    </row>
    <row r="1290" spans="10:35" x14ac:dyDescent="0.25">
      <c r="J1290" t="str">
        <v>Italy</v>
      </c>
      <c r="K1290" t="b">
        <v>1</v>
      </c>
      <c r="M1290" t="str">
        <v>Samoa</v>
      </c>
      <c r="N1290">
        <v>75</v>
      </c>
      <c r="P1290" t="str">
        <v>Samoa</v>
      </c>
      <c r="Q1290">
        <v>1</v>
      </c>
      <c r="R1290">
        <v>0</v>
      </c>
      <c r="S1290">
        <v>0</v>
      </c>
      <c r="T1290">
        <v>0</v>
      </c>
      <c r="U1290">
        <v>0</v>
      </c>
      <c r="V1290">
        <v>0</v>
      </c>
      <c r="W1290">
        <v>0</v>
      </c>
      <c r="X1290">
        <v>0</v>
      </c>
      <c r="Y1290">
        <v>0</v>
      </c>
      <c r="Z1290">
        <v>0</v>
      </c>
      <c r="AA1290">
        <v>0</v>
      </c>
      <c r="AB1290">
        <v>0</v>
      </c>
      <c r="AC1290">
        <v>0</v>
      </c>
      <c r="AD1290">
        <v>0</v>
      </c>
      <c r="AE1290" t="str">
        <v>(empty model)</v>
      </c>
      <c r="AF1290">
        <v>1</v>
      </c>
      <c r="AG1290">
        <v>175</v>
      </c>
      <c r="AH1290">
        <v>1555.47451</v>
      </c>
      <c r="AI1290">
        <v>12</v>
      </c>
    </row>
    <row r="1291" spans="10:35" x14ac:dyDescent="0.25">
      <c r="J1291" t="str">
        <v>Italy</v>
      </c>
      <c r="K1291" t="b">
        <v>1</v>
      </c>
      <c r="M1291" t="str">
        <v>Samoa</v>
      </c>
      <c r="N1291">
        <v>72</v>
      </c>
      <c r="P1291" t="str">
        <v>Samoa</v>
      </c>
      <c r="Q1291">
        <v>0</v>
      </c>
      <c r="R1291">
        <v>0</v>
      </c>
      <c r="S1291">
        <v>0</v>
      </c>
      <c r="T1291">
        <v>0</v>
      </c>
      <c r="U1291">
        <v>0</v>
      </c>
      <c r="V1291">
        <v>0</v>
      </c>
      <c r="W1291">
        <v>0</v>
      </c>
      <c r="X1291">
        <v>0</v>
      </c>
      <c r="Y1291">
        <v>0</v>
      </c>
      <c r="Z1291">
        <v>0</v>
      </c>
      <c r="AA1291">
        <v>0</v>
      </c>
      <c r="AB1291">
        <v>0</v>
      </c>
      <c r="AC1291">
        <v>0</v>
      </c>
      <c r="AD1291">
        <v>0</v>
      </c>
      <c r="AE1291" t="str">
        <v>(empty model)</v>
      </c>
      <c r="AF1291">
        <v>1</v>
      </c>
      <c r="AG1291">
        <v>18</v>
      </c>
      <c r="AH1291">
        <v>154.68923000000001</v>
      </c>
      <c r="AI1291">
        <v>12.1</v>
      </c>
    </row>
    <row r="1292" spans="10:35" x14ac:dyDescent="0.25">
      <c r="J1292" t="str">
        <v>Italy</v>
      </c>
      <c r="K1292" t="b">
        <v>1</v>
      </c>
      <c r="M1292" t="str">
        <v>Sao Tome and Principe</v>
      </c>
      <c r="N1292">
        <v>67.3</v>
      </c>
      <c r="P1292" t="str">
        <v>Sao Tome and Principe</v>
      </c>
      <c r="Q1292">
        <v>0</v>
      </c>
      <c r="R1292">
        <v>0</v>
      </c>
      <c r="S1292">
        <v>0</v>
      </c>
      <c r="T1292">
        <v>0</v>
      </c>
      <c r="U1292">
        <v>0</v>
      </c>
      <c r="V1292">
        <v>0</v>
      </c>
      <c r="W1292">
        <v>0</v>
      </c>
      <c r="X1292">
        <v>0</v>
      </c>
      <c r="Y1292">
        <v>0</v>
      </c>
      <c r="Z1292">
        <v>0</v>
      </c>
      <c r="AA1292">
        <v>0</v>
      </c>
      <c r="AB1292">
        <v>0</v>
      </c>
      <c r="AC1292">
        <v>0</v>
      </c>
      <c r="AD1292">
        <v>1</v>
      </c>
      <c r="AE1292" t="str">
        <v>(empty model)</v>
      </c>
      <c r="AF1292">
        <v>1</v>
      </c>
      <c r="AG1292">
        <v>191</v>
      </c>
      <c r="AH1292">
        <v>1821.8787339999999</v>
      </c>
      <c r="AI1292">
        <v>11.1</v>
      </c>
    </row>
    <row r="1293" spans="10:35" x14ac:dyDescent="0.25">
      <c r="J1293" t="str">
        <v>Italy</v>
      </c>
      <c r="K1293" t="b">
        <v>1</v>
      </c>
      <c r="M1293" t="str">
        <v>Sao Tome and Principe</v>
      </c>
      <c r="N1293">
        <v>67.099999999999994</v>
      </c>
      <c r="P1293" t="str">
        <v>Sao Tome and Principe</v>
      </c>
      <c r="Q1293">
        <v>0</v>
      </c>
      <c r="R1293">
        <v>0</v>
      </c>
      <c r="S1293">
        <v>0</v>
      </c>
      <c r="T1293">
        <v>0</v>
      </c>
      <c r="U1293">
        <v>0</v>
      </c>
      <c r="V1293">
        <v>0</v>
      </c>
      <c r="W1293">
        <v>0</v>
      </c>
      <c r="X1293">
        <v>0</v>
      </c>
      <c r="Y1293">
        <v>0</v>
      </c>
      <c r="Z1293">
        <v>0</v>
      </c>
      <c r="AA1293">
        <v>0</v>
      </c>
      <c r="AB1293">
        <v>0</v>
      </c>
      <c r="AC1293">
        <v>1</v>
      </c>
      <c r="AD1293">
        <v>0</v>
      </c>
      <c r="AE1293" t="str">
        <v>(empty model)</v>
      </c>
      <c r="AF1293">
        <v>1</v>
      </c>
      <c r="AG1293">
        <v>192</v>
      </c>
      <c r="AH1293">
        <v>1619.532678</v>
      </c>
      <c r="AI1293">
        <v>11</v>
      </c>
    </row>
    <row r="1294" spans="10:35" x14ac:dyDescent="0.25">
      <c r="J1294" t="str">
        <v>Italy</v>
      </c>
      <c r="K1294" t="b">
        <v>1</v>
      </c>
      <c r="M1294" t="str">
        <v>Sao Tome and Principe</v>
      </c>
      <c r="N1294">
        <v>66.900000000000006</v>
      </c>
      <c r="P1294" t="str">
        <v>Sao Tome and Principe</v>
      </c>
      <c r="Q1294">
        <v>0</v>
      </c>
      <c r="R1294">
        <v>0</v>
      </c>
      <c r="S1294">
        <v>0</v>
      </c>
      <c r="T1294">
        <v>0</v>
      </c>
      <c r="U1294">
        <v>0</v>
      </c>
      <c r="V1294">
        <v>0</v>
      </c>
      <c r="W1294">
        <v>0</v>
      </c>
      <c r="X1294">
        <v>0</v>
      </c>
      <c r="Y1294">
        <v>0</v>
      </c>
      <c r="Z1294">
        <v>0</v>
      </c>
      <c r="AA1294">
        <v>0</v>
      </c>
      <c r="AB1294">
        <v>1</v>
      </c>
      <c r="AC1294">
        <v>0</v>
      </c>
      <c r="AD1294">
        <v>0</v>
      </c>
      <c r="AE1294" t="str">
        <v>(empty model)</v>
      </c>
      <c r="AF1294">
        <v>1</v>
      </c>
      <c r="AG1294">
        <v>194</v>
      </c>
      <c r="AH1294">
        <v>138.94995900000001</v>
      </c>
      <c r="AI1294">
        <v>10.8</v>
      </c>
    </row>
    <row r="1295" spans="10:35" x14ac:dyDescent="0.25">
      <c r="J1295" t="str">
        <v>Italy</v>
      </c>
      <c r="K1295" t="b">
        <v>1</v>
      </c>
      <c r="M1295" t="str">
        <v>Sao Tome and Principe</v>
      </c>
      <c r="N1295">
        <v>66.599999999999994</v>
      </c>
      <c r="P1295" t="str">
        <v>Sao Tome and Principe</v>
      </c>
      <c r="Q1295">
        <v>0</v>
      </c>
      <c r="R1295">
        <v>0</v>
      </c>
      <c r="S1295">
        <v>0</v>
      </c>
      <c r="T1295">
        <v>0</v>
      </c>
      <c r="U1295">
        <v>0</v>
      </c>
      <c r="V1295">
        <v>0</v>
      </c>
      <c r="W1295">
        <v>0</v>
      </c>
      <c r="X1295">
        <v>0</v>
      </c>
      <c r="Y1295">
        <v>0</v>
      </c>
      <c r="Z1295">
        <v>0</v>
      </c>
      <c r="AA1295">
        <v>1</v>
      </c>
      <c r="AB1295">
        <v>0</v>
      </c>
      <c r="AC1295">
        <v>0</v>
      </c>
      <c r="AD1295">
        <v>0</v>
      </c>
      <c r="AE1295" t="str">
        <v>(empty model)</v>
      </c>
      <c r="AF1295">
        <v>1</v>
      </c>
      <c r="AG1295">
        <v>198</v>
      </c>
      <c r="AH1295">
        <v>134.326189</v>
      </c>
      <c r="AI1295">
        <v>10.6</v>
      </c>
    </row>
    <row r="1296" spans="10:35" x14ac:dyDescent="0.25">
      <c r="J1296" t="str">
        <v>Italy</v>
      </c>
      <c r="K1296" t="b">
        <v>1</v>
      </c>
      <c r="M1296" t="str">
        <v>Sao Tome and Principe</v>
      </c>
      <c r="N1296">
        <v>66.2</v>
      </c>
      <c r="P1296" t="str">
        <v>Sao Tome and Principe</v>
      </c>
      <c r="Q1296">
        <v>0</v>
      </c>
      <c r="R1296">
        <v>0</v>
      </c>
      <c r="S1296">
        <v>0</v>
      </c>
      <c r="T1296">
        <v>0</v>
      </c>
      <c r="U1296">
        <v>0</v>
      </c>
      <c r="V1296">
        <v>0</v>
      </c>
      <c r="W1296">
        <v>0</v>
      </c>
      <c r="X1296">
        <v>0</v>
      </c>
      <c r="Y1296">
        <v>0</v>
      </c>
      <c r="Z1296">
        <v>1</v>
      </c>
      <c r="AA1296">
        <v>0</v>
      </c>
      <c r="AB1296">
        <v>0</v>
      </c>
      <c r="AC1296">
        <v>0</v>
      </c>
      <c r="AD1296">
        <v>0</v>
      </c>
      <c r="AE1296" t="str">
        <v>(empty model)</v>
      </c>
      <c r="AF1296">
        <v>1</v>
      </c>
      <c r="AG1296">
        <v>24</v>
      </c>
      <c r="AH1296">
        <v>1129.7549610000001</v>
      </c>
      <c r="AI1296">
        <v>10.6</v>
      </c>
    </row>
    <row r="1297" spans="10:35" x14ac:dyDescent="0.25">
      <c r="J1297" t="str">
        <v>Italy</v>
      </c>
      <c r="K1297" t="b">
        <v>1</v>
      </c>
      <c r="M1297" t="str">
        <v>Sao Tome and Principe</v>
      </c>
      <c r="N1297">
        <v>65.8</v>
      </c>
      <c r="P1297" t="str">
        <v>Sao Tome and Principe</v>
      </c>
      <c r="Q1297">
        <v>0</v>
      </c>
      <c r="R1297">
        <v>0</v>
      </c>
      <c r="S1297">
        <v>0</v>
      </c>
      <c r="T1297">
        <v>0</v>
      </c>
      <c r="U1297">
        <v>0</v>
      </c>
      <c r="V1297">
        <v>0</v>
      </c>
      <c r="W1297">
        <v>0</v>
      </c>
      <c r="X1297">
        <v>0</v>
      </c>
      <c r="Y1297">
        <v>1</v>
      </c>
      <c r="Z1297">
        <v>0</v>
      </c>
      <c r="AA1297">
        <v>0</v>
      </c>
      <c r="AB1297">
        <v>0</v>
      </c>
      <c r="AC1297">
        <v>0</v>
      </c>
      <c r="AD1297">
        <v>0</v>
      </c>
      <c r="AE1297" t="str">
        <v>(empty model)</v>
      </c>
      <c r="AF1297">
        <v>1</v>
      </c>
      <c r="AG1297">
        <v>21</v>
      </c>
      <c r="AH1297">
        <v>199.57146</v>
      </c>
      <c r="AI1297">
        <v>10.1</v>
      </c>
    </row>
    <row r="1298" spans="10:35" x14ac:dyDescent="0.25">
      <c r="J1298" t="str">
        <v>Italy</v>
      </c>
      <c r="K1298" t="b">
        <v>1</v>
      </c>
      <c r="M1298" t="str">
        <v>Sao Tome and Principe</v>
      </c>
      <c r="N1298">
        <v>65.400000000000006</v>
      </c>
      <c r="P1298" t="str">
        <v>Sao Tome and Principe</v>
      </c>
      <c r="Q1298">
        <v>0</v>
      </c>
      <c r="R1298">
        <v>0</v>
      </c>
      <c r="S1298">
        <v>0</v>
      </c>
      <c r="T1298">
        <v>0</v>
      </c>
      <c r="U1298">
        <v>0</v>
      </c>
      <c r="V1298">
        <v>0</v>
      </c>
      <c r="W1298">
        <v>0</v>
      </c>
      <c r="X1298">
        <v>1</v>
      </c>
      <c r="Y1298">
        <v>0</v>
      </c>
      <c r="Z1298">
        <v>0</v>
      </c>
      <c r="AA1298">
        <v>0</v>
      </c>
      <c r="AB1298">
        <v>0</v>
      </c>
      <c r="AC1298">
        <v>0</v>
      </c>
      <c r="AD1298">
        <v>0</v>
      </c>
      <c r="AE1298" t="str">
        <v>(empty model)</v>
      </c>
      <c r="AF1298">
        <v>1</v>
      </c>
      <c r="AG1298">
        <v>215</v>
      </c>
      <c r="AH1298">
        <v>1126.4621199999999</v>
      </c>
      <c r="AI1298">
        <v>10.4</v>
      </c>
    </row>
    <row r="1299" spans="10:35" x14ac:dyDescent="0.25">
      <c r="J1299" t="str">
        <v>Italy</v>
      </c>
      <c r="K1299" t="b">
        <v>1</v>
      </c>
      <c r="M1299" t="str">
        <v>Sao Tome and Principe</v>
      </c>
      <c r="N1299">
        <v>65.099999999999994</v>
      </c>
      <c r="P1299" t="str">
        <v>Sao Tome and Principe</v>
      </c>
      <c r="Q1299">
        <v>0</v>
      </c>
      <c r="R1299">
        <v>0</v>
      </c>
      <c r="S1299">
        <v>0</v>
      </c>
      <c r="T1299">
        <v>0</v>
      </c>
      <c r="U1299">
        <v>0</v>
      </c>
      <c r="V1299">
        <v>0</v>
      </c>
      <c r="W1299">
        <v>1</v>
      </c>
      <c r="X1299">
        <v>0</v>
      </c>
      <c r="Y1299">
        <v>0</v>
      </c>
      <c r="Z1299">
        <v>0</v>
      </c>
      <c r="AA1299">
        <v>0</v>
      </c>
      <c r="AB1299">
        <v>0</v>
      </c>
      <c r="AC1299">
        <v>0</v>
      </c>
      <c r="AD1299">
        <v>0</v>
      </c>
      <c r="AE1299" t="str">
        <v>(empty model)</v>
      </c>
      <c r="AF1299">
        <v>1</v>
      </c>
      <c r="AG1299">
        <v>217</v>
      </c>
      <c r="AH1299">
        <v>894.92798800000003</v>
      </c>
      <c r="AI1299">
        <v>10.3</v>
      </c>
    </row>
    <row r="1300" spans="10:35" x14ac:dyDescent="0.25">
      <c r="J1300" t="str">
        <v>Italy</v>
      </c>
      <c r="K1300" t="b">
        <v>1</v>
      </c>
      <c r="M1300" t="str">
        <v>Sao Tome and Principe</v>
      </c>
      <c r="N1300">
        <v>64.7</v>
      </c>
      <c r="P1300" t="str">
        <v>Sao Tome and Principe</v>
      </c>
      <c r="Q1300">
        <v>0</v>
      </c>
      <c r="R1300">
        <v>0</v>
      </c>
      <c r="S1300">
        <v>0</v>
      </c>
      <c r="T1300">
        <v>0</v>
      </c>
      <c r="U1300">
        <v>0</v>
      </c>
      <c r="V1300">
        <v>1</v>
      </c>
      <c r="W1300">
        <v>0</v>
      </c>
      <c r="X1300">
        <v>0</v>
      </c>
      <c r="Y1300">
        <v>0</v>
      </c>
      <c r="Z1300">
        <v>0</v>
      </c>
      <c r="AA1300">
        <v>0</v>
      </c>
      <c r="AB1300">
        <v>0</v>
      </c>
      <c r="AC1300">
        <v>0</v>
      </c>
      <c r="AD1300">
        <v>0</v>
      </c>
      <c r="AE1300" t="str">
        <v>(empty model)</v>
      </c>
      <c r="AF1300">
        <v>1</v>
      </c>
      <c r="AG1300">
        <v>22</v>
      </c>
      <c r="AH1300">
        <v>843.89446999999996</v>
      </c>
      <c r="AI1300">
        <v>10.199999999999999</v>
      </c>
    </row>
    <row r="1301" spans="10:35" x14ac:dyDescent="0.25">
      <c r="J1301" t="str">
        <v>Jamaica</v>
      </c>
      <c r="K1301" t="b">
        <v>0</v>
      </c>
      <c r="M1301" t="str">
        <v>Sao Tome and Principe</v>
      </c>
      <c r="N1301">
        <v>64.3</v>
      </c>
      <c r="P1301" t="str">
        <v>Sao Tome and Principe</v>
      </c>
      <c r="Q1301">
        <v>0</v>
      </c>
      <c r="R1301">
        <v>0</v>
      </c>
      <c r="S1301">
        <v>0</v>
      </c>
      <c r="T1301">
        <v>0</v>
      </c>
      <c r="U1301">
        <v>1</v>
      </c>
      <c r="V1301">
        <v>0</v>
      </c>
      <c r="W1301">
        <v>0</v>
      </c>
      <c r="X1301">
        <v>0</v>
      </c>
      <c r="Y1301">
        <v>0</v>
      </c>
      <c r="Z1301">
        <v>0</v>
      </c>
      <c r="AA1301">
        <v>0</v>
      </c>
      <c r="AB1301">
        <v>0</v>
      </c>
      <c r="AC1301">
        <v>0</v>
      </c>
      <c r="AD1301">
        <v>0</v>
      </c>
      <c r="AE1301" t="str">
        <v>(empty model)</v>
      </c>
      <c r="AF1301">
        <v>1</v>
      </c>
      <c r="AG1301">
        <v>222</v>
      </c>
      <c r="AH1301">
        <v>81.86157</v>
      </c>
      <c r="AI1301">
        <v>10</v>
      </c>
    </row>
    <row r="1302" spans="10:35" x14ac:dyDescent="0.25">
      <c r="J1302" t="str">
        <v>Jamaica</v>
      </c>
      <c r="K1302" t="b">
        <v>1</v>
      </c>
      <c r="M1302" t="str">
        <v>Sao Tome and Principe</v>
      </c>
      <c r="N1302">
        <v>63.8</v>
      </c>
      <c r="P1302" t="str">
        <v>Sao Tome and Principe</v>
      </c>
      <c r="Q1302">
        <v>0</v>
      </c>
      <c r="R1302">
        <v>0</v>
      </c>
      <c r="S1302">
        <v>0</v>
      </c>
      <c r="T1302">
        <v>1</v>
      </c>
      <c r="U1302">
        <v>0</v>
      </c>
      <c r="V1302">
        <v>0</v>
      </c>
      <c r="W1302">
        <v>0</v>
      </c>
      <c r="X1302">
        <v>0</v>
      </c>
      <c r="Y1302">
        <v>0</v>
      </c>
      <c r="Z1302">
        <v>0</v>
      </c>
      <c r="AA1302">
        <v>0</v>
      </c>
      <c r="AB1302">
        <v>0</v>
      </c>
      <c r="AC1302">
        <v>0</v>
      </c>
      <c r="AD1302">
        <v>0</v>
      </c>
      <c r="AE1302" t="str">
        <v>(empty model)</v>
      </c>
      <c r="AF1302">
        <v>1</v>
      </c>
      <c r="AG1302">
        <v>224</v>
      </c>
      <c r="AH1302">
        <v>693.34568300000001</v>
      </c>
      <c r="AI1302">
        <v>9.8000000000000007</v>
      </c>
    </row>
    <row r="1303" spans="10:35" x14ac:dyDescent="0.25">
      <c r="J1303" t="str">
        <v>Jamaica</v>
      </c>
      <c r="K1303" t="b">
        <v>1</v>
      </c>
      <c r="M1303" t="str">
        <v>Sao Tome and Principe</v>
      </c>
      <c r="N1303">
        <v>63.4</v>
      </c>
      <c r="P1303" t="str">
        <v>Sao Tome and Principe</v>
      </c>
      <c r="Q1303">
        <v>0</v>
      </c>
      <c r="R1303">
        <v>0</v>
      </c>
      <c r="S1303">
        <v>1</v>
      </c>
      <c r="T1303">
        <v>0</v>
      </c>
      <c r="U1303">
        <v>0</v>
      </c>
      <c r="V1303">
        <v>0</v>
      </c>
      <c r="W1303">
        <v>0</v>
      </c>
      <c r="X1303">
        <v>0</v>
      </c>
      <c r="Y1303">
        <v>0</v>
      </c>
      <c r="Z1303">
        <v>0</v>
      </c>
      <c r="AA1303">
        <v>0</v>
      </c>
      <c r="AB1303">
        <v>0</v>
      </c>
      <c r="AC1303">
        <v>0</v>
      </c>
      <c r="AD1303">
        <v>0</v>
      </c>
      <c r="AE1303" t="str">
        <v>(empty model)</v>
      </c>
      <c r="AF1303">
        <v>1</v>
      </c>
      <c r="AG1303">
        <v>225</v>
      </c>
      <c r="AH1303">
        <v>649.34215300000005</v>
      </c>
      <c r="AI1303">
        <v>9.6999999999999993</v>
      </c>
    </row>
    <row r="1304" spans="10:35" x14ac:dyDescent="0.25">
      <c r="J1304" t="str">
        <v>Jamaica</v>
      </c>
      <c r="K1304" t="b">
        <v>1</v>
      </c>
      <c r="M1304" t="str">
        <v>Senegal</v>
      </c>
      <c r="N1304">
        <v>66.400000000000006</v>
      </c>
      <c r="P1304" t="str">
        <v>Senegal</v>
      </c>
      <c r="Q1304">
        <v>0</v>
      </c>
      <c r="R1304">
        <v>0</v>
      </c>
      <c r="S1304">
        <v>0</v>
      </c>
      <c r="T1304">
        <v>0</v>
      </c>
      <c r="U1304">
        <v>0</v>
      </c>
      <c r="V1304">
        <v>0</v>
      </c>
      <c r="W1304">
        <v>0</v>
      </c>
      <c r="X1304">
        <v>0</v>
      </c>
      <c r="Y1304">
        <v>0</v>
      </c>
      <c r="Z1304">
        <v>0</v>
      </c>
      <c r="AA1304">
        <v>0</v>
      </c>
      <c r="AB1304">
        <v>0</v>
      </c>
      <c r="AC1304">
        <v>0</v>
      </c>
      <c r="AD1304">
        <v>1</v>
      </c>
      <c r="AE1304" t="str">
        <v>(empty model)</v>
      </c>
      <c r="AF1304">
        <v>1</v>
      </c>
      <c r="AG1304">
        <v>192</v>
      </c>
      <c r="AH1304">
        <v>152.443873</v>
      </c>
      <c r="AI1304">
        <v>9.1</v>
      </c>
    </row>
    <row r="1305" spans="10:35" x14ac:dyDescent="0.25">
      <c r="J1305" t="str">
        <v>Jamaica</v>
      </c>
      <c r="K1305" t="b">
        <v>1</v>
      </c>
      <c r="M1305" t="str">
        <v>Senegal</v>
      </c>
      <c r="N1305">
        <v>66</v>
      </c>
      <c r="P1305" t="str">
        <v>Senegal</v>
      </c>
      <c r="Q1305">
        <v>0</v>
      </c>
      <c r="R1305">
        <v>0</v>
      </c>
      <c r="S1305">
        <v>0</v>
      </c>
      <c r="T1305">
        <v>0</v>
      </c>
      <c r="U1305">
        <v>0</v>
      </c>
      <c r="V1305">
        <v>0</v>
      </c>
      <c r="W1305">
        <v>0</v>
      </c>
      <c r="X1305">
        <v>0</v>
      </c>
      <c r="Y1305">
        <v>0</v>
      </c>
      <c r="Z1305">
        <v>0</v>
      </c>
      <c r="AA1305">
        <v>0</v>
      </c>
      <c r="AB1305">
        <v>0</v>
      </c>
      <c r="AC1305">
        <v>1</v>
      </c>
      <c r="AD1305">
        <v>0</v>
      </c>
      <c r="AE1305" t="str">
        <v>(empty model)</v>
      </c>
      <c r="AF1305">
        <v>1</v>
      </c>
      <c r="AG1305">
        <v>196</v>
      </c>
      <c r="AH1305">
        <v>148.912351</v>
      </c>
      <c r="AI1305">
        <v>8.6999999999999993</v>
      </c>
    </row>
    <row r="1306" spans="10:35" x14ac:dyDescent="0.25">
      <c r="J1306" t="str">
        <v>Jamaica</v>
      </c>
      <c r="K1306" t="b">
        <v>1</v>
      </c>
      <c r="M1306" t="str">
        <v>Senegal</v>
      </c>
      <c r="N1306">
        <v>65.599999999999994</v>
      </c>
      <c r="P1306" t="str">
        <v>Senegal</v>
      </c>
      <c r="Q1306">
        <v>0</v>
      </c>
      <c r="R1306">
        <v>0</v>
      </c>
      <c r="S1306">
        <v>0</v>
      </c>
      <c r="T1306">
        <v>0</v>
      </c>
      <c r="U1306">
        <v>0</v>
      </c>
      <c r="V1306">
        <v>0</v>
      </c>
      <c r="W1306">
        <v>0</v>
      </c>
      <c r="X1306">
        <v>0</v>
      </c>
      <c r="Y1306">
        <v>0</v>
      </c>
      <c r="Z1306">
        <v>0</v>
      </c>
      <c r="AA1306">
        <v>0</v>
      </c>
      <c r="AB1306">
        <v>1</v>
      </c>
      <c r="AC1306">
        <v>0</v>
      </c>
      <c r="AD1306">
        <v>0</v>
      </c>
      <c r="AE1306" t="str">
        <v>(empty model)</v>
      </c>
      <c r="AF1306">
        <v>1</v>
      </c>
      <c r="AG1306">
        <v>2</v>
      </c>
      <c r="AH1306">
        <v>136.45179999999999</v>
      </c>
      <c r="AI1306">
        <v>8.3000000000000007</v>
      </c>
    </row>
    <row r="1307" spans="10:35" x14ac:dyDescent="0.25">
      <c r="J1307" t="str">
        <v>Jamaica</v>
      </c>
      <c r="K1307" t="b">
        <v>1</v>
      </c>
      <c r="M1307" t="str">
        <v>Senegal</v>
      </c>
      <c r="N1307">
        <v>64.900000000000006</v>
      </c>
      <c r="P1307" t="str">
        <v>Senegal</v>
      </c>
      <c r="Q1307">
        <v>0</v>
      </c>
      <c r="R1307">
        <v>0</v>
      </c>
      <c r="S1307">
        <v>0</v>
      </c>
      <c r="T1307">
        <v>0</v>
      </c>
      <c r="U1307">
        <v>0</v>
      </c>
      <c r="V1307">
        <v>0</v>
      </c>
      <c r="W1307">
        <v>0</v>
      </c>
      <c r="X1307">
        <v>0</v>
      </c>
      <c r="Y1307">
        <v>0</v>
      </c>
      <c r="Z1307">
        <v>0</v>
      </c>
      <c r="AA1307">
        <v>1</v>
      </c>
      <c r="AB1307">
        <v>0</v>
      </c>
      <c r="AC1307">
        <v>0</v>
      </c>
      <c r="AD1307">
        <v>0</v>
      </c>
      <c r="AE1307" t="str">
        <v>(empty model)</v>
      </c>
      <c r="AF1307">
        <v>1</v>
      </c>
      <c r="AG1307">
        <v>26</v>
      </c>
      <c r="AH1307">
        <v>18.253209999999999</v>
      </c>
      <c r="AI1307">
        <v>7.9</v>
      </c>
    </row>
    <row r="1308" spans="10:35" x14ac:dyDescent="0.25">
      <c r="J1308" t="str">
        <v>Jamaica</v>
      </c>
      <c r="K1308" t="b">
        <v>1</v>
      </c>
      <c r="M1308" t="str">
        <v>Senegal</v>
      </c>
      <c r="N1308">
        <v>64.3</v>
      </c>
      <c r="P1308" t="str">
        <v>Senegal</v>
      </c>
      <c r="Q1308">
        <v>0</v>
      </c>
      <c r="R1308">
        <v>0</v>
      </c>
      <c r="S1308">
        <v>0</v>
      </c>
      <c r="T1308">
        <v>0</v>
      </c>
      <c r="U1308">
        <v>0</v>
      </c>
      <c r="V1308">
        <v>0</v>
      </c>
      <c r="W1308">
        <v>0</v>
      </c>
      <c r="X1308">
        <v>0</v>
      </c>
      <c r="Y1308">
        <v>0</v>
      </c>
      <c r="Z1308">
        <v>1</v>
      </c>
      <c r="AA1308">
        <v>0</v>
      </c>
      <c r="AB1308">
        <v>0</v>
      </c>
      <c r="AC1308">
        <v>0</v>
      </c>
      <c r="AD1308">
        <v>0</v>
      </c>
      <c r="AE1308" t="str">
        <v>(empty model)</v>
      </c>
      <c r="AF1308">
        <v>1</v>
      </c>
      <c r="AG1308">
        <v>212</v>
      </c>
      <c r="AH1308">
        <v>11.631377000000001</v>
      </c>
      <c r="AI1308">
        <v>7.7</v>
      </c>
    </row>
    <row r="1309" spans="10:35" x14ac:dyDescent="0.25">
      <c r="J1309" t="str">
        <v>Jamaica</v>
      </c>
      <c r="K1309" t="b">
        <v>1</v>
      </c>
      <c r="M1309" t="str">
        <v>Senegal</v>
      </c>
      <c r="N1309">
        <v>63.5</v>
      </c>
      <c r="P1309" t="str">
        <v>Senegal</v>
      </c>
      <c r="Q1309">
        <v>0</v>
      </c>
      <c r="R1309">
        <v>0</v>
      </c>
      <c r="S1309">
        <v>0</v>
      </c>
      <c r="T1309">
        <v>0</v>
      </c>
      <c r="U1309">
        <v>0</v>
      </c>
      <c r="V1309">
        <v>0</v>
      </c>
      <c r="W1309">
        <v>0</v>
      </c>
      <c r="X1309">
        <v>0</v>
      </c>
      <c r="Y1309">
        <v>1</v>
      </c>
      <c r="Z1309">
        <v>0</v>
      </c>
      <c r="AA1309">
        <v>0</v>
      </c>
      <c r="AB1309">
        <v>0</v>
      </c>
      <c r="AC1309">
        <v>0</v>
      </c>
      <c r="AD1309">
        <v>0</v>
      </c>
      <c r="AE1309" t="str">
        <v>(empty model)</v>
      </c>
      <c r="AF1309">
        <v>1</v>
      </c>
      <c r="AG1309">
        <v>219</v>
      </c>
      <c r="AH1309">
        <v>12.566464</v>
      </c>
      <c r="AI1309">
        <v>7.5</v>
      </c>
    </row>
    <row r="1310" spans="10:35" x14ac:dyDescent="0.25">
      <c r="J1310" t="str">
        <v>Jamaica</v>
      </c>
      <c r="K1310" t="b">
        <v>1</v>
      </c>
      <c r="M1310" t="str">
        <v>Senegal</v>
      </c>
      <c r="N1310">
        <v>62.8</v>
      </c>
      <c r="P1310" t="str">
        <v>Senegal</v>
      </c>
      <c r="Q1310">
        <v>0</v>
      </c>
      <c r="R1310">
        <v>0</v>
      </c>
      <c r="S1310">
        <v>0</v>
      </c>
      <c r="T1310">
        <v>0</v>
      </c>
      <c r="U1310">
        <v>0</v>
      </c>
      <c r="V1310">
        <v>0</v>
      </c>
      <c r="W1310">
        <v>0</v>
      </c>
      <c r="X1310">
        <v>1</v>
      </c>
      <c r="Y1310">
        <v>0</v>
      </c>
      <c r="Z1310">
        <v>0</v>
      </c>
      <c r="AA1310">
        <v>0</v>
      </c>
      <c r="AB1310">
        <v>0</v>
      </c>
      <c r="AC1310">
        <v>0</v>
      </c>
      <c r="AD1310">
        <v>0</v>
      </c>
      <c r="AE1310" t="str">
        <v>(empty model)</v>
      </c>
      <c r="AF1310">
        <v>1</v>
      </c>
      <c r="AG1310">
        <v>225</v>
      </c>
      <c r="AH1310">
        <v>11.336779999999999</v>
      </c>
      <c r="AI1310">
        <v>7.1</v>
      </c>
    </row>
    <row r="1311" spans="10:35" x14ac:dyDescent="0.25">
      <c r="J1311" t="str">
        <v>Jamaica</v>
      </c>
      <c r="K1311" t="b">
        <v>1</v>
      </c>
      <c r="M1311" t="str">
        <v>Senegal</v>
      </c>
      <c r="N1311">
        <v>62.1</v>
      </c>
      <c r="P1311" t="str">
        <v>Senegal</v>
      </c>
      <c r="Q1311">
        <v>0</v>
      </c>
      <c r="R1311">
        <v>0</v>
      </c>
      <c r="S1311">
        <v>0</v>
      </c>
      <c r="T1311">
        <v>0</v>
      </c>
      <c r="U1311">
        <v>0</v>
      </c>
      <c r="V1311">
        <v>0</v>
      </c>
      <c r="W1311">
        <v>1</v>
      </c>
      <c r="X1311">
        <v>0</v>
      </c>
      <c r="Y1311">
        <v>0</v>
      </c>
      <c r="Z1311">
        <v>0</v>
      </c>
      <c r="AA1311">
        <v>0</v>
      </c>
      <c r="AB1311">
        <v>0</v>
      </c>
      <c r="AC1311">
        <v>0</v>
      </c>
      <c r="AD1311">
        <v>0</v>
      </c>
      <c r="AE1311" t="str">
        <v>(empty model)</v>
      </c>
      <c r="AF1311">
        <v>1</v>
      </c>
      <c r="AG1311">
        <v>23</v>
      </c>
      <c r="AH1311">
        <v>95.397852200000003</v>
      </c>
      <c r="AI1311">
        <v>6.8</v>
      </c>
    </row>
    <row r="1312" spans="10:35" x14ac:dyDescent="0.25">
      <c r="J1312" t="str">
        <v>Jamaica</v>
      </c>
      <c r="K1312" t="b">
        <v>1</v>
      </c>
      <c r="M1312" t="str">
        <v>Senegal</v>
      </c>
      <c r="N1312">
        <v>61.3</v>
      </c>
      <c r="P1312" t="str">
        <v>Senegal</v>
      </c>
      <c r="Q1312">
        <v>0</v>
      </c>
      <c r="R1312">
        <v>0</v>
      </c>
      <c r="S1312">
        <v>0</v>
      </c>
      <c r="T1312">
        <v>0</v>
      </c>
      <c r="U1312">
        <v>0</v>
      </c>
      <c r="V1312">
        <v>1</v>
      </c>
      <c r="W1312">
        <v>0</v>
      </c>
      <c r="X1312">
        <v>0</v>
      </c>
      <c r="Y1312">
        <v>0</v>
      </c>
      <c r="Z1312">
        <v>0</v>
      </c>
      <c r="AA1312">
        <v>0</v>
      </c>
      <c r="AB1312">
        <v>0</v>
      </c>
      <c r="AC1312">
        <v>0</v>
      </c>
      <c r="AD1312">
        <v>0</v>
      </c>
      <c r="AE1312" t="str">
        <v>(empty model)</v>
      </c>
      <c r="AF1312">
        <v>1</v>
      </c>
      <c r="AG1312">
        <v>236</v>
      </c>
      <c r="AH1312">
        <v>89.838296</v>
      </c>
      <c r="AI1312">
        <v>6.6</v>
      </c>
    </row>
    <row r="1313" spans="10:35" x14ac:dyDescent="0.25">
      <c r="J1313" t="str">
        <v>Jamaica</v>
      </c>
      <c r="K1313" t="b">
        <v>1</v>
      </c>
      <c r="M1313" t="str">
        <v>Senegal</v>
      </c>
      <c r="N1313">
        <v>65</v>
      </c>
      <c r="P1313" t="str">
        <v>Senegal</v>
      </c>
      <c r="Q1313">
        <v>0</v>
      </c>
      <c r="R1313">
        <v>0</v>
      </c>
      <c r="S1313">
        <v>0</v>
      </c>
      <c r="T1313">
        <v>0</v>
      </c>
      <c r="U1313">
        <v>1</v>
      </c>
      <c r="V1313">
        <v>0</v>
      </c>
      <c r="W1313">
        <v>0</v>
      </c>
      <c r="X1313">
        <v>0</v>
      </c>
      <c r="Y1313">
        <v>0</v>
      </c>
      <c r="Z1313">
        <v>0</v>
      </c>
      <c r="AA1313">
        <v>0</v>
      </c>
      <c r="AB1313">
        <v>0</v>
      </c>
      <c r="AC1313">
        <v>0</v>
      </c>
      <c r="AD1313">
        <v>0</v>
      </c>
      <c r="AE1313" t="str">
        <v>(empty model)</v>
      </c>
      <c r="AF1313">
        <v>1</v>
      </c>
      <c r="AG1313">
        <v>242</v>
      </c>
      <c r="AH1313">
        <v>773.8698713</v>
      </c>
      <c r="AI1313">
        <v>6.4</v>
      </c>
    </row>
    <row r="1314" spans="10:35" x14ac:dyDescent="0.25">
      <c r="J1314" t="str">
        <v>Jamaica</v>
      </c>
      <c r="K1314" t="b">
        <v>0</v>
      </c>
      <c r="M1314" t="str">
        <v>Senegal</v>
      </c>
      <c r="N1314">
        <v>59.7</v>
      </c>
      <c r="P1314" t="str">
        <v>Senegal</v>
      </c>
      <c r="Q1314">
        <v>0</v>
      </c>
      <c r="R1314">
        <v>0</v>
      </c>
      <c r="S1314">
        <v>0</v>
      </c>
      <c r="T1314">
        <v>1</v>
      </c>
      <c r="U1314">
        <v>0</v>
      </c>
      <c r="V1314">
        <v>0</v>
      </c>
      <c r="W1314">
        <v>0</v>
      </c>
      <c r="X1314">
        <v>0</v>
      </c>
      <c r="Y1314">
        <v>0</v>
      </c>
      <c r="Z1314">
        <v>0</v>
      </c>
      <c r="AA1314">
        <v>0</v>
      </c>
      <c r="AB1314">
        <v>0</v>
      </c>
      <c r="AC1314">
        <v>0</v>
      </c>
      <c r="AD1314">
        <v>0</v>
      </c>
      <c r="AE1314" t="str">
        <v>(empty model)</v>
      </c>
      <c r="AF1314">
        <v>1</v>
      </c>
      <c r="AG1314">
        <v>247</v>
      </c>
      <c r="AH1314">
        <v>733.58181100000002</v>
      </c>
      <c r="AI1314">
        <v>6.2</v>
      </c>
    </row>
    <row r="1315" spans="10:35" x14ac:dyDescent="0.25">
      <c r="J1315" t="str">
        <v>Jamaica</v>
      </c>
      <c r="K1315" t="b">
        <v>0</v>
      </c>
      <c r="M1315" t="str">
        <v>Serbia</v>
      </c>
      <c r="N1315">
        <v>75.400000000000006</v>
      </c>
      <c r="P1315" t="str">
        <v>Serbia</v>
      </c>
      <c r="Q1315">
        <v>0</v>
      </c>
      <c r="R1315">
        <v>0</v>
      </c>
      <c r="S1315">
        <v>0</v>
      </c>
      <c r="T1315">
        <v>0</v>
      </c>
      <c r="U1315">
        <v>0</v>
      </c>
      <c r="V1315">
        <v>0</v>
      </c>
      <c r="W1315">
        <v>0</v>
      </c>
      <c r="X1315">
        <v>0</v>
      </c>
      <c r="Y1315">
        <v>0</v>
      </c>
      <c r="Z1315">
        <v>0</v>
      </c>
      <c r="AA1315">
        <v>0</v>
      </c>
      <c r="AB1315">
        <v>0</v>
      </c>
      <c r="AC1315">
        <v>0</v>
      </c>
      <c r="AD1315">
        <v>1</v>
      </c>
      <c r="AE1315" t="str">
        <v>(empty model)</v>
      </c>
      <c r="AF1315">
        <v>1</v>
      </c>
      <c r="AG1315">
        <v>123</v>
      </c>
      <c r="AH1315">
        <v>62.173220999999998</v>
      </c>
      <c r="AI1315">
        <v>14.3</v>
      </c>
    </row>
    <row r="1316" spans="10:35" x14ac:dyDescent="0.25">
      <c r="J1316" t="str">
        <v>Jamaica</v>
      </c>
      <c r="K1316" t="b">
        <v>0</v>
      </c>
      <c r="M1316" t="str">
        <v>Serbia</v>
      </c>
      <c r="N1316">
        <v>75.3</v>
      </c>
      <c r="P1316" t="str">
        <v>Serbia</v>
      </c>
      <c r="Q1316">
        <v>0</v>
      </c>
      <c r="R1316">
        <v>0</v>
      </c>
      <c r="S1316">
        <v>0</v>
      </c>
      <c r="T1316">
        <v>0</v>
      </c>
      <c r="U1316">
        <v>0</v>
      </c>
      <c r="V1316">
        <v>0</v>
      </c>
      <c r="W1316">
        <v>0</v>
      </c>
      <c r="X1316">
        <v>0</v>
      </c>
      <c r="Y1316">
        <v>0</v>
      </c>
      <c r="Z1316">
        <v>0</v>
      </c>
      <c r="AA1316">
        <v>0</v>
      </c>
      <c r="AB1316">
        <v>0</v>
      </c>
      <c r="AC1316">
        <v>1</v>
      </c>
      <c r="AD1316">
        <v>0</v>
      </c>
      <c r="AE1316" t="str">
        <v>(empty model)</v>
      </c>
      <c r="AF1316">
        <v>1</v>
      </c>
      <c r="AG1316">
        <v>122</v>
      </c>
      <c r="AH1316">
        <v>6353.8263829999996</v>
      </c>
      <c r="AI1316">
        <v>14.1</v>
      </c>
    </row>
    <row r="1317" spans="10:35" x14ac:dyDescent="0.25">
      <c r="J1317" t="str">
        <v>Japan</v>
      </c>
      <c r="K1317" t="b">
        <v>0</v>
      </c>
      <c r="M1317" t="str">
        <v>Serbia</v>
      </c>
      <c r="N1317">
        <v>74.900000000000006</v>
      </c>
      <c r="P1317" t="str">
        <v>Serbia</v>
      </c>
      <c r="Q1317">
        <v>0</v>
      </c>
      <c r="R1317">
        <v>0</v>
      </c>
      <c r="S1317">
        <v>0</v>
      </c>
      <c r="T1317">
        <v>0</v>
      </c>
      <c r="U1317">
        <v>0</v>
      </c>
      <c r="V1317">
        <v>0</v>
      </c>
      <c r="W1317">
        <v>0</v>
      </c>
      <c r="X1317">
        <v>0</v>
      </c>
      <c r="Y1317">
        <v>0</v>
      </c>
      <c r="Z1317">
        <v>0</v>
      </c>
      <c r="AA1317">
        <v>0</v>
      </c>
      <c r="AB1317">
        <v>1</v>
      </c>
      <c r="AC1317">
        <v>0</v>
      </c>
      <c r="AD1317">
        <v>0</v>
      </c>
      <c r="AE1317" t="str">
        <v>(empty model)</v>
      </c>
      <c r="AF1317">
        <v>1</v>
      </c>
      <c r="AG1317">
        <v>126</v>
      </c>
      <c r="AH1317">
        <v>5659.3824000000004</v>
      </c>
      <c r="AI1317">
        <v>14</v>
      </c>
    </row>
    <row r="1318" spans="10:35" x14ac:dyDescent="0.25">
      <c r="J1318" t="str">
        <v>Japan</v>
      </c>
      <c r="K1318" t="b">
        <v>0</v>
      </c>
      <c r="M1318" t="str">
        <v>Serbia</v>
      </c>
      <c r="N1318">
        <v>74.599999999999994</v>
      </c>
      <c r="P1318" t="str">
        <v>Serbia</v>
      </c>
      <c r="Q1318">
        <v>0</v>
      </c>
      <c r="R1318">
        <v>0</v>
      </c>
      <c r="S1318">
        <v>0</v>
      </c>
      <c r="T1318">
        <v>0</v>
      </c>
      <c r="U1318">
        <v>0</v>
      </c>
      <c r="V1318">
        <v>0</v>
      </c>
      <c r="W1318">
        <v>0</v>
      </c>
      <c r="X1318">
        <v>0</v>
      </c>
      <c r="Y1318">
        <v>0</v>
      </c>
      <c r="Z1318">
        <v>0</v>
      </c>
      <c r="AA1318">
        <v>1</v>
      </c>
      <c r="AB1318">
        <v>0</v>
      </c>
      <c r="AC1318">
        <v>0</v>
      </c>
      <c r="AD1318">
        <v>0</v>
      </c>
      <c r="AE1318" t="str">
        <v>(empty model)</v>
      </c>
      <c r="AF1318">
        <v>1</v>
      </c>
      <c r="AG1318">
        <v>127</v>
      </c>
      <c r="AH1318">
        <v>6423.2917829999997</v>
      </c>
      <c r="AI1318">
        <v>13.5</v>
      </c>
    </row>
    <row r="1319" spans="10:35" x14ac:dyDescent="0.25">
      <c r="J1319" t="str">
        <v>Japan</v>
      </c>
      <c r="K1319" t="b">
        <v>0</v>
      </c>
      <c r="M1319" t="str">
        <v>Serbia</v>
      </c>
      <c r="N1319">
        <v>74.400000000000006</v>
      </c>
      <c r="P1319" t="str">
        <v>Serbia</v>
      </c>
      <c r="Q1319">
        <v>0</v>
      </c>
      <c r="R1319">
        <v>0</v>
      </c>
      <c r="S1319">
        <v>0</v>
      </c>
      <c r="T1319">
        <v>0</v>
      </c>
      <c r="U1319">
        <v>0</v>
      </c>
      <c r="V1319">
        <v>0</v>
      </c>
      <c r="W1319">
        <v>0</v>
      </c>
      <c r="X1319">
        <v>0</v>
      </c>
      <c r="Y1319">
        <v>0</v>
      </c>
      <c r="Z1319">
        <v>1</v>
      </c>
      <c r="AA1319">
        <v>0</v>
      </c>
      <c r="AB1319">
        <v>0</v>
      </c>
      <c r="AC1319">
        <v>0</v>
      </c>
      <c r="AD1319">
        <v>0</v>
      </c>
      <c r="AE1319" t="str">
        <v>(empty model)</v>
      </c>
      <c r="AF1319">
        <v>1</v>
      </c>
      <c r="AG1319">
        <v>128</v>
      </c>
      <c r="AH1319">
        <v>5411.8774400000002</v>
      </c>
      <c r="AI1319">
        <v>13.6</v>
      </c>
    </row>
    <row r="1320" spans="10:35" x14ac:dyDescent="0.25">
      <c r="J1320" t="str">
        <v>Japan</v>
      </c>
      <c r="K1320" t="b">
        <v>0</v>
      </c>
      <c r="M1320" t="str">
        <v>Serbia</v>
      </c>
      <c r="N1320">
        <v>74.099999999999994</v>
      </c>
      <c r="P1320" t="str">
        <v>Serbia</v>
      </c>
      <c r="Q1320">
        <v>0</v>
      </c>
      <c r="R1320">
        <v>0</v>
      </c>
      <c r="S1320">
        <v>0</v>
      </c>
      <c r="T1320">
        <v>0</v>
      </c>
      <c r="U1320">
        <v>0</v>
      </c>
      <c r="V1320">
        <v>0</v>
      </c>
      <c r="W1320">
        <v>0</v>
      </c>
      <c r="X1320">
        <v>0</v>
      </c>
      <c r="Y1320">
        <v>1</v>
      </c>
      <c r="Z1320">
        <v>0</v>
      </c>
      <c r="AA1320">
        <v>0</v>
      </c>
      <c r="AB1320">
        <v>0</v>
      </c>
      <c r="AC1320">
        <v>0</v>
      </c>
      <c r="AD1320">
        <v>0</v>
      </c>
      <c r="AE1320" t="str">
        <v>(empty model)</v>
      </c>
      <c r="AF1320">
        <v>1</v>
      </c>
      <c r="AG1320">
        <v>131</v>
      </c>
      <c r="AH1320">
        <v>5821.3539700000001</v>
      </c>
      <c r="AI1320">
        <v>13.6</v>
      </c>
    </row>
    <row r="1321" spans="10:35" x14ac:dyDescent="0.25">
      <c r="J1321" t="str">
        <v>Japan</v>
      </c>
      <c r="K1321" t="b">
        <v>0</v>
      </c>
      <c r="M1321" t="str">
        <v>Serbia</v>
      </c>
      <c r="N1321">
        <v>74</v>
      </c>
      <c r="P1321" t="str">
        <v>Serbia</v>
      </c>
      <c r="Q1321">
        <v>0</v>
      </c>
      <c r="R1321">
        <v>0</v>
      </c>
      <c r="S1321">
        <v>0</v>
      </c>
      <c r="T1321">
        <v>0</v>
      </c>
      <c r="U1321">
        <v>0</v>
      </c>
      <c r="V1321">
        <v>0</v>
      </c>
      <c r="W1321">
        <v>0</v>
      </c>
      <c r="X1321">
        <v>1</v>
      </c>
      <c r="Y1321">
        <v>0</v>
      </c>
      <c r="Z1321">
        <v>0</v>
      </c>
      <c r="AA1321">
        <v>0</v>
      </c>
      <c r="AB1321">
        <v>0</v>
      </c>
      <c r="AC1321">
        <v>0</v>
      </c>
      <c r="AD1321">
        <v>0</v>
      </c>
      <c r="AE1321" t="str">
        <v>(empty model)</v>
      </c>
      <c r="AF1321">
        <v>1</v>
      </c>
      <c r="AG1321">
        <v>132</v>
      </c>
      <c r="AH1321">
        <v>671.77391299999999</v>
      </c>
      <c r="AI1321">
        <v>13.5</v>
      </c>
    </row>
    <row r="1322" spans="10:35" x14ac:dyDescent="0.25">
      <c r="J1322" t="str">
        <v>Japan</v>
      </c>
      <c r="K1322" t="b">
        <v>0</v>
      </c>
      <c r="M1322" t="str">
        <v>Serbia</v>
      </c>
      <c r="N1322">
        <v>73.8</v>
      </c>
      <c r="P1322" t="str">
        <v>Serbia</v>
      </c>
      <c r="Q1322">
        <v>0</v>
      </c>
      <c r="R1322">
        <v>0</v>
      </c>
      <c r="S1322">
        <v>0</v>
      </c>
      <c r="T1322">
        <v>0</v>
      </c>
      <c r="U1322">
        <v>0</v>
      </c>
      <c r="V1322">
        <v>0</v>
      </c>
      <c r="W1322">
        <v>1</v>
      </c>
      <c r="X1322">
        <v>0</v>
      </c>
      <c r="Y1322">
        <v>0</v>
      </c>
      <c r="Z1322">
        <v>0</v>
      </c>
      <c r="AA1322">
        <v>0</v>
      </c>
      <c r="AB1322">
        <v>0</v>
      </c>
      <c r="AC1322">
        <v>0</v>
      </c>
      <c r="AD1322">
        <v>0</v>
      </c>
      <c r="AE1322" t="str">
        <v>(empty model)</v>
      </c>
      <c r="AF1322">
        <v>1</v>
      </c>
      <c r="AG1322">
        <v>132</v>
      </c>
      <c r="AH1322">
        <v>5458.1217180000003</v>
      </c>
      <c r="AI1322">
        <v>13.5</v>
      </c>
    </row>
    <row r="1323" spans="10:35" x14ac:dyDescent="0.25">
      <c r="J1323" t="str">
        <v>Japan</v>
      </c>
      <c r="K1323" t="b">
        <v>0</v>
      </c>
      <c r="M1323" t="str">
        <v>Serbia</v>
      </c>
      <c r="N1323">
        <v>73.599999999999994</v>
      </c>
      <c r="P1323" t="str">
        <v>Serbia</v>
      </c>
      <c r="Q1323">
        <v>0</v>
      </c>
      <c r="R1323">
        <v>0</v>
      </c>
      <c r="S1323">
        <v>0</v>
      </c>
      <c r="T1323">
        <v>0</v>
      </c>
      <c r="U1323">
        <v>0</v>
      </c>
      <c r="V1323">
        <v>1</v>
      </c>
      <c r="W1323">
        <v>0</v>
      </c>
      <c r="X1323">
        <v>0</v>
      </c>
      <c r="Y1323">
        <v>0</v>
      </c>
      <c r="Z1323">
        <v>0</v>
      </c>
      <c r="AA1323">
        <v>0</v>
      </c>
      <c r="AB1323">
        <v>0</v>
      </c>
      <c r="AC1323">
        <v>0</v>
      </c>
      <c r="AD1323">
        <v>0</v>
      </c>
      <c r="AE1323" t="str">
        <v>(empty model)</v>
      </c>
      <c r="AF1323">
        <v>1</v>
      </c>
      <c r="AG1323">
        <v>133</v>
      </c>
      <c r="AH1323">
        <v>4129.7587409999996</v>
      </c>
      <c r="AI1323">
        <v>13.4</v>
      </c>
    </row>
    <row r="1324" spans="10:35" x14ac:dyDescent="0.25">
      <c r="J1324" t="str">
        <v>Japan</v>
      </c>
      <c r="K1324" t="b">
        <v>0</v>
      </c>
      <c r="M1324" t="str">
        <v>Serbia</v>
      </c>
      <c r="N1324">
        <v>73</v>
      </c>
      <c r="P1324" t="str">
        <v>Serbia</v>
      </c>
      <c r="Q1324">
        <v>0</v>
      </c>
      <c r="R1324">
        <v>0</v>
      </c>
      <c r="S1324">
        <v>0</v>
      </c>
      <c r="T1324">
        <v>0</v>
      </c>
      <c r="U1324">
        <v>1</v>
      </c>
      <c r="V1324">
        <v>0</v>
      </c>
      <c r="W1324">
        <v>0</v>
      </c>
      <c r="X1324">
        <v>0</v>
      </c>
      <c r="Y1324">
        <v>0</v>
      </c>
      <c r="Z1324">
        <v>0</v>
      </c>
      <c r="AA1324">
        <v>0</v>
      </c>
      <c r="AB1324">
        <v>0</v>
      </c>
      <c r="AC1324">
        <v>0</v>
      </c>
      <c r="AD1324">
        <v>0</v>
      </c>
      <c r="AE1324" t="str">
        <v>(empty model)</v>
      </c>
      <c r="AF1324">
        <v>1</v>
      </c>
      <c r="AG1324">
        <v>135</v>
      </c>
      <c r="AH1324">
        <v>3528.1318000000001</v>
      </c>
      <c r="AI1324">
        <v>13.2</v>
      </c>
    </row>
    <row r="1325" spans="10:35" x14ac:dyDescent="0.25">
      <c r="J1325" t="str">
        <v>Japan</v>
      </c>
      <c r="K1325" t="b">
        <v>0</v>
      </c>
      <c r="M1325" t="str">
        <v>Serbia</v>
      </c>
      <c r="N1325">
        <v>73</v>
      </c>
      <c r="P1325" t="str">
        <v>Serbia</v>
      </c>
      <c r="Q1325">
        <v>0</v>
      </c>
      <c r="R1325">
        <v>0</v>
      </c>
      <c r="S1325">
        <v>0</v>
      </c>
      <c r="T1325">
        <v>1</v>
      </c>
      <c r="U1325">
        <v>0</v>
      </c>
      <c r="V1325">
        <v>0</v>
      </c>
      <c r="W1325">
        <v>0</v>
      </c>
      <c r="X1325">
        <v>0</v>
      </c>
      <c r="Y1325">
        <v>0</v>
      </c>
      <c r="Z1325">
        <v>0</v>
      </c>
      <c r="AA1325">
        <v>0</v>
      </c>
      <c r="AB1325">
        <v>0</v>
      </c>
      <c r="AC1325">
        <v>0</v>
      </c>
      <c r="AD1325">
        <v>0</v>
      </c>
      <c r="AE1325" t="str">
        <v>(empty model)</v>
      </c>
      <c r="AF1325">
        <v>1</v>
      </c>
      <c r="AG1325">
        <v>134</v>
      </c>
      <c r="AH1325">
        <v>3331.2287660000002</v>
      </c>
      <c r="AI1325">
        <v>13.1</v>
      </c>
    </row>
    <row r="1326" spans="10:35" x14ac:dyDescent="0.25">
      <c r="J1326" t="str">
        <v>Japan</v>
      </c>
      <c r="K1326" t="b">
        <v>0</v>
      </c>
      <c r="M1326" t="str">
        <v>Seychelles</v>
      </c>
      <c r="N1326">
        <v>73</v>
      </c>
      <c r="P1326" t="str">
        <v>Seychelles</v>
      </c>
      <c r="Q1326">
        <v>0</v>
      </c>
      <c r="R1326">
        <v>0</v>
      </c>
      <c r="S1326">
        <v>0</v>
      </c>
      <c r="T1326">
        <v>0</v>
      </c>
      <c r="U1326">
        <v>0</v>
      </c>
      <c r="V1326">
        <v>0</v>
      </c>
      <c r="W1326">
        <v>0</v>
      </c>
      <c r="X1326">
        <v>0</v>
      </c>
      <c r="Y1326">
        <v>0</v>
      </c>
      <c r="Z1326">
        <v>0</v>
      </c>
      <c r="AA1326">
        <v>0</v>
      </c>
      <c r="AB1326">
        <v>0</v>
      </c>
      <c r="AC1326">
        <v>0</v>
      </c>
      <c r="AD1326">
        <v>1</v>
      </c>
      <c r="AE1326" t="str">
        <v>(empty model)</v>
      </c>
      <c r="AF1326">
        <v>1</v>
      </c>
      <c r="AG1326">
        <v>17</v>
      </c>
      <c r="AH1326">
        <v>1557.77892</v>
      </c>
      <c r="AI1326">
        <v>13.2</v>
      </c>
    </row>
    <row r="1327" spans="10:35" x14ac:dyDescent="0.25">
      <c r="J1327" t="str">
        <v>Japan</v>
      </c>
      <c r="K1327" t="b">
        <v>0</v>
      </c>
      <c r="M1327" t="str">
        <v>Seychelles</v>
      </c>
      <c r="N1327">
        <v>72.900000000000006</v>
      </c>
      <c r="P1327" t="str">
        <v>Seychelles</v>
      </c>
      <c r="Q1327">
        <v>0</v>
      </c>
      <c r="R1327">
        <v>0</v>
      </c>
      <c r="S1327">
        <v>0</v>
      </c>
      <c r="T1327">
        <v>0</v>
      </c>
      <c r="U1327">
        <v>0</v>
      </c>
      <c r="V1327">
        <v>0</v>
      </c>
      <c r="W1327">
        <v>0</v>
      </c>
      <c r="X1327">
        <v>0</v>
      </c>
      <c r="Y1327">
        <v>0</v>
      </c>
      <c r="Z1327">
        <v>0</v>
      </c>
      <c r="AA1327">
        <v>0</v>
      </c>
      <c r="AB1327">
        <v>0</v>
      </c>
      <c r="AC1327">
        <v>1</v>
      </c>
      <c r="AD1327">
        <v>0</v>
      </c>
      <c r="AE1327" t="str">
        <v>(empty model)</v>
      </c>
      <c r="AF1327">
        <v>1</v>
      </c>
      <c r="AG1327">
        <v>172</v>
      </c>
      <c r="AH1327">
        <v>15687.347949999999</v>
      </c>
      <c r="AI1327">
        <v>13.5</v>
      </c>
    </row>
    <row r="1328" spans="10:35" x14ac:dyDescent="0.25">
      <c r="J1328" t="str">
        <v>Japan</v>
      </c>
      <c r="K1328" t="b">
        <v>0</v>
      </c>
      <c r="M1328" t="str">
        <v>Seychelles</v>
      </c>
      <c r="N1328">
        <v>72.7</v>
      </c>
      <c r="P1328" t="str">
        <v>Seychelles</v>
      </c>
      <c r="Q1328">
        <v>0</v>
      </c>
      <c r="R1328">
        <v>0</v>
      </c>
      <c r="S1328">
        <v>0</v>
      </c>
      <c r="T1328">
        <v>0</v>
      </c>
      <c r="U1328">
        <v>0</v>
      </c>
      <c r="V1328">
        <v>0</v>
      </c>
      <c r="W1328">
        <v>0</v>
      </c>
      <c r="X1328">
        <v>0</v>
      </c>
      <c r="Y1328">
        <v>0</v>
      </c>
      <c r="Z1328">
        <v>0</v>
      </c>
      <c r="AA1328">
        <v>0</v>
      </c>
      <c r="AB1328">
        <v>1</v>
      </c>
      <c r="AC1328">
        <v>0</v>
      </c>
      <c r="AD1328">
        <v>0</v>
      </c>
      <c r="AE1328" t="str">
        <v>(empty model)</v>
      </c>
      <c r="AF1328">
        <v>1</v>
      </c>
      <c r="AG1328">
        <v>174</v>
      </c>
      <c r="AH1328">
        <v>12845.173629999999</v>
      </c>
      <c r="AI1328">
        <v>13.5</v>
      </c>
    </row>
    <row r="1329" spans="10:35" x14ac:dyDescent="0.25">
      <c r="J1329" t="str">
        <v>Japan</v>
      </c>
      <c r="K1329" t="b">
        <v>0</v>
      </c>
      <c r="M1329" t="str">
        <v>Seychelles</v>
      </c>
      <c r="N1329">
        <v>72.599999999999994</v>
      </c>
      <c r="P1329" t="str">
        <v>Seychelles</v>
      </c>
      <c r="Q1329">
        <v>0</v>
      </c>
      <c r="R1329">
        <v>0</v>
      </c>
      <c r="S1329">
        <v>0</v>
      </c>
      <c r="T1329">
        <v>0</v>
      </c>
      <c r="U1329">
        <v>0</v>
      </c>
      <c r="V1329">
        <v>0</v>
      </c>
      <c r="W1329">
        <v>0</v>
      </c>
      <c r="X1329">
        <v>0</v>
      </c>
      <c r="Y1329">
        <v>0</v>
      </c>
      <c r="Z1329">
        <v>0</v>
      </c>
      <c r="AA1329">
        <v>1</v>
      </c>
      <c r="AB1329">
        <v>0</v>
      </c>
      <c r="AC1329">
        <v>0</v>
      </c>
      <c r="AD1329">
        <v>0</v>
      </c>
      <c r="AE1329" t="str">
        <v>(empty model)</v>
      </c>
      <c r="AF1329">
        <v>1</v>
      </c>
      <c r="AG1329">
        <v>177</v>
      </c>
      <c r="AH1329">
        <v>12189.9516</v>
      </c>
      <c r="AI1329">
        <v>13.3</v>
      </c>
    </row>
    <row r="1330" spans="10:35" x14ac:dyDescent="0.25">
      <c r="J1330" t="str">
        <v>Japan</v>
      </c>
      <c r="K1330" t="b">
        <v>0</v>
      </c>
      <c r="M1330" t="str">
        <v>Seychelles</v>
      </c>
      <c r="N1330">
        <v>72.400000000000006</v>
      </c>
      <c r="P1330" t="str">
        <v>Seychelles</v>
      </c>
      <c r="Q1330">
        <v>0</v>
      </c>
      <c r="R1330">
        <v>0</v>
      </c>
      <c r="S1330">
        <v>0</v>
      </c>
      <c r="T1330">
        <v>0</v>
      </c>
      <c r="U1330">
        <v>0</v>
      </c>
      <c r="V1330">
        <v>0</v>
      </c>
      <c r="W1330">
        <v>0</v>
      </c>
      <c r="X1330">
        <v>0</v>
      </c>
      <c r="Y1330">
        <v>0</v>
      </c>
      <c r="Z1330">
        <v>1</v>
      </c>
      <c r="AA1330">
        <v>0</v>
      </c>
      <c r="AB1330">
        <v>0</v>
      </c>
      <c r="AC1330">
        <v>0</v>
      </c>
      <c r="AD1330">
        <v>0</v>
      </c>
      <c r="AE1330" t="str">
        <v>(empty model)</v>
      </c>
      <c r="AF1330">
        <v>1</v>
      </c>
      <c r="AG1330">
        <v>18</v>
      </c>
      <c r="AH1330">
        <v>184.68447</v>
      </c>
      <c r="AI1330">
        <v>13.2</v>
      </c>
    </row>
    <row r="1331" spans="10:35" x14ac:dyDescent="0.25">
      <c r="J1331" t="str">
        <v>Japan</v>
      </c>
      <c r="K1331" t="b">
        <v>0</v>
      </c>
      <c r="M1331" t="str">
        <v>Seychelles</v>
      </c>
      <c r="N1331">
        <v>72.3</v>
      </c>
      <c r="P1331" t="str">
        <v>Seychelles</v>
      </c>
      <c r="Q1331">
        <v>0</v>
      </c>
      <c r="R1331">
        <v>0</v>
      </c>
      <c r="S1331">
        <v>0</v>
      </c>
      <c r="T1331">
        <v>0</v>
      </c>
      <c r="U1331">
        <v>0</v>
      </c>
      <c r="V1331">
        <v>0</v>
      </c>
      <c r="W1331">
        <v>0</v>
      </c>
      <c r="X1331">
        <v>0</v>
      </c>
      <c r="Y1331">
        <v>1</v>
      </c>
      <c r="Z1331">
        <v>0</v>
      </c>
      <c r="AA1331">
        <v>0</v>
      </c>
      <c r="AB1331">
        <v>0</v>
      </c>
      <c r="AC1331">
        <v>0</v>
      </c>
      <c r="AD1331">
        <v>0</v>
      </c>
      <c r="AE1331" t="str">
        <v>(empty model)</v>
      </c>
      <c r="AF1331">
        <v>1</v>
      </c>
      <c r="AG1331">
        <v>182</v>
      </c>
      <c r="AH1331">
        <v>976.95659999999998</v>
      </c>
      <c r="AI1331">
        <v>13.2</v>
      </c>
    </row>
    <row r="1332" spans="10:35" x14ac:dyDescent="0.25">
      <c r="J1332" t="str">
        <v>Japan</v>
      </c>
      <c r="K1332" t="b">
        <v>0</v>
      </c>
      <c r="M1332" t="str">
        <v>Seychelles</v>
      </c>
      <c r="N1332">
        <v>72.2</v>
      </c>
      <c r="P1332" t="str">
        <v>Seychelles</v>
      </c>
      <c r="Q1332">
        <v>0</v>
      </c>
      <c r="R1332">
        <v>0</v>
      </c>
      <c r="S1332">
        <v>0</v>
      </c>
      <c r="T1332">
        <v>0</v>
      </c>
      <c r="U1332">
        <v>0</v>
      </c>
      <c r="V1332">
        <v>0</v>
      </c>
      <c r="W1332">
        <v>0</v>
      </c>
      <c r="X1332">
        <v>1</v>
      </c>
      <c r="Y1332">
        <v>0</v>
      </c>
      <c r="Z1332">
        <v>0</v>
      </c>
      <c r="AA1332">
        <v>0</v>
      </c>
      <c r="AB1332">
        <v>0</v>
      </c>
      <c r="AC1332">
        <v>0</v>
      </c>
      <c r="AD1332">
        <v>0</v>
      </c>
      <c r="AE1332" t="str">
        <v>(empty model)</v>
      </c>
      <c r="AF1332">
        <v>1</v>
      </c>
      <c r="AG1332">
        <v>184</v>
      </c>
      <c r="AH1332">
        <v>11122.8627</v>
      </c>
      <c r="AI1332">
        <v>13.2</v>
      </c>
    </row>
    <row r="1333" spans="10:35" x14ac:dyDescent="0.25">
      <c r="J1333" t="str">
        <v>Jordan</v>
      </c>
      <c r="K1333" t="b">
        <v>0</v>
      </c>
      <c r="M1333" t="str">
        <v>Seychelles</v>
      </c>
      <c r="N1333">
        <v>72.2</v>
      </c>
      <c r="P1333" t="str">
        <v>Seychelles</v>
      </c>
      <c r="Q1333">
        <v>0</v>
      </c>
      <c r="R1333">
        <v>0</v>
      </c>
      <c r="S1333">
        <v>0</v>
      </c>
      <c r="T1333">
        <v>0</v>
      </c>
      <c r="U1333">
        <v>0</v>
      </c>
      <c r="V1333">
        <v>0</v>
      </c>
      <c r="W1333">
        <v>1</v>
      </c>
      <c r="X1333">
        <v>0</v>
      </c>
      <c r="Y1333">
        <v>0</v>
      </c>
      <c r="Z1333">
        <v>0</v>
      </c>
      <c r="AA1333">
        <v>0</v>
      </c>
      <c r="AB1333">
        <v>0</v>
      </c>
      <c r="AC1333">
        <v>0</v>
      </c>
      <c r="AD1333">
        <v>0</v>
      </c>
      <c r="AE1333" t="str">
        <v>(empty model)</v>
      </c>
      <c r="AF1333">
        <v>1</v>
      </c>
      <c r="AG1333">
        <v>185</v>
      </c>
      <c r="AH1333">
        <v>12154.82994</v>
      </c>
      <c r="AI1333">
        <v>13.1</v>
      </c>
    </row>
    <row r="1334" spans="10:35" x14ac:dyDescent="0.25">
      <c r="J1334" t="str">
        <v>Jordan</v>
      </c>
      <c r="K1334" t="b">
        <v>1</v>
      </c>
      <c r="M1334" t="str">
        <v>Seychelles</v>
      </c>
      <c r="N1334">
        <v>72.2</v>
      </c>
      <c r="P1334" t="str">
        <v>Seychelles</v>
      </c>
      <c r="Q1334">
        <v>0</v>
      </c>
      <c r="R1334">
        <v>0</v>
      </c>
      <c r="S1334">
        <v>0</v>
      </c>
      <c r="T1334">
        <v>0</v>
      </c>
      <c r="U1334">
        <v>0</v>
      </c>
      <c r="V1334">
        <v>1</v>
      </c>
      <c r="W1334">
        <v>0</v>
      </c>
      <c r="X1334">
        <v>0</v>
      </c>
      <c r="Y1334">
        <v>0</v>
      </c>
      <c r="Z1334">
        <v>0</v>
      </c>
      <c r="AA1334">
        <v>0</v>
      </c>
      <c r="AB1334">
        <v>0</v>
      </c>
      <c r="AC1334">
        <v>0</v>
      </c>
      <c r="AD1334">
        <v>0</v>
      </c>
      <c r="AE1334" t="str">
        <v>(empty model)</v>
      </c>
      <c r="AF1334">
        <v>1</v>
      </c>
      <c r="AG1334">
        <v>185</v>
      </c>
      <c r="AH1334">
        <v>1214.39987</v>
      </c>
      <c r="AI1334">
        <v>13.1</v>
      </c>
    </row>
    <row r="1335" spans="10:35" x14ac:dyDescent="0.25">
      <c r="J1335" t="str">
        <v>Jordan</v>
      </c>
      <c r="K1335" t="b">
        <v>1</v>
      </c>
      <c r="M1335" t="str">
        <v>Seychelles</v>
      </c>
      <c r="N1335">
        <v>72.2</v>
      </c>
      <c r="P1335" t="str">
        <v>Seychelles</v>
      </c>
      <c r="Q1335">
        <v>0</v>
      </c>
      <c r="R1335">
        <v>0</v>
      </c>
      <c r="S1335">
        <v>0</v>
      </c>
      <c r="T1335">
        <v>0</v>
      </c>
      <c r="U1335">
        <v>1</v>
      </c>
      <c r="V1335">
        <v>0</v>
      </c>
      <c r="W1335">
        <v>0</v>
      </c>
      <c r="X1335">
        <v>0</v>
      </c>
      <c r="Y1335">
        <v>0</v>
      </c>
      <c r="Z1335">
        <v>0</v>
      </c>
      <c r="AA1335">
        <v>0</v>
      </c>
      <c r="AB1335">
        <v>0</v>
      </c>
      <c r="AC1335">
        <v>0</v>
      </c>
      <c r="AD1335">
        <v>0</v>
      </c>
      <c r="AE1335" t="str">
        <v>(empty model)</v>
      </c>
      <c r="AF1335">
        <v>1</v>
      </c>
      <c r="AG1335">
        <v>185</v>
      </c>
      <c r="AH1335">
        <v>1192.5174</v>
      </c>
      <c r="AI1335">
        <v>12.1</v>
      </c>
    </row>
    <row r="1336" spans="10:35" x14ac:dyDescent="0.25">
      <c r="J1336" t="str">
        <v>Jordan</v>
      </c>
      <c r="K1336" t="b">
        <v>1</v>
      </c>
      <c r="M1336" t="str">
        <v>Seychelles</v>
      </c>
      <c r="N1336">
        <v>72.099999999999994</v>
      </c>
      <c r="P1336" t="str">
        <v>Seychelles</v>
      </c>
      <c r="Q1336">
        <v>0</v>
      </c>
      <c r="R1336">
        <v>0</v>
      </c>
      <c r="S1336">
        <v>0</v>
      </c>
      <c r="T1336">
        <v>1</v>
      </c>
      <c r="U1336">
        <v>0</v>
      </c>
      <c r="V1336">
        <v>0</v>
      </c>
      <c r="W1336">
        <v>0</v>
      </c>
      <c r="X1336">
        <v>0</v>
      </c>
      <c r="Y1336">
        <v>0</v>
      </c>
      <c r="Z1336">
        <v>0</v>
      </c>
      <c r="AA1336">
        <v>0</v>
      </c>
      <c r="AB1336">
        <v>0</v>
      </c>
      <c r="AC1336">
        <v>0</v>
      </c>
      <c r="AD1336">
        <v>0</v>
      </c>
      <c r="AE1336" t="str">
        <v>(empty model)</v>
      </c>
      <c r="AF1336">
        <v>1</v>
      </c>
      <c r="AG1336">
        <v>186</v>
      </c>
      <c r="AH1336">
        <v>1176.6587099999999</v>
      </c>
      <c r="AI1336">
        <v>12.3</v>
      </c>
    </row>
    <row r="1337" spans="10:35" x14ac:dyDescent="0.25">
      <c r="J1337" t="str">
        <v>Jordan</v>
      </c>
      <c r="K1337" t="b">
        <v>1</v>
      </c>
      <c r="M1337" t="str">
        <v>Seychelles</v>
      </c>
      <c r="N1337">
        <v>72.099999999999994</v>
      </c>
      <c r="P1337" t="str">
        <v>Seychelles</v>
      </c>
      <c r="Q1337">
        <v>0</v>
      </c>
      <c r="R1337">
        <v>0</v>
      </c>
      <c r="S1337">
        <v>1</v>
      </c>
      <c r="T1337">
        <v>0</v>
      </c>
      <c r="U1337">
        <v>0</v>
      </c>
      <c r="V1337">
        <v>0</v>
      </c>
      <c r="W1337">
        <v>0</v>
      </c>
      <c r="X1337">
        <v>0</v>
      </c>
      <c r="Y1337">
        <v>0</v>
      </c>
      <c r="Z1337">
        <v>0</v>
      </c>
      <c r="AA1337">
        <v>0</v>
      </c>
      <c r="AB1337">
        <v>0</v>
      </c>
      <c r="AC1337">
        <v>0</v>
      </c>
      <c r="AD1337">
        <v>0</v>
      </c>
      <c r="AE1337" t="str">
        <v>(empty model)</v>
      </c>
      <c r="AF1337">
        <v>1</v>
      </c>
      <c r="AG1337">
        <v>185</v>
      </c>
      <c r="AH1337">
        <v>8524.9612359999992</v>
      </c>
      <c r="AI1337">
        <v>12.1</v>
      </c>
    </row>
    <row r="1338" spans="10:35" x14ac:dyDescent="0.25">
      <c r="J1338" t="str">
        <v>Jordan</v>
      </c>
      <c r="K1338" t="b">
        <v>1</v>
      </c>
      <c r="M1338" t="str">
        <v>Seychelles</v>
      </c>
      <c r="N1338">
        <v>72.099999999999994</v>
      </c>
      <c r="P1338" t="str">
        <v>Seychelles</v>
      </c>
      <c r="Q1338">
        <v>0</v>
      </c>
      <c r="R1338">
        <v>1</v>
      </c>
      <c r="S1338">
        <v>0</v>
      </c>
      <c r="T1338">
        <v>0</v>
      </c>
      <c r="U1338">
        <v>0</v>
      </c>
      <c r="V1338">
        <v>0</v>
      </c>
      <c r="W1338">
        <v>0</v>
      </c>
      <c r="X1338">
        <v>0</v>
      </c>
      <c r="Y1338">
        <v>0</v>
      </c>
      <c r="Z1338">
        <v>0</v>
      </c>
      <c r="AA1338">
        <v>0</v>
      </c>
      <c r="AB1338">
        <v>0</v>
      </c>
      <c r="AC1338">
        <v>0</v>
      </c>
      <c r="AD1338">
        <v>0</v>
      </c>
      <c r="AE1338" t="str">
        <v>(empty model)</v>
      </c>
      <c r="AF1338">
        <v>1</v>
      </c>
      <c r="AG1338">
        <v>186</v>
      </c>
      <c r="AH1338">
        <v>8331.2619969999996</v>
      </c>
      <c r="AI1338">
        <v>12.1</v>
      </c>
    </row>
    <row r="1339" spans="10:35" x14ac:dyDescent="0.25">
      <c r="J1339" t="str">
        <v>Jordan</v>
      </c>
      <c r="K1339" t="b">
        <v>1</v>
      </c>
      <c r="M1339" t="str">
        <v>Seychelles</v>
      </c>
      <c r="N1339">
        <v>72</v>
      </c>
      <c r="P1339" t="str">
        <v>Seychelles</v>
      </c>
      <c r="Q1339">
        <v>1</v>
      </c>
      <c r="R1339">
        <v>0</v>
      </c>
      <c r="S1339">
        <v>0</v>
      </c>
      <c r="T1339">
        <v>0</v>
      </c>
      <c r="U1339">
        <v>0</v>
      </c>
      <c r="V1339">
        <v>0</v>
      </c>
      <c r="W1339">
        <v>0</v>
      </c>
      <c r="X1339">
        <v>0</v>
      </c>
      <c r="Y1339">
        <v>0</v>
      </c>
      <c r="Z1339">
        <v>0</v>
      </c>
      <c r="AA1339">
        <v>0</v>
      </c>
      <c r="AB1339">
        <v>0</v>
      </c>
      <c r="AC1339">
        <v>0</v>
      </c>
      <c r="AD1339">
        <v>0</v>
      </c>
      <c r="AE1339" t="str">
        <v>(empty model)</v>
      </c>
      <c r="AF1339">
        <v>1</v>
      </c>
      <c r="AG1339">
        <v>187</v>
      </c>
      <c r="AH1339">
        <v>7663.1378000000004</v>
      </c>
      <c r="AI1339">
        <v>12.2</v>
      </c>
    </row>
    <row r="1340" spans="10:35" x14ac:dyDescent="0.25">
      <c r="J1340" t="str">
        <v>Jordan</v>
      </c>
      <c r="K1340" t="b">
        <v>1</v>
      </c>
      <c r="M1340" t="str">
        <v>Seychelles</v>
      </c>
      <c r="N1340">
        <v>71.8</v>
      </c>
      <c r="P1340" t="str">
        <v>Seychelles</v>
      </c>
      <c r="Q1340">
        <v>0</v>
      </c>
      <c r="R1340">
        <v>0</v>
      </c>
      <c r="S1340">
        <v>0</v>
      </c>
      <c r="T1340">
        <v>0</v>
      </c>
      <c r="U1340">
        <v>0</v>
      </c>
      <c r="V1340">
        <v>0</v>
      </c>
      <c r="W1340">
        <v>0</v>
      </c>
      <c r="X1340">
        <v>0</v>
      </c>
      <c r="Y1340">
        <v>0</v>
      </c>
      <c r="Z1340">
        <v>0</v>
      </c>
      <c r="AA1340">
        <v>0</v>
      </c>
      <c r="AB1340">
        <v>0</v>
      </c>
      <c r="AC1340">
        <v>0</v>
      </c>
      <c r="AD1340">
        <v>0</v>
      </c>
      <c r="AE1340" t="str">
        <v>(empty model)</v>
      </c>
      <c r="AF1340">
        <v>1</v>
      </c>
      <c r="AG1340">
        <v>188</v>
      </c>
      <c r="AH1340">
        <v>7578.8515299999999</v>
      </c>
      <c r="AI1340">
        <v>12.3</v>
      </c>
    </row>
    <row r="1341" spans="10:35" x14ac:dyDescent="0.25">
      <c r="J1341" t="str">
        <v>Jordan</v>
      </c>
      <c r="K1341" t="b">
        <v>1</v>
      </c>
      <c r="M1341" t="str">
        <v>Sierra Leone</v>
      </c>
      <c r="N1341">
        <v>48.1</v>
      </c>
      <c r="P1341" t="str">
        <v>Sierra Leone</v>
      </c>
      <c r="Q1341">
        <v>0</v>
      </c>
      <c r="R1341">
        <v>0</v>
      </c>
      <c r="S1341">
        <v>0</v>
      </c>
      <c r="T1341">
        <v>0</v>
      </c>
      <c r="U1341">
        <v>0</v>
      </c>
      <c r="V1341">
        <v>0</v>
      </c>
      <c r="W1341">
        <v>0</v>
      </c>
      <c r="X1341">
        <v>0</v>
      </c>
      <c r="Y1341">
        <v>0</v>
      </c>
      <c r="Z1341">
        <v>0</v>
      </c>
      <c r="AA1341">
        <v>0</v>
      </c>
      <c r="AB1341">
        <v>0</v>
      </c>
      <c r="AC1341">
        <v>0</v>
      </c>
      <c r="AD1341">
        <v>1</v>
      </c>
      <c r="AE1341" t="str">
        <v>(empty model)</v>
      </c>
      <c r="AF1341">
        <v>1</v>
      </c>
      <c r="AG1341">
        <v>463</v>
      </c>
      <c r="AH1341">
        <v>78.439475700000003</v>
      </c>
      <c r="AI1341">
        <v>9.5</v>
      </c>
    </row>
    <row r="1342" spans="10:35" x14ac:dyDescent="0.25">
      <c r="J1342" t="str">
        <v>Jordan</v>
      </c>
      <c r="K1342" t="b">
        <v>1</v>
      </c>
      <c r="M1342" t="str">
        <v>Sierra Leone</v>
      </c>
      <c r="N1342">
        <v>54</v>
      </c>
      <c r="P1342" t="str">
        <v>Sierra Leone</v>
      </c>
      <c r="Q1342">
        <v>0</v>
      </c>
      <c r="R1342">
        <v>0</v>
      </c>
      <c r="S1342">
        <v>0</v>
      </c>
      <c r="T1342">
        <v>0</v>
      </c>
      <c r="U1342">
        <v>0</v>
      </c>
      <c r="V1342">
        <v>0</v>
      </c>
      <c r="W1342">
        <v>0</v>
      </c>
      <c r="X1342">
        <v>0</v>
      </c>
      <c r="Y1342">
        <v>0</v>
      </c>
      <c r="Z1342">
        <v>0</v>
      </c>
      <c r="AA1342">
        <v>0</v>
      </c>
      <c r="AB1342">
        <v>0</v>
      </c>
      <c r="AC1342">
        <v>1</v>
      </c>
      <c r="AD1342">
        <v>0</v>
      </c>
      <c r="AE1342" t="str">
        <v>(empty model)</v>
      </c>
      <c r="AF1342">
        <v>1</v>
      </c>
      <c r="AG1342">
        <v>47</v>
      </c>
      <c r="AH1342">
        <v>71.818699800000005</v>
      </c>
      <c r="AI1342">
        <v>9.3000000000000007</v>
      </c>
    </row>
    <row r="1343" spans="10:35" x14ac:dyDescent="0.25">
      <c r="J1343" t="str">
        <v>Jordan</v>
      </c>
      <c r="K1343" t="b">
        <v>1</v>
      </c>
      <c r="M1343" t="str">
        <v>Sierra Leone</v>
      </c>
      <c r="N1343">
        <v>49.7</v>
      </c>
      <c r="P1343" t="str">
        <v>Sierra Leone</v>
      </c>
      <c r="Q1343">
        <v>0</v>
      </c>
      <c r="R1343">
        <v>0</v>
      </c>
      <c r="S1343">
        <v>0</v>
      </c>
      <c r="T1343">
        <v>0</v>
      </c>
      <c r="U1343">
        <v>0</v>
      </c>
      <c r="V1343">
        <v>0</v>
      </c>
      <c r="W1343">
        <v>0</v>
      </c>
      <c r="X1343">
        <v>0</v>
      </c>
      <c r="Y1343">
        <v>0</v>
      </c>
      <c r="Z1343">
        <v>0</v>
      </c>
      <c r="AA1343">
        <v>0</v>
      </c>
      <c r="AB1343">
        <v>1</v>
      </c>
      <c r="AC1343">
        <v>0</v>
      </c>
      <c r="AD1343">
        <v>0</v>
      </c>
      <c r="AE1343" t="str">
        <v>(empty model)</v>
      </c>
      <c r="AF1343">
        <v>1</v>
      </c>
      <c r="AG1343">
        <v>411</v>
      </c>
      <c r="AH1343">
        <v>561.89842390000001</v>
      </c>
      <c r="AI1343">
        <v>9.1</v>
      </c>
    </row>
    <row r="1344" spans="10:35" x14ac:dyDescent="0.25">
      <c r="J1344" t="str">
        <v>Jordan</v>
      </c>
      <c r="K1344" t="b">
        <v>1</v>
      </c>
      <c r="M1344" t="str">
        <v>Sierra Leone</v>
      </c>
      <c r="N1344">
        <v>48.9</v>
      </c>
      <c r="P1344" t="str">
        <v>Sierra Leone</v>
      </c>
      <c r="Q1344">
        <v>0</v>
      </c>
      <c r="R1344">
        <v>0</v>
      </c>
      <c r="S1344">
        <v>0</v>
      </c>
      <c r="T1344">
        <v>0</v>
      </c>
      <c r="U1344">
        <v>0</v>
      </c>
      <c r="V1344">
        <v>0</v>
      </c>
      <c r="W1344">
        <v>0</v>
      </c>
      <c r="X1344">
        <v>0</v>
      </c>
      <c r="Y1344">
        <v>0</v>
      </c>
      <c r="Z1344">
        <v>0</v>
      </c>
      <c r="AA1344">
        <v>1</v>
      </c>
      <c r="AB1344">
        <v>0</v>
      </c>
      <c r="AC1344">
        <v>0</v>
      </c>
      <c r="AD1344">
        <v>0</v>
      </c>
      <c r="AE1344" t="str">
        <v>(empty model)</v>
      </c>
      <c r="AF1344">
        <v>1</v>
      </c>
      <c r="AG1344">
        <v>418</v>
      </c>
      <c r="AH1344">
        <v>445.52499999999998</v>
      </c>
      <c r="AI1344">
        <v>8.9</v>
      </c>
    </row>
    <row r="1345" spans="10:35" x14ac:dyDescent="0.25">
      <c r="J1345" t="str">
        <v>Jordan</v>
      </c>
      <c r="K1345" t="b">
        <v>1</v>
      </c>
      <c r="M1345" t="str">
        <v>Sierra Leone</v>
      </c>
      <c r="N1345">
        <v>48.1</v>
      </c>
      <c r="P1345" t="str">
        <v>Sierra Leone</v>
      </c>
      <c r="Q1345">
        <v>0</v>
      </c>
      <c r="R1345">
        <v>0</v>
      </c>
      <c r="S1345">
        <v>0</v>
      </c>
      <c r="T1345">
        <v>0</v>
      </c>
      <c r="U1345">
        <v>0</v>
      </c>
      <c r="V1345">
        <v>0</v>
      </c>
      <c r="W1345">
        <v>0</v>
      </c>
      <c r="X1345">
        <v>0</v>
      </c>
      <c r="Y1345">
        <v>0</v>
      </c>
      <c r="Z1345">
        <v>1</v>
      </c>
      <c r="AA1345">
        <v>0</v>
      </c>
      <c r="AB1345">
        <v>0</v>
      </c>
      <c r="AC1345">
        <v>0</v>
      </c>
      <c r="AD1345">
        <v>0</v>
      </c>
      <c r="AE1345" t="str">
        <v>(empty model)</v>
      </c>
      <c r="AF1345">
        <v>1</v>
      </c>
      <c r="AG1345">
        <v>424</v>
      </c>
      <c r="AH1345">
        <v>45.128418000000003</v>
      </c>
      <c r="AI1345">
        <v>8.6999999999999993</v>
      </c>
    </row>
    <row r="1346" spans="10:35" x14ac:dyDescent="0.25">
      <c r="J1346" t="str">
        <v>Jordan</v>
      </c>
      <c r="K1346" t="b">
        <v>1</v>
      </c>
      <c r="M1346" t="str">
        <v>Sierra Leone</v>
      </c>
      <c r="N1346">
        <v>47.1</v>
      </c>
      <c r="P1346" t="str">
        <v>Sierra Leone</v>
      </c>
      <c r="Q1346">
        <v>0</v>
      </c>
      <c r="R1346">
        <v>0</v>
      </c>
      <c r="S1346">
        <v>0</v>
      </c>
      <c r="T1346">
        <v>0</v>
      </c>
      <c r="U1346">
        <v>0</v>
      </c>
      <c r="V1346">
        <v>0</v>
      </c>
      <c r="W1346">
        <v>0</v>
      </c>
      <c r="X1346">
        <v>0</v>
      </c>
      <c r="Y1346">
        <v>1</v>
      </c>
      <c r="Z1346">
        <v>0</v>
      </c>
      <c r="AA1346">
        <v>0</v>
      </c>
      <c r="AB1346">
        <v>0</v>
      </c>
      <c r="AC1346">
        <v>0</v>
      </c>
      <c r="AD1346">
        <v>0</v>
      </c>
      <c r="AE1346" t="str">
        <v>(empty model)</v>
      </c>
      <c r="AF1346">
        <v>1</v>
      </c>
      <c r="AG1346">
        <v>433</v>
      </c>
      <c r="AH1346">
        <v>394.5932439</v>
      </c>
      <c r="AI1346">
        <v>8.5</v>
      </c>
    </row>
    <row r="1347" spans="10:35" x14ac:dyDescent="0.25">
      <c r="J1347" t="str">
        <v>Jordan</v>
      </c>
      <c r="K1347" t="b">
        <v>1</v>
      </c>
      <c r="M1347" t="str">
        <v>Sierra Leone</v>
      </c>
      <c r="N1347">
        <v>46.2</v>
      </c>
      <c r="P1347" t="str">
        <v>Sierra Leone</v>
      </c>
      <c r="Q1347">
        <v>0</v>
      </c>
      <c r="R1347">
        <v>0</v>
      </c>
      <c r="S1347">
        <v>0</v>
      </c>
      <c r="T1347">
        <v>0</v>
      </c>
      <c r="U1347">
        <v>0</v>
      </c>
      <c r="V1347">
        <v>0</v>
      </c>
      <c r="W1347">
        <v>0</v>
      </c>
      <c r="X1347">
        <v>1</v>
      </c>
      <c r="Y1347">
        <v>0</v>
      </c>
      <c r="Z1347">
        <v>0</v>
      </c>
      <c r="AA1347">
        <v>0</v>
      </c>
      <c r="AB1347">
        <v>0</v>
      </c>
      <c r="AC1347">
        <v>0</v>
      </c>
      <c r="AD1347">
        <v>0</v>
      </c>
      <c r="AE1347" t="str">
        <v>(empty model)</v>
      </c>
      <c r="AF1347">
        <v>1</v>
      </c>
      <c r="AG1347">
        <v>441</v>
      </c>
      <c r="AH1347">
        <v>46.375917800000003</v>
      </c>
      <c r="AI1347">
        <v>8.3000000000000007</v>
      </c>
    </row>
    <row r="1348" spans="10:35" x14ac:dyDescent="0.25">
      <c r="J1348" t="str">
        <v>Jordan</v>
      </c>
      <c r="K1348" t="b">
        <v>1</v>
      </c>
      <c r="M1348" t="str">
        <v>Sierra Leone</v>
      </c>
      <c r="N1348">
        <v>45.3</v>
      </c>
      <c r="P1348" t="str">
        <v>Sierra Leone</v>
      </c>
      <c r="Q1348">
        <v>0</v>
      </c>
      <c r="R1348">
        <v>0</v>
      </c>
      <c r="S1348">
        <v>0</v>
      </c>
      <c r="T1348">
        <v>0</v>
      </c>
      <c r="U1348">
        <v>0</v>
      </c>
      <c r="V1348">
        <v>0</v>
      </c>
      <c r="W1348">
        <v>1</v>
      </c>
      <c r="X1348">
        <v>0</v>
      </c>
      <c r="Y1348">
        <v>0</v>
      </c>
      <c r="Z1348">
        <v>0</v>
      </c>
      <c r="AA1348">
        <v>0</v>
      </c>
      <c r="AB1348">
        <v>0</v>
      </c>
      <c r="AC1348">
        <v>0</v>
      </c>
      <c r="AD1348">
        <v>0</v>
      </c>
      <c r="AE1348" t="str">
        <v>(empty model)</v>
      </c>
      <c r="AF1348">
        <v>1</v>
      </c>
      <c r="AG1348">
        <v>45</v>
      </c>
      <c r="AH1348">
        <v>358.82747160000002</v>
      </c>
      <c r="AI1348">
        <v>8.1999999999999993</v>
      </c>
    </row>
    <row r="1349" spans="10:35" x14ac:dyDescent="0.25">
      <c r="J1349" t="str">
        <v>Kazakhstan</v>
      </c>
      <c r="K1349" t="b">
        <v>0</v>
      </c>
      <c r="M1349" t="str">
        <v>Solomon Islands</v>
      </c>
      <c r="N1349">
        <v>68.8</v>
      </c>
      <c r="P1349" t="str">
        <v>Solomon Islands</v>
      </c>
      <c r="Q1349">
        <v>0</v>
      </c>
      <c r="R1349">
        <v>0</v>
      </c>
      <c r="S1349">
        <v>0</v>
      </c>
      <c r="T1349">
        <v>0</v>
      </c>
      <c r="U1349">
        <v>0</v>
      </c>
      <c r="V1349">
        <v>0</v>
      </c>
      <c r="W1349">
        <v>0</v>
      </c>
      <c r="X1349">
        <v>0</v>
      </c>
      <c r="Y1349">
        <v>0</v>
      </c>
      <c r="Z1349">
        <v>0</v>
      </c>
      <c r="AA1349">
        <v>0</v>
      </c>
      <c r="AB1349">
        <v>0</v>
      </c>
      <c r="AC1349">
        <v>0</v>
      </c>
      <c r="AD1349">
        <v>1</v>
      </c>
      <c r="AE1349" t="str">
        <v>(empty model)</v>
      </c>
      <c r="AF1349">
        <v>1</v>
      </c>
      <c r="AG1349">
        <v>183</v>
      </c>
      <c r="AH1349">
        <v>29.652622000000001</v>
      </c>
      <c r="AI1349">
        <v>9.6</v>
      </c>
    </row>
    <row r="1350" spans="10:35" x14ac:dyDescent="0.25">
      <c r="J1350" t="str">
        <v>Kazakhstan</v>
      </c>
      <c r="K1350" t="b">
        <v>1</v>
      </c>
      <c r="M1350" t="str">
        <v>Solomon Islands</v>
      </c>
      <c r="N1350">
        <v>68.8</v>
      </c>
      <c r="P1350" t="str">
        <v>Solomon Islands</v>
      </c>
      <c r="Q1350">
        <v>0</v>
      </c>
      <c r="R1350">
        <v>0</v>
      </c>
      <c r="S1350">
        <v>0</v>
      </c>
      <c r="T1350">
        <v>0</v>
      </c>
      <c r="U1350">
        <v>0</v>
      </c>
      <c r="V1350">
        <v>0</v>
      </c>
      <c r="W1350">
        <v>0</v>
      </c>
      <c r="X1350">
        <v>0</v>
      </c>
      <c r="Y1350">
        <v>0</v>
      </c>
      <c r="Z1350">
        <v>0</v>
      </c>
      <c r="AA1350">
        <v>0</v>
      </c>
      <c r="AB1350">
        <v>0</v>
      </c>
      <c r="AC1350">
        <v>1</v>
      </c>
      <c r="AD1350">
        <v>0</v>
      </c>
      <c r="AE1350" t="str">
        <v>(empty model)</v>
      </c>
      <c r="AF1350">
        <v>1</v>
      </c>
      <c r="AG1350">
        <v>182</v>
      </c>
      <c r="AH1350">
        <v>188.51589999999999</v>
      </c>
      <c r="AI1350">
        <v>9.5</v>
      </c>
    </row>
    <row r="1351" spans="10:35" x14ac:dyDescent="0.25">
      <c r="J1351" t="str">
        <v>Kazakhstan</v>
      </c>
      <c r="K1351" t="b">
        <v>1</v>
      </c>
      <c r="M1351" t="str">
        <v>Solomon Islands</v>
      </c>
      <c r="N1351">
        <v>68.7</v>
      </c>
      <c r="P1351" t="str">
        <v>Solomon Islands</v>
      </c>
      <c r="Q1351">
        <v>0</v>
      </c>
      <c r="R1351">
        <v>0</v>
      </c>
      <c r="S1351">
        <v>0</v>
      </c>
      <c r="T1351">
        <v>0</v>
      </c>
      <c r="U1351">
        <v>0</v>
      </c>
      <c r="V1351">
        <v>0</v>
      </c>
      <c r="W1351">
        <v>0</v>
      </c>
      <c r="X1351">
        <v>0</v>
      </c>
      <c r="Y1351">
        <v>0</v>
      </c>
      <c r="Z1351">
        <v>0</v>
      </c>
      <c r="AA1351">
        <v>0</v>
      </c>
      <c r="AB1351">
        <v>1</v>
      </c>
      <c r="AC1351">
        <v>0</v>
      </c>
      <c r="AD1351">
        <v>0</v>
      </c>
      <c r="AE1351" t="str">
        <v>(empty model)</v>
      </c>
      <c r="AF1351">
        <v>1</v>
      </c>
      <c r="AG1351">
        <v>184</v>
      </c>
      <c r="AH1351">
        <v>1858.6898679999999</v>
      </c>
      <c r="AI1351">
        <v>9.4</v>
      </c>
    </row>
    <row r="1352" spans="10:35" x14ac:dyDescent="0.25">
      <c r="J1352" t="str">
        <v>Kazakhstan</v>
      </c>
      <c r="K1352" t="b">
        <v>1</v>
      </c>
      <c r="M1352" t="str">
        <v>Solomon Islands</v>
      </c>
      <c r="N1352">
        <v>68.5</v>
      </c>
      <c r="P1352" t="str">
        <v>Solomon Islands</v>
      </c>
      <c r="Q1352">
        <v>0</v>
      </c>
      <c r="R1352">
        <v>0</v>
      </c>
      <c r="S1352">
        <v>0</v>
      </c>
      <c r="T1352">
        <v>0</v>
      </c>
      <c r="U1352">
        <v>0</v>
      </c>
      <c r="V1352">
        <v>0</v>
      </c>
      <c r="W1352">
        <v>0</v>
      </c>
      <c r="X1352">
        <v>0</v>
      </c>
      <c r="Y1352">
        <v>0</v>
      </c>
      <c r="Z1352">
        <v>0</v>
      </c>
      <c r="AA1352">
        <v>1</v>
      </c>
      <c r="AB1352">
        <v>0</v>
      </c>
      <c r="AC1352">
        <v>0</v>
      </c>
      <c r="AD1352">
        <v>0</v>
      </c>
      <c r="AE1352" t="str">
        <v>(empty model)</v>
      </c>
      <c r="AF1352">
        <v>1</v>
      </c>
      <c r="AG1352">
        <v>186</v>
      </c>
      <c r="AH1352">
        <v>1642.837974</v>
      </c>
      <c r="AI1352">
        <v>9.4</v>
      </c>
    </row>
    <row r="1353" spans="10:35" x14ac:dyDescent="0.25">
      <c r="J1353" t="str">
        <v>Kazakhstan</v>
      </c>
      <c r="K1353" t="b">
        <v>1</v>
      </c>
      <c r="M1353" t="str">
        <v>Solomon Islands</v>
      </c>
      <c r="N1353">
        <v>68.3</v>
      </c>
      <c r="P1353" t="str">
        <v>Solomon Islands</v>
      </c>
      <c r="Q1353">
        <v>0</v>
      </c>
      <c r="R1353">
        <v>0</v>
      </c>
      <c r="S1353">
        <v>0</v>
      </c>
      <c r="T1353">
        <v>0</v>
      </c>
      <c r="U1353">
        <v>0</v>
      </c>
      <c r="V1353">
        <v>0</v>
      </c>
      <c r="W1353">
        <v>0</v>
      </c>
      <c r="X1353">
        <v>0</v>
      </c>
      <c r="Y1353">
        <v>0</v>
      </c>
      <c r="Z1353">
        <v>1</v>
      </c>
      <c r="AA1353">
        <v>0</v>
      </c>
      <c r="AB1353">
        <v>0</v>
      </c>
      <c r="AC1353">
        <v>0</v>
      </c>
      <c r="AD1353">
        <v>0</v>
      </c>
      <c r="AE1353" t="str">
        <v>(empty model)</v>
      </c>
      <c r="AF1353">
        <v>1</v>
      </c>
      <c r="AG1353">
        <v>188</v>
      </c>
      <c r="AH1353">
        <v>1272.4482499999999</v>
      </c>
      <c r="AI1353">
        <v>9.3000000000000007</v>
      </c>
    </row>
    <row r="1354" spans="10:35" x14ac:dyDescent="0.25">
      <c r="J1354" t="str">
        <v>Kazakhstan</v>
      </c>
      <c r="K1354" t="b">
        <v>1</v>
      </c>
      <c r="M1354" t="str">
        <v>Solomon Islands</v>
      </c>
      <c r="N1354">
        <v>68.099999999999994</v>
      </c>
      <c r="P1354" t="str">
        <v>Solomon Islands</v>
      </c>
      <c r="Q1354">
        <v>0</v>
      </c>
      <c r="R1354">
        <v>0</v>
      </c>
      <c r="S1354">
        <v>0</v>
      </c>
      <c r="T1354">
        <v>0</v>
      </c>
      <c r="U1354">
        <v>0</v>
      </c>
      <c r="V1354">
        <v>0</v>
      </c>
      <c r="W1354">
        <v>0</v>
      </c>
      <c r="X1354">
        <v>0</v>
      </c>
      <c r="Y1354">
        <v>1</v>
      </c>
      <c r="Z1354">
        <v>0</v>
      </c>
      <c r="AA1354">
        <v>0</v>
      </c>
      <c r="AB1354">
        <v>0</v>
      </c>
      <c r="AC1354">
        <v>0</v>
      </c>
      <c r="AD1354">
        <v>0</v>
      </c>
      <c r="AE1354" t="str">
        <v>(empty model)</v>
      </c>
      <c r="AF1354">
        <v>1</v>
      </c>
      <c r="AG1354">
        <v>192</v>
      </c>
      <c r="AH1354">
        <v>1158.282672</v>
      </c>
      <c r="AI1354">
        <v>9.3000000000000007</v>
      </c>
    </row>
    <row r="1355" spans="10:35" x14ac:dyDescent="0.25">
      <c r="J1355" t="str">
        <v>Kazakhstan</v>
      </c>
      <c r="K1355" t="b">
        <v>1</v>
      </c>
      <c r="M1355" t="str">
        <v>Solomon Islands</v>
      </c>
      <c r="N1355">
        <v>68</v>
      </c>
      <c r="P1355" t="str">
        <v>Solomon Islands</v>
      </c>
      <c r="Q1355">
        <v>0</v>
      </c>
      <c r="R1355">
        <v>0</v>
      </c>
      <c r="S1355">
        <v>0</v>
      </c>
      <c r="T1355">
        <v>0</v>
      </c>
      <c r="U1355">
        <v>0</v>
      </c>
      <c r="V1355">
        <v>0</v>
      </c>
      <c r="W1355">
        <v>0</v>
      </c>
      <c r="X1355">
        <v>1</v>
      </c>
      <c r="Y1355">
        <v>0</v>
      </c>
      <c r="Z1355">
        <v>0</v>
      </c>
      <c r="AA1355">
        <v>0</v>
      </c>
      <c r="AB1355">
        <v>0</v>
      </c>
      <c r="AC1355">
        <v>0</v>
      </c>
      <c r="AD1355">
        <v>0</v>
      </c>
      <c r="AE1355" t="str">
        <v>(empty model)</v>
      </c>
      <c r="AF1355">
        <v>1</v>
      </c>
      <c r="AG1355">
        <v>193</v>
      </c>
      <c r="AH1355">
        <v>125.79167</v>
      </c>
      <c r="AI1355">
        <v>9.1999999999999993</v>
      </c>
    </row>
    <row r="1356" spans="10:35" x14ac:dyDescent="0.25">
      <c r="J1356" t="str">
        <v>Kazakhstan</v>
      </c>
      <c r="K1356" t="b">
        <v>1</v>
      </c>
      <c r="M1356" t="str">
        <v>Solomon Islands</v>
      </c>
      <c r="N1356">
        <v>67.599999999999994</v>
      </c>
      <c r="P1356" t="str">
        <v>Solomon Islands</v>
      </c>
      <c r="Q1356">
        <v>0</v>
      </c>
      <c r="R1356">
        <v>0</v>
      </c>
      <c r="S1356">
        <v>0</v>
      </c>
      <c r="T1356">
        <v>0</v>
      </c>
      <c r="U1356">
        <v>0</v>
      </c>
      <c r="V1356">
        <v>0</v>
      </c>
      <c r="W1356">
        <v>1</v>
      </c>
      <c r="X1356">
        <v>0</v>
      </c>
      <c r="Y1356">
        <v>0</v>
      </c>
      <c r="Z1356">
        <v>0</v>
      </c>
      <c r="AA1356">
        <v>0</v>
      </c>
      <c r="AB1356">
        <v>0</v>
      </c>
      <c r="AC1356">
        <v>0</v>
      </c>
      <c r="AD1356">
        <v>0</v>
      </c>
      <c r="AE1356" t="str">
        <v>(empty model)</v>
      </c>
      <c r="AF1356">
        <v>1</v>
      </c>
      <c r="AG1356">
        <v>2</v>
      </c>
      <c r="AH1356">
        <v>146.93112500000001</v>
      </c>
      <c r="AI1356">
        <v>9</v>
      </c>
    </row>
    <row r="1357" spans="10:35" x14ac:dyDescent="0.25">
      <c r="J1357" t="str">
        <v>Kazakhstan</v>
      </c>
      <c r="K1357" t="b">
        <v>1</v>
      </c>
      <c r="M1357" t="str">
        <v>Solomon Islands</v>
      </c>
      <c r="N1357">
        <v>67.599999999999994</v>
      </c>
      <c r="P1357" t="str">
        <v>Solomon Islands</v>
      </c>
      <c r="Q1357">
        <v>0</v>
      </c>
      <c r="R1357">
        <v>0</v>
      </c>
      <c r="S1357">
        <v>0</v>
      </c>
      <c r="T1357">
        <v>0</v>
      </c>
      <c r="U1357">
        <v>0</v>
      </c>
      <c r="V1357">
        <v>1</v>
      </c>
      <c r="W1357">
        <v>0</v>
      </c>
      <c r="X1357">
        <v>0</v>
      </c>
      <c r="Y1357">
        <v>0</v>
      </c>
      <c r="Z1357">
        <v>0</v>
      </c>
      <c r="AA1357">
        <v>0</v>
      </c>
      <c r="AB1357">
        <v>0</v>
      </c>
      <c r="AC1357">
        <v>0</v>
      </c>
      <c r="AD1357">
        <v>0</v>
      </c>
      <c r="AE1357" t="str">
        <v>(empty model)</v>
      </c>
      <c r="AF1357">
        <v>1</v>
      </c>
      <c r="AG1357">
        <v>2</v>
      </c>
      <c r="AH1357">
        <v>948.65925110000001</v>
      </c>
      <c r="AI1357">
        <v>8.4</v>
      </c>
    </row>
    <row r="1358" spans="10:35" x14ac:dyDescent="0.25">
      <c r="J1358" t="str">
        <v>Kazakhstan</v>
      </c>
      <c r="K1358" t="b">
        <v>1</v>
      </c>
      <c r="M1358" t="str">
        <v>Solomon Islands</v>
      </c>
      <c r="N1358">
        <v>67.400000000000006</v>
      </c>
      <c r="P1358" t="str">
        <v>Solomon Islands</v>
      </c>
      <c r="Q1358">
        <v>0</v>
      </c>
      <c r="R1358">
        <v>0</v>
      </c>
      <c r="S1358">
        <v>0</v>
      </c>
      <c r="T1358">
        <v>0</v>
      </c>
      <c r="U1358">
        <v>1</v>
      </c>
      <c r="V1358">
        <v>0</v>
      </c>
      <c r="W1358">
        <v>0</v>
      </c>
      <c r="X1358">
        <v>0</v>
      </c>
      <c r="Y1358">
        <v>0</v>
      </c>
      <c r="Z1358">
        <v>0</v>
      </c>
      <c r="AA1358">
        <v>0</v>
      </c>
      <c r="AB1358">
        <v>0</v>
      </c>
      <c r="AC1358">
        <v>0</v>
      </c>
      <c r="AD1358">
        <v>0</v>
      </c>
      <c r="AE1358" t="str">
        <v>(empty model)</v>
      </c>
      <c r="AF1358">
        <v>1</v>
      </c>
      <c r="AG1358">
        <v>24</v>
      </c>
      <c r="AH1358">
        <v>88.874858000000003</v>
      </c>
      <c r="AI1358">
        <v>8.3000000000000007</v>
      </c>
    </row>
    <row r="1359" spans="10:35" x14ac:dyDescent="0.25">
      <c r="J1359" t="str">
        <v>Kazakhstan</v>
      </c>
      <c r="K1359" t="b">
        <v>1</v>
      </c>
      <c r="M1359" t="str">
        <v>Solomon Islands</v>
      </c>
      <c r="N1359">
        <v>67.099999999999994</v>
      </c>
      <c r="P1359" t="str">
        <v>Solomon Islands</v>
      </c>
      <c r="Q1359">
        <v>0</v>
      </c>
      <c r="R1359">
        <v>0</v>
      </c>
      <c r="S1359">
        <v>0</v>
      </c>
      <c r="T1359">
        <v>1</v>
      </c>
      <c r="U1359">
        <v>0</v>
      </c>
      <c r="V1359">
        <v>0</v>
      </c>
      <c r="W1359">
        <v>0</v>
      </c>
      <c r="X1359">
        <v>0</v>
      </c>
      <c r="Y1359">
        <v>0</v>
      </c>
      <c r="Z1359">
        <v>0</v>
      </c>
      <c r="AA1359">
        <v>0</v>
      </c>
      <c r="AB1359">
        <v>0</v>
      </c>
      <c r="AC1359">
        <v>0</v>
      </c>
      <c r="AD1359">
        <v>0</v>
      </c>
      <c r="AE1359" t="str">
        <v>(empty model)</v>
      </c>
      <c r="AF1359">
        <v>1</v>
      </c>
      <c r="AG1359">
        <v>29</v>
      </c>
      <c r="AH1359">
        <v>818.44261900000004</v>
      </c>
      <c r="AI1359">
        <v>8.1</v>
      </c>
    </row>
    <row r="1360" spans="10:35" x14ac:dyDescent="0.25">
      <c r="J1360" t="str">
        <v>Kazakhstan</v>
      </c>
      <c r="K1360" t="b">
        <v>1</v>
      </c>
      <c r="M1360" t="str">
        <v>Solomon Islands</v>
      </c>
      <c r="N1360">
        <v>66.8</v>
      </c>
      <c r="P1360" t="str">
        <v>Solomon Islands</v>
      </c>
      <c r="Q1360">
        <v>0</v>
      </c>
      <c r="R1360">
        <v>0</v>
      </c>
      <c r="S1360">
        <v>1</v>
      </c>
      <c r="T1360">
        <v>0</v>
      </c>
      <c r="U1360">
        <v>0</v>
      </c>
      <c r="V1360">
        <v>0</v>
      </c>
      <c r="W1360">
        <v>0</v>
      </c>
      <c r="X1360">
        <v>0</v>
      </c>
      <c r="Y1360">
        <v>0</v>
      </c>
      <c r="Z1360">
        <v>0</v>
      </c>
      <c r="AA1360">
        <v>0</v>
      </c>
      <c r="AB1360">
        <v>0</v>
      </c>
      <c r="AC1360">
        <v>0</v>
      </c>
      <c r="AD1360">
        <v>0</v>
      </c>
      <c r="AE1360" t="str">
        <v>(empty model)</v>
      </c>
      <c r="AF1360">
        <v>1</v>
      </c>
      <c r="AG1360">
        <v>215</v>
      </c>
      <c r="AH1360">
        <v>744.76574230000006</v>
      </c>
      <c r="AI1360">
        <v>8</v>
      </c>
    </row>
    <row r="1361" spans="10:35" x14ac:dyDescent="0.25">
      <c r="J1361" t="str">
        <v>Kazakhstan</v>
      </c>
      <c r="K1361" t="b">
        <v>1</v>
      </c>
      <c r="M1361" t="str">
        <v>Solomon Islands</v>
      </c>
      <c r="N1361">
        <v>66.5</v>
      </c>
      <c r="P1361" t="str">
        <v>Solomon Islands</v>
      </c>
      <c r="Q1361">
        <v>0</v>
      </c>
      <c r="R1361">
        <v>1</v>
      </c>
      <c r="S1361">
        <v>0</v>
      </c>
      <c r="T1361">
        <v>0</v>
      </c>
      <c r="U1361">
        <v>0</v>
      </c>
      <c r="V1361">
        <v>0</v>
      </c>
      <c r="W1361">
        <v>0</v>
      </c>
      <c r="X1361">
        <v>0</v>
      </c>
      <c r="Y1361">
        <v>0</v>
      </c>
      <c r="Z1361">
        <v>0</v>
      </c>
      <c r="AA1361">
        <v>0</v>
      </c>
      <c r="AB1361">
        <v>0</v>
      </c>
      <c r="AC1361">
        <v>0</v>
      </c>
      <c r="AD1361">
        <v>0</v>
      </c>
      <c r="AE1361" t="str">
        <v>(empty model)</v>
      </c>
      <c r="AF1361">
        <v>1</v>
      </c>
      <c r="AG1361">
        <v>22</v>
      </c>
      <c r="AH1361">
        <v>784.95628739999995</v>
      </c>
      <c r="AI1361">
        <v>7.3</v>
      </c>
    </row>
    <row r="1362" spans="10:35" x14ac:dyDescent="0.25">
      <c r="J1362" t="str">
        <v>Kazakhstan</v>
      </c>
      <c r="K1362" t="b">
        <v>1</v>
      </c>
      <c r="M1362" t="str">
        <v>Solomon Islands</v>
      </c>
      <c r="N1362">
        <v>66.2</v>
      </c>
      <c r="P1362" t="str">
        <v>Solomon Islands</v>
      </c>
      <c r="Q1362">
        <v>1</v>
      </c>
      <c r="R1362">
        <v>0</v>
      </c>
      <c r="S1362">
        <v>0</v>
      </c>
      <c r="T1362">
        <v>0</v>
      </c>
      <c r="U1362">
        <v>0</v>
      </c>
      <c r="V1362">
        <v>0</v>
      </c>
      <c r="W1362">
        <v>0</v>
      </c>
      <c r="X1362">
        <v>0</v>
      </c>
      <c r="Y1362">
        <v>0</v>
      </c>
      <c r="Z1362">
        <v>0</v>
      </c>
      <c r="AA1362">
        <v>0</v>
      </c>
      <c r="AB1362">
        <v>0</v>
      </c>
      <c r="AC1362">
        <v>0</v>
      </c>
      <c r="AD1362">
        <v>0</v>
      </c>
      <c r="AE1362" t="str">
        <v>(empty model)</v>
      </c>
      <c r="AF1362">
        <v>1</v>
      </c>
      <c r="AG1362">
        <v>227</v>
      </c>
      <c r="AH1362">
        <v>944.81683999999996</v>
      </c>
      <c r="AI1362">
        <v>6.6</v>
      </c>
    </row>
    <row r="1363" spans="10:35" x14ac:dyDescent="0.25">
      <c r="J1363" t="str">
        <v>Kazakhstan</v>
      </c>
      <c r="K1363" t="b">
        <v>1</v>
      </c>
      <c r="M1363" t="str">
        <v>Solomon Islands</v>
      </c>
      <c r="N1363">
        <v>65.8</v>
      </c>
      <c r="P1363" t="str">
        <v>Solomon Islands</v>
      </c>
      <c r="Q1363">
        <v>0</v>
      </c>
      <c r="R1363">
        <v>0</v>
      </c>
      <c r="S1363">
        <v>0</v>
      </c>
      <c r="T1363">
        <v>0</v>
      </c>
      <c r="U1363">
        <v>0</v>
      </c>
      <c r="V1363">
        <v>0</v>
      </c>
      <c r="W1363">
        <v>0</v>
      </c>
      <c r="X1363">
        <v>0</v>
      </c>
      <c r="Y1363">
        <v>0</v>
      </c>
      <c r="Z1363">
        <v>0</v>
      </c>
      <c r="AA1363">
        <v>0</v>
      </c>
      <c r="AB1363">
        <v>0</v>
      </c>
      <c r="AC1363">
        <v>0</v>
      </c>
      <c r="AD1363">
        <v>0</v>
      </c>
      <c r="AE1363" t="str">
        <v>(empty model)</v>
      </c>
      <c r="AF1363">
        <v>1</v>
      </c>
      <c r="AG1363">
        <v>235</v>
      </c>
      <c r="AH1363">
        <v>154.51857200000001</v>
      </c>
      <c r="AI1363">
        <v>7.2</v>
      </c>
    </row>
    <row r="1364" spans="10:35" x14ac:dyDescent="0.25">
      <c r="J1364" t="str">
        <v>Kazakhstan</v>
      </c>
      <c r="K1364" t="b">
        <v>1</v>
      </c>
      <c r="M1364" t="str">
        <v>South Africa</v>
      </c>
      <c r="N1364">
        <v>62</v>
      </c>
      <c r="P1364" t="str">
        <v>South Africa</v>
      </c>
      <c r="Q1364">
        <v>0</v>
      </c>
      <c r="R1364">
        <v>0</v>
      </c>
      <c r="S1364">
        <v>0</v>
      </c>
      <c r="T1364">
        <v>0</v>
      </c>
      <c r="U1364">
        <v>0</v>
      </c>
      <c r="V1364">
        <v>0</v>
      </c>
      <c r="W1364">
        <v>0</v>
      </c>
      <c r="X1364">
        <v>0</v>
      </c>
      <c r="Y1364">
        <v>0</v>
      </c>
      <c r="Z1364">
        <v>0</v>
      </c>
      <c r="AA1364">
        <v>0</v>
      </c>
      <c r="AB1364">
        <v>0</v>
      </c>
      <c r="AC1364">
        <v>0</v>
      </c>
      <c r="AD1364">
        <v>1</v>
      </c>
      <c r="AE1364" t="str">
        <v>(empty model)</v>
      </c>
      <c r="AF1364">
        <v>1</v>
      </c>
      <c r="AG1364">
        <v>347</v>
      </c>
      <c r="AH1364">
        <v>6479.6256590000003</v>
      </c>
      <c r="AI1364">
        <v>13</v>
      </c>
    </row>
    <row r="1365" spans="10:35" x14ac:dyDescent="0.25">
      <c r="J1365" t="str">
        <v>Kenya</v>
      </c>
      <c r="K1365" t="b">
        <v>0</v>
      </c>
      <c r="M1365" t="str">
        <v>South Africa</v>
      </c>
      <c r="N1365">
        <v>69</v>
      </c>
      <c r="P1365" t="str">
        <v>South Africa</v>
      </c>
      <c r="Q1365">
        <v>0</v>
      </c>
      <c r="R1365">
        <v>0</v>
      </c>
      <c r="S1365">
        <v>0</v>
      </c>
      <c r="T1365">
        <v>0</v>
      </c>
      <c r="U1365">
        <v>0</v>
      </c>
      <c r="V1365">
        <v>0</v>
      </c>
      <c r="W1365">
        <v>0</v>
      </c>
      <c r="X1365">
        <v>0</v>
      </c>
      <c r="Y1365">
        <v>0</v>
      </c>
      <c r="Z1365">
        <v>0</v>
      </c>
      <c r="AA1365">
        <v>0</v>
      </c>
      <c r="AB1365">
        <v>0</v>
      </c>
      <c r="AC1365">
        <v>1</v>
      </c>
      <c r="AD1365">
        <v>0</v>
      </c>
      <c r="AE1365" t="str">
        <v>(empty model)</v>
      </c>
      <c r="AF1365">
        <v>1</v>
      </c>
      <c r="AG1365">
        <v>371</v>
      </c>
      <c r="AH1365">
        <v>6876.9538210000001</v>
      </c>
      <c r="AI1365">
        <v>12.8</v>
      </c>
    </row>
    <row r="1366" spans="10:35" x14ac:dyDescent="0.25">
      <c r="J1366" t="str">
        <v>Kenya</v>
      </c>
      <c r="K1366" t="b">
        <v>1</v>
      </c>
      <c r="M1366" t="str">
        <v>South Africa</v>
      </c>
      <c r="N1366">
        <v>59.2</v>
      </c>
      <c r="P1366" t="str">
        <v>South Africa</v>
      </c>
      <c r="Q1366">
        <v>0</v>
      </c>
      <c r="R1366">
        <v>0</v>
      </c>
      <c r="S1366">
        <v>0</v>
      </c>
      <c r="T1366">
        <v>0</v>
      </c>
      <c r="U1366">
        <v>0</v>
      </c>
      <c r="V1366">
        <v>0</v>
      </c>
      <c r="W1366">
        <v>0</v>
      </c>
      <c r="X1366">
        <v>0</v>
      </c>
      <c r="Y1366">
        <v>0</v>
      </c>
      <c r="Z1366">
        <v>0</v>
      </c>
      <c r="AA1366">
        <v>0</v>
      </c>
      <c r="AB1366">
        <v>1</v>
      </c>
      <c r="AC1366">
        <v>0</v>
      </c>
      <c r="AD1366">
        <v>0</v>
      </c>
      <c r="AE1366" t="str">
        <v>(empty model)</v>
      </c>
      <c r="AF1366">
        <v>1</v>
      </c>
      <c r="AG1366">
        <v>48</v>
      </c>
      <c r="AH1366">
        <v>7548.1636980000003</v>
      </c>
      <c r="AI1366">
        <v>12.8</v>
      </c>
    </row>
    <row r="1367" spans="10:35" x14ac:dyDescent="0.25">
      <c r="J1367" t="str">
        <v>Kenya</v>
      </c>
      <c r="K1367" t="b">
        <v>1</v>
      </c>
      <c r="M1367" t="str">
        <v>South Africa</v>
      </c>
      <c r="N1367">
        <v>58.9</v>
      </c>
      <c r="P1367" t="str">
        <v>South Africa</v>
      </c>
      <c r="Q1367">
        <v>0</v>
      </c>
      <c r="R1367">
        <v>0</v>
      </c>
      <c r="S1367">
        <v>0</v>
      </c>
      <c r="T1367">
        <v>0</v>
      </c>
      <c r="U1367">
        <v>0</v>
      </c>
      <c r="V1367">
        <v>0</v>
      </c>
      <c r="W1367">
        <v>0</v>
      </c>
      <c r="X1367">
        <v>0</v>
      </c>
      <c r="Y1367">
        <v>0</v>
      </c>
      <c r="Z1367">
        <v>0</v>
      </c>
      <c r="AA1367">
        <v>1</v>
      </c>
      <c r="AB1367">
        <v>0</v>
      </c>
      <c r="AC1367">
        <v>0</v>
      </c>
      <c r="AD1367">
        <v>0</v>
      </c>
      <c r="AE1367" t="str">
        <v>(empty model)</v>
      </c>
      <c r="AF1367">
        <v>1</v>
      </c>
      <c r="AG1367">
        <v>413</v>
      </c>
      <c r="AH1367">
        <v>849.95422399999995</v>
      </c>
      <c r="AI1367">
        <v>12.8</v>
      </c>
    </row>
    <row r="1368" spans="10:35" x14ac:dyDescent="0.25">
      <c r="J1368" t="str">
        <v>Kenya</v>
      </c>
      <c r="K1368" t="b">
        <v>1</v>
      </c>
      <c r="M1368" t="str">
        <v>South Africa</v>
      </c>
      <c r="N1368">
        <v>58</v>
      </c>
      <c r="P1368" t="str">
        <v>South Africa</v>
      </c>
      <c r="Q1368">
        <v>0</v>
      </c>
      <c r="R1368">
        <v>0</v>
      </c>
      <c r="S1368">
        <v>0</v>
      </c>
      <c r="T1368">
        <v>0</v>
      </c>
      <c r="U1368">
        <v>0</v>
      </c>
      <c r="V1368">
        <v>0</v>
      </c>
      <c r="W1368">
        <v>0</v>
      </c>
      <c r="X1368">
        <v>0</v>
      </c>
      <c r="Y1368">
        <v>0</v>
      </c>
      <c r="Z1368">
        <v>1</v>
      </c>
      <c r="AA1368">
        <v>0</v>
      </c>
      <c r="AB1368">
        <v>0</v>
      </c>
      <c r="AC1368">
        <v>0</v>
      </c>
      <c r="AD1368">
        <v>0</v>
      </c>
      <c r="AE1368" t="str">
        <v>(empty model)</v>
      </c>
      <c r="AF1368">
        <v>1</v>
      </c>
      <c r="AG1368">
        <v>428</v>
      </c>
      <c r="AH1368">
        <v>7362.7613899999997</v>
      </c>
      <c r="AI1368">
        <v>12.8</v>
      </c>
    </row>
    <row r="1369" spans="10:35" x14ac:dyDescent="0.25">
      <c r="J1369" t="str">
        <v>Kenya</v>
      </c>
      <c r="K1369" t="b">
        <v>1</v>
      </c>
      <c r="M1369" t="str">
        <v>South Africa</v>
      </c>
      <c r="N1369">
        <v>56.5</v>
      </c>
      <c r="P1369" t="str">
        <v>South Africa</v>
      </c>
      <c r="Q1369">
        <v>0</v>
      </c>
      <c r="R1369">
        <v>0</v>
      </c>
      <c r="S1369">
        <v>0</v>
      </c>
      <c r="T1369">
        <v>0</v>
      </c>
      <c r="U1369">
        <v>0</v>
      </c>
      <c r="V1369">
        <v>0</v>
      </c>
      <c r="W1369">
        <v>0</v>
      </c>
      <c r="X1369">
        <v>0</v>
      </c>
      <c r="Y1369">
        <v>1</v>
      </c>
      <c r="Z1369">
        <v>0</v>
      </c>
      <c r="AA1369">
        <v>0</v>
      </c>
      <c r="AB1369">
        <v>0</v>
      </c>
      <c r="AC1369">
        <v>0</v>
      </c>
      <c r="AD1369">
        <v>0</v>
      </c>
      <c r="AE1369" t="str">
        <v>(empty model)</v>
      </c>
      <c r="AF1369">
        <v>1</v>
      </c>
      <c r="AG1369">
        <v>449</v>
      </c>
      <c r="AH1369">
        <v>5888.6283999999996</v>
      </c>
      <c r="AI1369">
        <v>12.8</v>
      </c>
    </row>
    <row r="1370" spans="10:35" x14ac:dyDescent="0.25">
      <c r="J1370" t="str">
        <v>Kenya</v>
      </c>
      <c r="K1370" t="b">
        <v>1</v>
      </c>
      <c r="M1370" t="str">
        <v>South Africa</v>
      </c>
      <c r="N1370">
        <v>55.3</v>
      </c>
      <c r="P1370" t="str">
        <v>South Africa</v>
      </c>
      <c r="Q1370">
        <v>0</v>
      </c>
      <c r="R1370">
        <v>0</v>
      </c>
      <c r="S1370">
        <v>0</v>
      </c>
      <c r="T1370">
        <v>0</v>
      </c>
      <c r="U1370">
        <v>0</v>
      </c>
      <c r="V1370">
        <v>0</v>
      </c>
      <c r="W1370">
        <v>0</v>
      </c>
      <c r="X1370">
        <v>1</v>
      </c>
      <c r="Y1370">
        <v>0</v>
      </c>
      <c r="Z1370">
        <v>0</v>
      </c>
      <c r="AA1370">
        <v>0</v>
      </c>
      <c r="AB1370">
        <v>0</v>
      </c>
      <c r="AC1370">
        <v>0</v>
      </c>
      <c r="AD1370">
        <v>0</v>
      </c>
      <c r="AE1370" t="str">
        <v>(empty model)</v>
      </c>
      <c r="AF1370">
        <v>1</v>
      </c>
      <c r="AG1370">
        <v>473</v>
      </c>
      <c r="AH1370">
        <v>5786.5997200000002</v>
      </c>
      <c r="AI1370">
        <v>12.9</v>
      </c>
    </row>
    <row r="1371" spans="10:35" x14ac:dyDescent="0.25">
      <c r="J1371" t="str">
        <v>Kenya</v>
      </c>
      <c r="K1371" t="b">
        <v>1</v>
      </c>
      <c r="M1371" t="str">
        <v>South Africa</v>
      </c>
      <c r="N1371">
        <v>54.5</v>
      </c>
      <c r="P1371" t="str">
        <v>South Africa</v>
      </c>
      <c r="Q1371">
        <v>0</v>
      </c>
      <c r="R1371">
        <v>0</v>
      </c>
      <c r="S1371">
        <v>0</v>
      </c>
      <c r="T1371">
        <v>0</v>
      </c>
      <c r="U1371">
        <v>0</v>
      </c>
      <c r="V1371">
        <v>0</v>
      </c>
      <c r="W1371">
        <v>1</v>
      </c>
      <c r="X1371">
        <v>0</v>
      </c>
      <c r="Y1371">
        <v>0</v>
      </c>
      <c r="Z1371">
        <v>0</v>
      </c>
      <c r="AA1371">
        <v>0</v>
      </c>
      <c r="AB1371">
        <v>0</v>
      </c>
      <c r="AC1371">
        <v>0</v>
      </c>
      <c r="AD1371">
        <v>0</v>
      </c>
      <c r="AE1371" t="str">
        <v>(empty model)</v>
      </c>
      <c r="AF1371">
        <v>1</v>
      </c>
      <c r="AG1371">
        <v>486</v>
      </c>
      <c r="AH1371">
        <v>6125.39984</v>
      </c>
      <c r="AI1371">
        <v>12.9</v>
      </c>
    </row>
    <row r="1372" spans="10:35" x14ac:dyDescent="0.25">
      <c r="J1372" t="str">
        <v>Kenya</v>
      </c>
      <c r="K1372" t="b">
        <v>1</v>
      </c>
      <c r="M1372" t="str">
        <v>South Africa</v>
      </c>
      <c r="N1372">
        <v>54</v>
      </c>
      <c r="P1372" t="str">
        <v>South Africa</v>
      </c>
      <c r="Q1372">
        <v>0</v>
      </c>
      <c r="R1372">
        <v>0</v>
      </c>
      <c r="S1372">
        <v>0</v>
      </c>
      <c r="T1372">
        <v>0</v>
      </c>
      <c r="U1372">
        <v>0</v>
      </c>
      <c r="V1372">
        <v>1</v>
      </c>
      <c r="W1372">
        <v>0</v>
      </c>
      <c r="X1372">
        <v>0</v>
      </c>
      <c r="Y1372">
        <v>0</v>
      </c>
      <c r="Z1372">
        <v>0</v>
      </c>
      <c r="AA1372">
        <v>0</v>
      </c>
      <c r="AB1372">
        <v>0</v>
      </c>
      <c r="AC1372">
        <v>0</v>
      </c>
      <c r="AD1372">
        <v>0</v>
      </c>
      <c r="AE1372" t="str">
        <v>(empty model)</v>
      </c>
      <c r="AF1372">
        <v>1</v>
      </c>
      <c r="AG1372">
        <v>496</v>
      </c>
      <c r="AH1372">
        <v>5631.7348499999998</v>
      </c>
      <c r="AI1372">
        <v>12.9</v>
      </c>
    </row>
    <row r="1373" spans="10:35" x14ac:dyDescent="0.25">
      <c r="J1373" t="str">
        <v>Kenya</v>
      </c>
      <c r="K1373" t="b">
        <v>1</v>
      </c>
      <c r="M1373" t="str">
        <v>South Africa</v>
      </c>
      <c r="N1373">
        <v>53.8</v>
      </c>
      <c r="P1373" t="str">
        <v>South Africa</v>
      </c>
      <c r="Q1373">
        <v>0</v>
      </c>
      <c r="R1373">
        <v>0</v>
      </c>
      <c r="S1373">
        <v>0</v>
      </c>
      <c r="T1373">
        <v>0</v>
      </c>
      <c r="U1373">
        <v>1</v>
      </c>
      <c r="V1373">
        <v>0</v>
      </c>
      <c r="W1373">
        <v>0</v>
      </c>
      <c r="X1373">
        <v>0</v>
      </c>
      <c r="Y1373">
        <v>0</v>
      </c>
      <c r="Z1373">
        <v>0</v>
      </c>
      <c r="AA1373">
        <v>0</v>
      </c>
      <c r="AB1373">
        <v>0</v>
      </c>
      <c r="AC1373">
        <v>0</v>
      </c>
      <c r="AD1373">
        <v>0</v>
      </c>
      <c r="AE1373" t="str">
        <v>(empty model)</v>
      </c>
      <c r="AF1373">
        <v>1</v>
      </c>
      <c r="AG1373">
        <v>498</v>
      </c>
      <c r="AH1373">
        <v>5414.6343260000003</v>
      </c>
      <c r="AI1373">
        <v>12.9</v>
      </c>
    </row>
    <row r="1374" spans="10:35" x14ac:dyDescent="0.25">
      <c r="J1374" t="str">
        <v>Kenya</v>
      </c>
      <c r="K1374" t="b">
        <v>1</v>
      </c>
      <c r="M1374" t="str">
        <v>South Africa</v>
      </c>
      <c r="N1374">
        <v>53.7</v>
      </c>
      <c r="P1374" t="str">
        <v>South Africa</v>
      </c>
      <c r="Q1374">
        <v>0</v>
      </c>
      <c r="R1374">
        <v>0</v>
      </c>
      <c r="S1374">
        <v>0</v>
      </c>
      <c r="T1374">
        <v>1</v>
      </c>
      <c r="U1374">
        <v>0</v>
      </c>
      <c r="V1374">
        <v>0</v>
      </c>
      <c r="W1374">
        <v>0</v>
      </c>
      <c r="X1374">
        <v>0</v>
      </c>
      <c r="Y1374">
        <v>0</v>
      </c>
      <c r="Z1374">
        <v>0</v>
      </c>
      <c r="AA1374">
        <v>0</v>
      </c>
      <c r="AB1374">
        <v>0</v>
      </c>
      <c r="AC1374">
        <v>0</v>
      </c>
      <c r="AD1374">
        <v>0</v>
      </c>
      <c r="AE1374" t="str">
        <v>(empty model)</v>
      </c>
      <c r="AF1374">
        <v>1</v>
      </c>
      <c r="AG1374">
        <v>497</v>
      </c>
      <c r="AH1374">
        <v>4863.5168800000001</v>
      </c>
      <c r="AI1374">
        <v>12.9</v>
      </c>
    </row>
    <row r="1375" spans="10:35" x14ac:dyDescent="0.25">
      <c r="J1375" t="str">
        <v>Kenya</v>
      </c>
      <c r="K1375" t="b">
        <v>1</v>
      </c>
      <c r="M1375" t="str">
        <v>South Africa</v>
      </c>
      <c r="N1375">
        <v>54</v>
      </c>
      <c r="P1375" t="str">
        <v>South Africa</v>
      </c>
      <c r="Q1375">
        <v>0</v>
      </c>
      <c r="R1375">
        <v>0</v>
      </c>
      <c r="S1375">
        <v>1</v>
      </c>
      <c r="T1375">
        <v>0</v>
      </c>
      <c r="U1375">
        <v>0</v>
      </c>
      <c r="V1375">
        <v>0</v>
      </c>
      <c r="W1375">
        <v>0</v>
      </c>
      <c r="X1375">
        <v>0</v>
      </c>
      <c r="Y1375">
        <v>0</v>
      </c>
      <c r="Z1375">
        <v>0</v>
      </c>
      <c r="AA1375">
        <v>0</v>
      </c>
      <c r="AB1375">
        <v>0</v>
      </c>
      <c r="AC1375">
        <v>0</v>
      </c>
      <c r="AD1375">
        <v>0</v>
      </c>
      <c r="AE1375" t="str">
        <v>(empty model)</v>
      </c>
      <c r="AF1375">
        <v>1</v>
      </c>
      <c r="AG1375">
        <v>485</v>
      </c>
      <c r="AH1375">
        <v>3775.6827499999999</v>
      </c>
      <c r="AI1375">
        <v>12.9</v>
      </c>
    </row>
    <row r="1376" spans="10:35" x14ac:dyDescent="0.25">
      <c r="J1376" t="str">
        <v>Kenya</v>
      </c>
      <c r="K1376" t="b">
        <v>1</v>
      </c>
      <c r="M1376" t="str">
        <v>South Africa</v>
      </c>
      <c r="N1376">
        <v>54.9</v>
      </c>
      <c r="P1376" t="str">
        <v>South Africa</v>
      </c>
      <c r="Q1376">
        <v>0</v>
      </c>
      <c r="R1376">
        <v>1</v>
      </c>
      <c r="S1376">
        <v>0</v>
      </c>
      <c r="T1376">
        <v>0</v>
      </c>
      <c r="U1376">
        <v>0</v>
      </c>
      <c r="V1376">
        <v>0</v>
      </c>
      <c r="W1376">
        <v>0</v>
      </c>
      <c r="X1376">
        <v>0</v>
      </c>
      <c r="Y1376">
        <v>0</v>
      </c>
      <c r="Z1376">
        <v>0</v>
      </c>
      <c r="AA1376">
        <v>0</v>
      </c>
      <c r="AB1376">
        <v>0</v>
      </c>
      <c r="AC1376">
        <v>0</v>
      </c>
      <c r="AD1376">
        <v>0</v>
      </c>
      <c r="AE1376" t="str">
        <v>(empty model)</v>
      </c>
      <c r="AF1376">
        <v>1</v>
      </c>
      <c r="AG1376">
        <v>459</v>
      </c>
      <c r="AH1376">
        <v>2518.3982609999998</v>
      </c>
      <c r="AI1376">
        <v>12.9</v>
      </c>
    </row>
    <row r="1377" spans="10:35" x14ac:dyDescent="0.25">
      <c r="J1377" t="str">
        <v>Kenya</v>
      </c>
      <c r="K1377" t="b">
        <v>1</v>
      </c>
      <c r="M1377" t="str">
        <v>South Africa</v>
      </c>
      <c r="N1377">
        <v>56</v>
      </c>
      <c r="P1377" t="str">
        <v>South Africa</v>
      </c>
      <c r="Q1377">
        <v>1</v>
      </c>
      <c r="R1377">
        <v>0</v>
      </c>
      <c r="S1377">
        <v>0</v>
      </c>
      <c r="T1377">
        <v>0</v>
      </c>
      <c r="U1377">
        <v>0</v>
      </c>
      <c r="V1377">
        <v>0</v>
      </c>
      <c r="W1377">
        <v>0</v>
      </c>
      <c r="X1377">
        <v>0</v>
      </c>
      <c r="Y1377">
        <v>0</v>
      </c>
      <c r="Z1377">
        <v>0</v>
      </c>
      <c r="AA1377">
        <v>0</v>
      </c>
      <c r="AB1377">
        <v>0</v>
      </c>
      <c r="AC1377">
        <v>0</v>
      </c>
      <c r="AD1377">
        <v>0</v>
      </c>
      <c r="AE1377" t="str">
        <v>(empty model)</v>
      </c>
      <c r="AF1377">
        <v>1</v>
      </c>
      <c r="AG1377">
        <v>429</v>
      </c>
      <c r="AH1377">
        <v>2681.7809999999999</v>
      </c>
      <c r="AI1377">
        <v>13</v>
      </c>
    </row>
    <row r="1378" spans="10:35" x14ac:dyDescent="0.25">
      <c r="J1378" t="str">
        <v>Kenya</v>
      </c>
      <c r="K1378" t="b">
        <v>1</v>
      </c>
      <c r="M1378" t="str">
        <v>South Africa</v>
      </c>
      <c r="N1378">
        <v>57.3</v>
      </c>
      <c r="P1378" t="str">
        <v>South Africa</v>
      </c>
      <c r="Q1378">
        <v>0</v>
      </c>
      <c r="R1378">
        <v>0</v>
      </c>
      <c r="S1378">
        <v>0</v>
      </c>
      <c r="T1378">
        <v>0</v>
      </c>
      <c r="U1378">
        <v>0</v>
      </c>
      <c r="V1378">
        <v>0</v>
      </c>
      <c r="W1378">
        <v>0</v>
      </c>
      <c r="X1378">
        <v>0</v>
      </c>
      <c r="Y1378">
        <v>0</v>
      </c>
      <c r="Z1378">
        <v>0</v>
      </c>
      <c r="AA1378">
        <v>0</v>
      </c>
      <c r="AB1378">
        <v>0</v>
      </c>
      <c r="AC1378">
        <v>0</v>
      </c>
      <c r="AD1378">
        <v>0</v>
      </c>
      <c r="AE1378" t="str">
        <v>(empty model)</v>
      </c>
      <c r="AF1378">
        <v>1</v>
      </c>
      <c r="AG1378">
        <v>397</v>
      </c>
      <c r="AH1378">
        <v>337.2253</v>
      </c>
      <c r="AI1378">
        <v>13</v>
      </c>
    </row>
    <row r="1379" spans="10:35" x14ac:dyDescent="0.25">
      <c r="J1379" t="str">
        <v>Kenya</v>
      </c>
      <c r="K1379" t="b">
        <v>0</v>
      </c>
      <c r="M1379" t="str">
        <v>Spain</v>
      </c>
      <c r="N1379">
        <v>82.6</v>
      </c>
      <c r="P1379" t="str">
        <v>Spain</v>
      </c>
      <c r="Q1379">
        <v>0</v>
      </c>
      <c r="R1379">
        <v>0</v>
      </c>
      <c r="S1379">
        <v>0</v>
      </c>
      <c r="T1379">
        <v>0</v>
      </c>
      <c r="U1379">
        <v>0</v>
      </c>
      <c r="V1379">
        <v>0</v>
      </c>
      <c r="W1379">
        <v>0</v>
      </c>
      <c r="X1379">
        <v>0</v>
      </c>
      <c r="Y1379">
        <v>0</v>
      </c>
      <c r="Z1379">
        <v>0</v>
      </c>
      <c r="AA1379">
        <v>0</v>
      </c>
      <c r="AB1379">
        <v>0</v>
      </c>
      <c r="AC1379">
        <v>0</v>
      </c>
      <c r="AD1379">
        <v>1</v>
      </c>
      <c r="AE1379" t="str">
        <v>(empty model)</v>
      </c>
      <c r="AF1379">
        <v>0</v>
      </c>
      <c r="AG1379">
        <v>58</v>
      </c>
      <c r="AH1379">
        <v>296.47224999999997</v>
      </c>
      <c r="AI1379">
        <v>17.600000000000001</v>
      </c>
    </row>
    <row r="1380" spans="10:35" x14ac:dyDescent="0.25">
      <c r="J1380" t="str">
        <v>Kenya</v>
      </c>
      <c r="K1380" t="b">
        <v>0</v>
      </c>
      <c r="M1380" t="str">
        <v>Spain</v>
      </c>
      <c r="N1380">
        <v>82.4</v>
      </c>
      <c r="P1380" t="str">
        <v>Spain</v>
      </c>
      <c r="Q1380">
        <v>0</v>
      </c>
      <c r="R1380">
        <v>0</v>
      </c>
      <c r="S1380">
        <v>0</v>
      </c>
      <c r="T1380">
        <v>0</v>
      </c>
      <c r="U1380">
        <v>0</v>
      </c>
      <c r="V1380">
        <v>0</v>
      </c>
      <c r="W1380">
        <v>0</v>
      </c>
      <c r="X1380">
        <v>0</v>
      </c>
      <c r="Y1380">
        <v>0</v>
      </c>
      <c r="Z1380">
        <v>0</v>
      </c>
      <c r="AA1380">
        <v>0</v>
      </c>
      <c r="AB1380">
        <v>0</v>
      </c>
      <c r="AC1380">
        <v>1</v>
      </c>
      <c r="AD1380">
        <v>0</v>
      </c>
      <c r="AE1380" t="str">
        <v>(empty model)</v>
      </c>
      <c r="AF1380">
        <v>0</v>
      </c>
      <c r="AG1380">
        <v>6</v>
      </c>
      <c r="AH1380">
        <v>2921.9342000000001</v>
      </c>
      <c r="AI1380">
        <v>17.5</v>
      </c>
    </row>
    <row r="1381" spans="10:35" x14ac:dyDescent="0.25">
      <c r="J1381" t="str">
        <v>Kiribati</v>
      </c>
      <c r="K1381" t="b">
        <v>0</v>
      </c>
      <c r="M1381" t="str">
        <v>Spain</v>
      </c>
      <c r="N1381">
        <v>82</v>
      </c>
      <c r="P1381" t="str">
        <v>Spain</v>
      </c>
      <c r="Q1381">
        <v>0</v>
      </c>
      <c r="R1381">
        <v>0</v>
      </c>
      <c r="S1381">
        <v>0</v>
      </c>
      <c r="T1381">
        <v>0</v>
      </c>
      <c r="U1381">
        <v>0</v>
      </c>
      <c r="V1381">
        <v>0</v>
      </c>
      <c r="W1381">
        <v>0</v>
      </c>
      <c r="X1381">
        <v>0</v>
      </c>
      <c r="Y1381">
        <v>0</v>
      </c>
      <c r="Z1381">
        <v>0</v>
      </c>
      <c r="AA1381">
        <v>0</v>
      </c>
      <c r="AB1381">
        <v>1</v>
      </c>
      <c r="AC1381">
        <v>0</v>
      </c>
      <c r="AD1381">
        <v>0</v>
      </c>
      <c r="AE1381" t="str">
        <v>(empty model)</v>
      </c>
      <c r="AF1381">
        <v>0</v>
      </c>
      <c r="AG1381">
        <v>61</v>
      </c>
      <c r="AH1381">
        <v>28562.293239999999</v>
      </c>
      <c r="AI1381">
        <v>17.2</v>
      </c>
    </row>
    <row r="1382" spans="10:35" x14ac:dyDescent="0.25">
      <c r="J1382" t="str">
        <v>Kiribati</v>
      </c>
      <c r="K1382" t="b">
        <v>1</v>
      </c>
      <c r="M1382" t="str">
        <v>Spain</v>
      </c>
      <c r="N1382">
        <v>82.1</v>
      </c>
      <c r="P1382" t="str">
        <v>Spain</v>
      </c>
      <c r="Q1382">
        <v>0</v>
      </c>
      <c r="R1382">
        <v>0</v>
      </c>
      <c r="S1382">
        <v>0</v>
      </c>
      <c r="T1382">
        <v>0</v>
      </c>
      <c r="U1382">
        <v>0</v>
      </c>
      <c r="V1382">
        <v>0</v>
      </c>
      <c r="W1382">
        <v>0</v>
      </c>
      <c r="X1382">
        <v>0</v>
      </c>
      <c r="Y1382">
        <v>0</v>
      </c>
      <c r="Z1382">
        <v>0</v>
      </c>
      <c r="AA1382">
        <v>1</v>
      </c>
      <c r="AB1382">
        <v>0</v>
      </c>
      <c r="AC1382">
        <v>0</v>
      </c>
      <c r="AD1382">
        <v>0</v>
      </c>
      <c r="AE1382" t="str">
        <v>(empty model)</v>
      </c>
      <c r="AF1382">
        <v>0</v>
      </c>
      <c r="AG1382">
        <v>63</v>
      </c>
      <c r="AH1382">
        <v>31834.21816</v>
      </c>
      <c r="AI1382">
        <v>16.899999999999999</v>
      </c>
    </row>
    <row r="1383" spans="10:35" x14ac:dyDescent="0.25">
      <c r="J1383" t="str">
        <v>Kiribati</v>
      </c>
      <c r="K1383" t="b">
        <v>1</v>
      </c>
      <c r="M1383" t="str">
        <v>Spain</v>
      </c>
      <c r="N1383">
        <v>81.900000000000006</v>
      </c>
      <c r="P1383" t="str">
        <v>Spain</v>
      </c>
      <c r="Q1383">
        <v>0</v>
      </c>
      <c r="R1383">
        <v>0</v>
      </c>
      <c r="S1383">
        <v>0</v>
      </c>
      <c r="T1383">
        <v>0</v>
      </c>
      <c r="U1383">
        <v>0</v>
      </c>
      <c r="V1383">
        <v>0</v>
      </c>
      <c r="W1383">
        <v>0</v>
      </c>
      <c r="X1383">
        <v>0</v>
      </c>
      <c r="Y1383">
        <v>0</v>
      </c>
      <c r="Z1383">
        <v>1</v>
      </c>
      <c r="AA1383">
        <v>0</v>
      </c>
      <c r="AB1383">
        <v>0</v>
      </c>
      <c r="AC1383">
        <v>0</v>
      </c>
      <c r="AD1383">
        <v>0</v>
      </c>
      <c r="AE1383" t="str">
        <v>(empty model)</v>
      </c>
      <c r="AF1383">
        <v>0</v>
      </c>
      <c r="AG1383">
        <v>64</v>
      </c>
      <c r="AH1383">
        <v>3736.2280000000001</v>
      </c>
      <c r="AI1383">
        <v>16.399999999999999</v>
      </c>
    </row>
    <row r="1384" spans="10:35" x14ac:dyDescent="0.25">
      <c r="J1384" t="str">
        <v>Kiribati</v>
      </c>
      <c r="K1384" t="b">
        <v>1</v>
      </c>
      <c r="M1384" t="str">
        <v>Spain</v>
      </c>
      <c r="N1384">
        <v>81.599999999999994</v>
      </c>
      <c r="P1384" t="str">
        <v>Spain</v>
      </c>
      <c r="Q1384">
        <v>0</v>
      </c>
      <c r="R1384">
        <v>0</v>
      </c>
      <c r="S1384">
        <v>0</v>
      </c>
      <c r="T1384">
        <v>0</v>
      </c>
      <c r="U1384">
        <v>0</v>
      </c>
      <c r="V1384">
        <v>0</v>
      </c>
      <c r="W1384">
        <v>0</v>
      </c>
      <c r="X1384">
        <v>0</v>
      </c>
      <c r="Y1384">
        <v>1</v>
      </c>
      <c r="Z1384">
        <v>0</v>
      </c>
      <c r="AA1384">
        <v>0</v>
      </c>
      <c r="AB1384">
        <v>0</v>
      </c>
      <c r="AC1384">
        <v>0</v>
      </c>
      <c r="AD1384">
        <v>0</v>
      </c>
      <c r="AE1384" t="str">
        <v>(empty model)</v>
      </c>
      <c r="AF1384">
        <v>0</v>
      </c>
      <c r="AG1384">
        <v>66</v>
      </c>
      <c r="AH1384">
        <v>32333.466100000001</v>
      </c>
      <c r="AI1384">
        <v>16.3</v>
      </c>
    </row>
    <row r="1385" spans="10:35" x14ac:dyDescent="0.25">
      <c r="J1385" t="str">
        <v>Kiribati</v>
      </c>
      <c r="K1385" t="b">
        <v>1</v>
      </c>
      <c r="M1385" t="str">
        <v>Spain</v>
      </c>
      <c r="N1385">
        <v>81.3</v>
      </c>
      <c r="P1385" t="str">
        <v>Spain</v>
      </c>
      <c r="Q1385">
        <v>0</v>
      </c>
      <c r="R1385">
        <v>0</v>
      </c>
      <c r="S1385">
        <v>0</v>
      </c>
      <c r="T1385">
        <v>0</v>
      </c>
      <c r="U1385">
        <v>0</v>
      </c>
      <c r="V1385">
        <v>0</v>
      </c>
      <c r="W1385">
        <v>0</v>
      </c>
      <c r="X1385">
        <v>1</v>
      </c>
      <c r="Y1385">
        <v>0</v>
      </c>
      <c r="Z1385">
        <v>0</v>
      </c>
      <c r="AA1385">
        <v>0</v>
      </c>
      <c r="AB1385">
        <v>0</v>
      </c>
      <c r="AC1385">
        <v>0</v>
      </c>
      <c r="AD1385">
        <v>0</v>
      </c>
      <c r="AE1385" t="str">
        <v>(empty model)</v>
      </c>
      <c r="AF1385">
        <v>0</v>
      </c>
      <c r="AG1385">
        <v>7</v>
      </c>
      <c r="AH1385">
        <v>35578.736190000003</v>
      </c>
      <c r="AI1385">
        <v>16.100000000000001</v>
      </c>
    </row>
    <row r="1386" spans="10:35" x14ac:dyDescent="0.25">
      <c r="J1386" t="str">
        <v>Kiribati</v>
      </c>
      <c r="K1386" t="b">
        <v>1</v>
      </c>
      <c r="M1386" t="str">
        <v>Spain</v>
      </c>
      <c r="N1386">
        <v>89</v>
      </c>
      <c r="P1386" t="str">
        <v>Spain</v>
      </c>
      <c r="Q1386">
        <v>0</v>
      </c>
      <c r="R1386">
        <v>0</v>
      </c>
      <c r="S1386">
        <v>0</v>
      </c>
      <c r="T1386">
        <v>0</v>
      </c>
      <c r="U1386">
        <v>0</v>
      </c>
      <c r="V1386">
        <v>0</v>
      </c>
      <c r="W1386">
        <v>1</v>
      </c>
      <c r="X1386">
        <v>0</v>
      </c>
      <c r="Y1386">
        <v>0</v>
      </c>
      <c r="Z1386">
        <v>0</v>
      </c>
      <c r="AA1386">
        <v>0</v>
      </c>
      <c r="AB1386">
        <v>0</v>
      </c>
      <c r="AC1386">
        <v>0</v>
      </c>
      <c r="AD1386">
        <v>0</v>
      </c>
      <c r="AE1386" t="str">
        <v>(empty model)</v>
      </c>
      <c r="AF1386">
        <v>0</v>
      </c>
      <c r="AG1386">
        <v>72</v>
      </c>
      <c r="AH1386">
        <v>3279.4140000000002</v>
      </c>
      <c r="AI1386">
        <v>16</v>
      </c>
    </row>
    <row r="1387" spans="10:35" x14ac:dyDescent="0.25">
      <c r="J1387" t="str">
        <v>Kiribati</v>
      </c>
      <c r="K1387" t="b">
        <v>1</v>
      </c>
      <c r="M1387" t="str">
        <v>Spain</v>
      </c>
      <c r="N1387">
        <v>88</v>
      </c>
      <c r="P1387" t="str">
        <v>Spain</v>
      </c>
      <c r="Q1387">
        <v>0</v>
      </c>
      <c r="R1387">
        <v>0</v>
      </c>
      <c r="S1387">
        <v>0</v>
      </c>
      <c r="T1387">
        <v>0</v>
      </c>
      <c r="U1387">
        <v>0</v>
      </c>
      <c r="V1387">
        <v>1</v>
      </c>
      <c r="W1387">
        <v>0</v>
      </c>
      <c r="X1387">
        <v>0</v>
      </c>
      <c r="Y1387">
        <v>0</v>
      </c>
      <c r="Z1387">
        <v>0</v>
      </c>
      <c r="AA1387">
        <v>0</v>
      </c>
      <c r="AB1387">
        <v>0</v>
      </c>
      <c r="AC1387">
        <v>0</v>
      </c>
      <c r="AD1387">
        <v>0</v>
      </c>
      <c r="AE1387" t="str">
        <v>(empty model)</v>
      </c>
      <c r="AF1387">
        <v>0</v>
      </c>
      <c r="AG1387">
        <v>73</v>
      </c>
      <c r="AH1387">
        <v>28482.694800000001</v>
      </c>
      <c r="AI1387">
        <v>15.9</v>
      </c>
    </row>
    <row r="1388" spans="10:35" x14ac:dyDescent="0.25">
      <c r="J1388" t="str">
        <v>Kiribati</v>
      </c>
      <c r="K1388" t="b">
        <v>1</v>
      </c>
      <c r="M1388" t="str">
        <v>Spain</v>
      </c>
      <c r="N1388">
        <v>81</v>
      </c>
      <c r="P1388" t="str">
        <v>Spain</v>
      </c>
      <c r="Q1388">
        <v>0</v>
      </c>
      <c r="R1388">
        <v>0</v>
      </c>
      <c r="S1388">
        <v>0</v>
      </c>
      <c r="T1388">
        <v>0</v>
      </c>
      <c r="U1388">
        <v>1</v>
      </c>
      <c r="V1388">
        <v>0</v>
      </c>
      <c r="W1388">
        <v>0</v>
      </c>
      <c r="X1388">
        <v>0</v>
      </c>
      <c r="Y1388">
        <v>0</v>
      </c>
      <c r="Z1388">
        <v>0</v>
      </c>
      <c r="AA1388">
        <v>0</v>
      </c>
      <c r="AB1388">
        <v>0</v>
      </c>
      <c r="AC1388">
        <v>0</v>
      </c>
      <c r="AD1388">
        <v>0</v>
      </c>
      <c r="AE1388" t="str">
        <v>(empty model)</v>
      </c>
      <c r="AF1388">
        <v>0</v>
      </c>
      <c r="AG1388">
        <v>77</v>
      </c>
      <c r="AH1388">
        <v>2651.7174500000001</v>
      </c>
      <c r="AI1388">
        <v>15.8</v>
      </c>
    </row>
    <row r="1389" spans="10:35" x14ac:dyDescent="0.25">
      <c r="J1389" t="str">
        <v>Kiribati</v>
      </c>
      <c r="K1389" t="b">
        <v>1</v>
      </c>
      <c r="M1389" t="str">
        <v>Spain</v>
      </c>
      <c r="N1389">
        <v>81</v>
      </c>
      <c r="P1389" t="str">
        <v>Spain</v>
      </c>
      <c r="Q1389">
        <v>0</v>
      </c>
      <c r="R1389">
        <v>0</v>
      </c>
      <c r="S1389">
        <v>0</v>
      </c>
      <c r="T1389">
        <v>1</v>
      </c>
      <c r="U1389">
        <v>0</v>
      </c>
      <c r="V1389">
        <v>0</v>
      </c>
      <c r="W1389">
        <v>0</v>
      </c>
      <c r="X1389">
        <v>0</v>
      </c>
      <c r="Y1389">
        <v>0</v>
      </c>
      <c r="Z1389">
        <v>0</v>
      </c>
      <c r="AA1389">
        <v>0</v>
      </c>
      <c r="AB1389">
        <v>0</v>
      </c>
      <c r="AC1389">
        <v>0</v>
      </c>
      <c r="AD1389">
        <v>0</v>
      </c>
      <c r="AE1389" t="str">
        <v>(empty model)</v>
      </c>
      <c r="AF1389">
        <v>0</v>
      </c>
      <c r="AG1389">
        <v>79</v>
      </c>
      <c r="AH1389">
        <v>24918.645840000001</v>
      </c>
      <c r="AI1389">
        <v>15.6</v>
      </c>
    </row>
    <row r="1390" spans="10:35" x14ac:dyDescent="0.25">
      <c r="J1390" t="str">
        <v>Kiribati</v>
      </c>
      <c r="K1390" t="b">
        <v>1</v>
      </c>
      <c r="M1390" t="str">
        <v>Spain</v>
      </c>
      <c r="N1390">
        <v>79.400000000000006</v>
      </c>
      <c r="P1390" t="str">
        <v>Spain</v>
      </c>
      <c r="Q1390">
        <v>0</v>
      </c>
      <c r="R1390">
        <v>0</v>
      </c>
      <c r="S1390">
        <v>1</v>
      </c>
      <c r="T1390">
        <v>0</v>
      </c>
      <c r="U1390">
        <v>0</v>
      </c>
      <c r="V1390">
        <v>0</v>
      </c>
      <c r="W1390">
        <v>0</v>
      </c>
      <c r="X1390">
        <v>0</v>
      </c>
      <c r="Y1390">
        <v>0</v>
      </c>
      <c r="Z1390">
        <v>0</v>
      </c>
      <c r="AA1390">
        <v>0</v>
      </c>
      <c r="AB1390">
        <v>0</v>
      </c>
      <c r="AC1390">
        <v>0</v>
      </c>
      <c r="AD1390">
        <v>0</v>
      </c>
      <c r="AE1390" t="str">
        <v>(empty model)</v>
      </c>
      <c r="AF1390">
        <v>0</v>
      </c>
      <c r="AG1390">
        <v>83</v>
      </c>
      <c r="AH1390">
        <v>21495.774099999999</v>
      </c>
      <c r="AI1390">
        <v>15.6</v>
      </c>
    </row>
    <row r="1391" spans="10:35" x14ac:dyDescent="0.25">
      <c r="J1391" t="str">
        <v>Kiribati</v>
      </c>
      <c r="K1391" t="b">
        <v>1</v>
      </c>
      <c r="M1391" t="str">
        <v>Spain</v>
      </c>
      <c r="N1391">
        <v>79.5</v>
      </c>
      <c r="P1391" t="str">
        <v>Spain</v>
      </c>
      <c r="Q1391">
        <v>0</v>
      </c>
      <c r="R1391">
        <v>1</v>
      </c>
      <c r="S1391">
        <v>0</v>
      </c>
      <c r="T1391">
        <v>0</v>
      </c>
      <c r="U1391">
        <v>0</v>
      </c>
      <c r="V1391">
        <v>0</v>
      </c>
      <c r="W1391">
        <v>0</v>
      </c>
      <c r="X1391">
        <v>0</v>
      </c>
      <c r="Y1391">
        <v>0</v>
      </c>
      <c r="Z1391">
        <v>0</v>
      </c>
      <c r="AA1391">
        <v>0</v>
      </c>
      <c r="AB1391">
        <v>0</v>
      </c>
      <c r="AC1391">
        <v>0</v>
      </c>
      <c r="AD1391">
        <v>0</v>
      </c>
      <c r="AE1391" t="str">
        <v>(empty model)</v>
      </c>
      <c r="AF1391">
        <v>0</v>
      </c>
      <c r="AG1391">
        <v>83</v>
      </c>
      <c r="AH1391">
        <v>1719.53541</v>
      </c>
      <c r="AI1391">
        <v>15.7</v>
      </c>
    </row>
    <row r="1392" spans="10:35" x14ac:dyDescent="0.25">
      <c r="J1392" t="str">
        <v>Kiribati</v>
      </c>
      <c r="K1392" t="b">
        <v>1</v>
      </c>
      <c r="M1392" t="str">
        <v>Spain</v>
      </c>
      <c r="N1392">
        <v>79.400000000000006</v>
      </c>
      <c r="P1392" t="str">
        <v>Spain</v>
      </c>
      <c r="Q1392">
        <v>1</v>
      </c>
      <c r="R1392">
        <v>0</v>
      </c>
      <c r="S1392">
        <v>0</v>
      </c>
      <c r="T1392">
        <v>0</v>
      </c>
      <c r="U1392">
        <v>0</v>
      </c>
      <c r="V1392">
        <v>0</v>
      </c>
      <c r="W1392">
        <v>0</v>
      </c>
      <c r="X1392">
        <v>0</v>
      </c>
      <c r="Y1392">
        <v>0</v>
      </c>
      <c r="Z1392">
        <v>0</v>
      </c>
      <c r="AA1392">
        <v>0</v>
      </c>
      <c r="AB1392">
        <v>0</v>
      </c>
      <c r="AC1392">
        <v>0</v>
      </c>
      <c r="AD1392">
        <v>0</v>
      </c>
      <c r="AE1392" t="str">
        <v>(empty model)</v>
      </c>
      <c r="AF1392">
        <v>0</v>
      </c>
      <c r="AG1392">
        <v>84</v>
      </c>
      <c r="AH1392">
        <v>15323.6114</v>
      </c>
      <c r="AI1392">
        <v>15.7</v>
      </c>
    </row>
    <row r="1393" spans="10:35" x14ac:dyDescent="0.25">
      <c r="J1393" t="str">
        <v>Kiribati</v>
      </c>
      <c r="K1393" t="b">
        <v>1</v>
      </c>
      <c r="M1393" t="str">
        <v>Spain</v>
      </c>
      <c r="N1393">
        <v>79.099999999999994</v>
      </c>
      <c r="P1393" t="str">
        <v>Spain</v>
      </c>
      <c r="Q1393">
        <v>0</v>
      </c>
      <c r="R1393">
        <v>0</v>
      </c>
      <c r="S1393">
        <v>0</v>
      </c>
      <c r="T1393">
        <v>0</v>
      </c>
      <c r="U1393">
        <v>0</v>
      </c>
      <c r="V1393">
        <v>0</v>
      </c>
      <c r="W1393">
        <v>0</v>
      </c>
      <c r="X1393">
        <v>0</v>
      </c>
      <c r="Y1393">
        <v>0</v>
      </c>
      <c r="Z1393">
        <v>0</v>
      </c>
      <c r="AA1393">
        <v>0</v>
      </c>
      <c r="AB1393">
        <v>0</v>
      </c>
      <c r="AC1393">
        <v>0</v>
      </c>
      <c r="AD1393">
        <v>0</v>
      </c>
      <c r="AE1393" t="str">
        <v>(empty model)</v>
      </c>
      <c r="AF1393">
        <v>0</v>
      </c>
      <c r="AG1393">
        <v>86</v>
      </c>
      <c r="AH1393">
        <v>14676.769</v>
      </c>
      <c r="AI1393">
        <v>15.7</v>
      </c>
    </row>
    <row r="1394" spans="10:35" x14ac:dyDescent="0.25">
      <c r="J1394" t="str">
        <v>Kiribati</v>
      </c>
      <c r="K1394" t="b">
        <v>1</v>
      </c>
      <c r="M1394" t="str">
        <v>Sri Lanka</v>
      </c>
      <c r="N1394">
        <v>74.7</v>
      </c>
      <c r="P1394" t="str">
        <v>Sri Lanka</v>
      </c>
      <c r="Q1394">
        <v>0</v>
      </c>
      <c r="R1394">
        <v>0</v>
      </c>
      <c r="S1394">
        <v>0</v>
      </c>
      <c r="T1394">
        <v>0</v>
      </c>
      <c r="U1394">
        <v>0</v>
      </c>
      <c r="V1394">
        <v>0</v>
      </c>
      <c r="W1394">
        <v>0</v>
      </c>
      <c r="X1394">
        <v>0</v>
      </c>
      <c r="Y1394">
        <v>0</v>
      </c>
      <c r="Z1394">
        <v>0</v>
      </c>
      <c r="AA1394">
        <v>0</v>
      </c>
      <c r="AB1394">
        <v>0</v>
      </c>
      <c r="AC1394">
        <v>0</v>
      </c>
      <c r="AD1394">
        <v>1</v>
      </c>
      <c r="AE1394" t="str">
        <v>(empty model)</v>
      </c>
      <c r="AF1394">
        <v>1</v>
      </c>
      <c r="AG1394">
        <v>141</v>
      </c>
      <c r="AH1394">
        <v>382.54993999999999</v>
      </c>
      <c r="AI1394">
        <v>14</v>
      </c>
    </row>
    <row r="1395" spans="10:35" x14ac:dyDescent="0.25">
      <c r="J1395" t="str">
        <v>Kiribati</v>
      </c>
      <c r="K1395" t="b">
        <v>1</v>
      </c>
      <c r="M1395" t="str">
        <v>Sri Lanka</v>
      </c>
      <c r="N1395">
        <v>74.599999999999994</v>
      </c>
      <c r="P1395" t="str">
        <v>Sri Lanka</v>
      </c>
      <c r="Q1395">
        <v>0</v>
      </c>
      <c r="R1395">
        <v>0</v>
      </c>
      <c r="S1395">
        <v>0</v>
      </c>
      <c r="T1395">
        <v>0</v>
      </c>
      <c r="U1395">
        <v>0</v>
      </c>
      <c r="V1395">
        <v>0</v>
      </c>
      <c r="W1395">
        <v>0</v>
      </c>
      <c r="X1395">
        <v>0</v>
      </c>
      <c r="Y1395">
        <v>0</v>
      </c>
      <c r="Z1395">
        <v>0</v>
      </c>
      <c r="AA1395">
        <v>0</v>
      </c>
      <c r="AB1395">
        <v>0</v>
      </c>
      <c r="AC1395">
        <v>1</v>
      </c>
      <c r="AD1395">
        <v>0</v>
      </c>
      <c r="AE1395" t="str">
        <v>(empty model)</v>
      </c>
      <c r="AF1395">
        <v>1</v>
      </c>
      <c r="AG1395">
        <v>142</v>
      </c>
      <c r="AH1395">
        <v>361.28937400000001</v>
      </c>
      <c r="AI1395">
        <v>13.8</v>
      </c>
    </row>
    <row r="1396" spans="10:35" x14ac:dyDescent="0.25">
      <c r="J1396" t="str">
        <v>Kiribati</v>
      </c>
      <c r="K1396" t="b">
        <v>1</v>
      </c>
      <c r="M1396" t="str">
        <v>Sri Lanka</v>
      </c>
      <c r="N1396">
        <v>74.5</v>
      </c>
      <c r="P1396" t="str">
        <v>Sri Lanka</v>
      </c>
      <c r="Q1396">
        <v>0</v>
      </c>
      <c r="R1396">
        <v>0</v>
      </c>
      <c r="S1396">
        <v>0</v>
      </c>
      <c r="T1396">
        <v>0</v>
      </c>
      <c r="U1396">
        <v>0</v>
      </c>
      <c r="V1396">
        <v>0</v>
      </c>
      <c r="W1396">
        <v>0</v>
      </c>
      <c r="X1396">
        <v>0</v>
      </c>
      <c r="Y1396">
        <v>0</v>
      </c>
      <c r="Z1396">
        <v>0</v>
      </c>
      <c r="AA1396">
        <v>0</v>
      </c>
      <c r="AB1396">
        <v>1</v>
      </c>
      <c r="AC1396">
        <v>0</v>
      </c>
      <c r="AD1396">
        <v>0</v>
      </c>
      <c r="AE1396" t="str">
        <v>(empty model)</v>
      </c>
      <c r="AF1396">
        <v>1</v>
      </c>
      <c r="AG1396">
        <v>143</v>
      </c>
      <c r="AH1396">
        <v>335.52137499999998</v>
      </c>
      <c r="AI1396">
        <v>13.7</v>
      </c>
    </row>
    <row r="1397" spans="10:35" x14ac:dyDescent="0.25">
      <c r="J1397" t="str">
        <v>Kuwait</v>
      </c>
      <c r="K1397" t="b">
        <v>0</v>
      </c>
      <c r="M1397" t="str">
        <v>Sri Lanka</v>
      </c>
      <c r="N1397">
        <v>74.5</v>
      </c>
      <c r="P1397" t="str">
        <v>Sri Lanka</v>
      </c>
      <c r="Q1397">
        <v>0</v>
      </c>
      <c r="R1397">
        <v>0</v>
      </c>
      <c r="S1397">
        <v>0</v>
      </c>
      <c r="T1397">
        <v>0</v>
      </c>
      <c r="U1397">
        <v>0</v>
      </c>
      <c r="V1397">
        <v>0</v>
      </c>
      <c r="W1397">
        <v>0</v>
      </c>
      <c r="X1397">
        <v>0</v>
      </c>
      <c r="Y1397">
        <v>0</v>
      </c>
      <c r="Z1397">
        <v>0</v>
      </c>
      <c r="AA1397">
        <v>1</v>
      </c>
      <c r="AB1397">
        <v>0</v>
      </c>
      <c r="AC1397">
        <v>0</v>
      </c>
      <c r="AD1397">
        <v>0</v>
      </c>
      <c r="AE1397" t="str">
        <v>(empty model)</v>
      </c>
      <c r="AF1397">
        <v>1</v>
      </c>
      <c r="AG1397">
        <v>141</v>
      </c>
      <c r="AH1397">
        <v>322.992615</v>
      </c>
      <c r="AI1397">
        <v>13.6</v>
      </c>
    </row>
    <row r="1398" spans="10:35" x14ac:dyDescent="0.25">
      <c r="J1398" t="str">
        <v>Kuwait</v>
      </c>
      <c r="K1398" t="b">
        <v>0</v>
      </c>
      <c r="M1398" t="str">
        <v>Sri Lanka</v>
      </c>
      <c r="N1398">
        <v>74.5</v>
      </c>
      <c r="P1398" t="str">
        <v>Sri Lanka</v>
      </c>
      <c r="Q1398">
        <v>0</v>
      </c>
      <c r="R1398">
        <v>0</v>
      </c>
      <c r="S1398">
        <v>0</v>
      </c>
      <c r="T1398">
        <v>0</v>
      </c>
      <c r="U1398">
        <v>0</v>
      </c>
      <c r="V1398">
        <v>0</v>
      </c>
      <c r="W1398">
        <v>0</v>
      </c>
      <c r="X1398">
        <v>0</v>
      </c>
      <c r="Y1398">
        <v>0</v>
      </c>
      <c r="Z1398">
        <v>1</v>
      </c>
      <c r="AA1398">
        <v>0</v>
      </c>
      <c r="AB1398">
        <v>0</v>
      </c>
      <c r="AC1398">
        <v>0</v>
      </c>
      <c r="AD1398">
        <v>0</v>
      </c>
      <c r="AE1398" t="str">
        <v>(empty model)</v>
      </c>
      <c r="AF1398">
        <v>1</v>
      </c>
      <c r="AG1398">
        <v>138</v>
      </c>
      <c r="AH1398">
        <v>2819.5111609999999</v>
      </c>
      <c r="AI1398">
        <v>13.5</v>
      </c>
    </row>
    <row r="1399" spans="10:35" x14ac:dyDescent="0.25">
      <c r="J1399" t="str">
        <v>Kuwait</v>
      </c>
      <c r="K1399" t="b">
        <v>0</v>
      </c>
      <c r="M1399" t="str">
        <v>Sri Lanka</v>
      </c>
      <c r="N1399">
        <v>71.8</v>
      </c>
      <c r="P1399" t="str">
        <v>Sri Lanka</v>
      </c>
      <c r="Q1399">
        <v>0</v>
      </c>
      <c r="R1399">
        <v>0</v>
      </c>
      <c r="S1399">
        <v>0</v>
      </c>
      <c r="T1399">
        <v>0</v>
      </c>
      <c r="U1399">
        <v>0</v>
      </c>
      <c r="V1399">
        <v>0</v>
      </c>
      <c r="W1399">
        <v>0</v>
      </c>
      <c r="X1399">
        <v>0</v>
      </c>
      <c r="Y1399">
        <v>1</v>
      </c>
      <c r="Z1399">
        <v>0</v>
      </c>
      <c r="AA1399">
        <v>0</v>
      </c>
      <c r="AB1399">
        <v>0</v>
      </c>
      <c r="AC1399">
        <v>0</v>
      </c>
      <c r="AD1399">
        <v>0</v>
      </c>
      <c r="AE1399" t="str">
        <v>(empty model)</v>
      </c>
      <c r="AF1399">
        <v>1</v>
      </c>
      <c r="AG1399">
        <v>183</v>
      </c>
      <c r="AH1399">
        <v>216.68158399999999</v>
      </c>
      <c r="AI1399">
        <v>13.4</v>
      </c>
    </row>
    <row r="1400" spans="10:35" x14ac:dyDescent="0.25">
      <c r="J1400" t="str">
        <v>Kuwait</v>
      </c>
      <c r="K1400" t="b">
        <v>0</v>
      </c>
      <c r="M1400" t="str">
        <v>Sri Lanka</v>
      </c>
      <c r="N1400">
        <v>72.3</v>
      </c>
      <c r="P1400" t="str">
        <v>Sri Lanka</v>
      </c>
      <c r="Q1400">
        <v>0</v>
      </c>
      <c r="R1400">
        <v>0</v>
      </c>
      <c r="S1400">
        <v>0</v>
      </c>
      <c r="T1400">
        <v>0</v>
      </c>
      <c r="U1400">
        <v>0</v>
      </c>
      <c r="V1400">
        <v>0</v>
      </c>
      <c r="W1400">
        <v>0</v>
      </c>
      <c r="X1400">
        <v>1</v>
      </c>
      <c r="Y1400">
        <v>0</v>
      </c>
      <c r="Z1400">
        <v>0</v>
      </c>
      <c r="AA1400">
        <v>0</v>
      </c>
      <c r="AB1400">
        <v>0</v>
      </c>
      <c r="AC1400">
        <v>0</v>
      </c>
      <c r="AD1400">
        <v>0</v>
      </c>
      <c r="AE1400" t="str">
        <v>(empty model)</v>
      </c>
      <c r="AF1400">
        <v>1</v>
      </c>
      <c r="AG1400">
        <v>172</v>
      </c>
      <c r="AH1400">
        <v>254.489192</v>
      </c>
      <c r="AI1400">
        <v>13.3</v>
      </c>
    </row>
    <row r="1401" spans="10:35" x14ac:dyDescent="0.25">
      <c r="J1401" t="str">
        <v>Kuwait</v>
      </c>
      <c r="K1401" t="b">
        <v>0</v>
      </c>
      <c r="M1401" t="str">
        <v>Sri Lanka</v>
      </c>
      <c r="N1401">
        <v>73.7</v>
      </c>
      <c r="P1401" t="str">
        <v>Sri Lanka</v>
      </c>
      <c r="Q1401">
        <v>0</v>
      </c>
      <c r="R1401">
        <v>0</v>
      </c>
      <c r="S1401">
        <v>0</v>
      </c>
      <c r="T1401">
        <v>0</v>
      </c>
      <c r="U1401">
        <v>0</v>
      </c>
      <c r="V1401">
        <v>0</v>
      </c>
      <c r="W1401">
        <v>1</v>
      </c>
      <c r="X1401">
        <v>0</v>
      </c>
      <c r="Y1401">
        <v>0</v>
      </c>
      <c r="Z1401">
        <v>0</v>
      </c>
      <c r="AA1401">
        <v>0</v>
      </c>
      <c r="AB1401">
        <v>0</v>
      </c>
      <c r="AC1401">
        <v>0</v>
      </c>
      <c r="AD1401">
        <v>0</v>
      </c>
      <c r="AE1401" t="str">
        <v>(empty model)</v>
      </c>
      <c r="AF1401">
        <v>1</v>
      </c>
      <c r="AG1401">
        <v>146</v>
      </c>
      <c r="AH1401">
        <v>1644.816372</v>
      </c>
      <c r="AI1401">
        <v>13.2</v>
      </c>
    </row>
    <row r="1402" spans="10:35" x14ac:dyDescent="0.25">
      <c r="J1402" t="str">
        <v>Kuwait</v>
      </c>
      <c r="K1402" t="b">
        <v>0</v>
      </c>
      <c r="M1402" t="str">
        <v>Sri Lanka</v>
      </c>
      <c r="N1402">
        <v>73.8</v>
      </c>
      <c r="P1402" t="str">
        <v>Sri Lanka</v>
      </c>
      <c r="Q1402">
        <v>0</v>
      </c>
      <c r="R1402">
        <v>0</v>
      </c>
      <c r="S1402">
        <v>0</v>
      </c>
      <c r="T1402">
        <v>0</v>
      </c>
      <c r="U1402">
        <v>0</v>
      </c>
      <c r="V1402">
        <v>1</v>
      </c>
      <c r="W1402">
        <v>0</v>
      </c>
      <c r="X1402">
        <v>0</v>
      </c>
      <c r="Y1402">
        <v>0</v>
      </c>
      <c r="Z1402">
        <v>0</v>
      </c>
      <c r="AA1402">
        <v>0</v>
      </c>
      <c r="AB1402">
        <v>0</v>
      </c>
      <c r="AC1402">
        <v>0</v>
      </c>
      <c r="AD1402">
        <v>0</v>
      </c>
      <c r="AE1402" t="str">
        <v>(empty model)</v>
      </c>
      <c r="AF1402">
        <v>1</v>
      </c>
      <c r="AG1402">
        <v>145</v>
      </c>
      <c r="AH1402">
        <v>1448.7610999999999</v>
      </c>
      <c r="AI1402">
        <v>13.1</v>
      </c>
    </row>
    <row r="1403" spans="10:35" x14ac:dyDescent="0.25">
      <c r="J1403" t="str">
        <v>Kuwait</v>
      </c>
      <c r="K1403" t="b">
        <v>0</v>
      </c>
      <c r="M1403" t="str">
        <v>Sri Lanka</v>
      </c>
      <c r="N1403">
        <v>74.2</v>
      </c>
      <c r="P1403" t="str">
        <v>Sri Lanka</v>
      </c>
      <c r="Q1403">
        <v>0</v>
      </c>
      <c r="R1403">
        <v>0</v>
      </c>
      <c r="S1403">
        <v>0</v>
      </c>
      <c r="T1403">
        <v>0</v>
      </c>
      <c r="U1403">
        <v>1</v>
      </c>
      <c r="V1403">
        <v>0</v>
      </c>
      <c r="W1403">
        <v>0</v>
      </c>
      <c r="X1403">
        <v>0</v>
      </c>
      <c r="Y1403">
        <v>0</v>
      </c>
      <c r="Z1403">
        <v>0</v>
      </c>
      <c r="AA1403">
        <v>0</v>
      </c>
      <c r="AB1403">
        <v>0</v>
      </c>
      <c r="AC1403">
        <v>0</v>
      </c>
      <c r="AD1403">
        <v>0</v>
      </c>
      <c r="AE1403" t="str">
        <v>(empty model)</v>
      </c>
      <c r="AF1403">
        <v>1</v>
      </c>
      <c r="AG1403">
        <v>138</v>
      </c>
      <c r="AH1403">
        <v>1259.87591</v>
      </c>
      <c r="AI1403">
        <v>12.9</v>
      </c>
    </row>
    <row r="1404" spans="10:35" x14ac:dyDescent="0.25">
      <c r="J1404" t="str">
        <v>Kuwait</v>
      </c>
      <c r="K1404" t="b">
        <v>0</v>
      </c>
      <c r="M1404" t="str">
        <v>Sri Lanka</v>
      </c>
      <c r="N1404">
        <v>69.099999999999994</v>
      </c>
      <c r="P1404" t="str">
        <v>Sri Lanka</v>
      </c>
      <c r="Q1404">
        <v>0</v>
      </c>
      <c r="R1404">
        <v>0</v>
      </c>
      <c r="S1404">
        <v>0</v>
      </c>
      <c r="T1404">
        <v>1</v>
      </c>
      <c r="U1404">
        <v>0</v>
      </c>
      <c r="V1404">
        <v>0</v>
      </c>
      <c r="W1404">
        <v>0</v>
      </c>
      <c r="X1404">
        <v>0</v>
      </c>
      <c r="Y1404">
        <v>0</v>
      </c>
      <c r="Z1404">
        <v>0</v>
      </c>
      <c r="AA1404">
        <v>0</v>
      </c>
      <c r="AB1404">
        <v>0</v>
      </c>
      <c r="AC1404">
        <v>0</v>
      </c>
      <c r="AD1404">
        <v>0</v>
      </c>
      <c r="AE1404" t="str">
        <v>(empty model)</v>
      </c>
      <c r="AF1404">
        <v>1</v>
      </c>
      <c r="AG1404">
        <v>197</v>
      </c>
      <c r="AH1404">
        <v>174.66919999999999</v>
      </c>
      <c r="AI1404">
        <v>12.8</v>
      </c>
    </row>
    <row r="1405" spans="10:35" x14ac:dyDescent="0.25">
      <c r="J1405" t="str">
        <v>Kuwait</v>
      </c>
      <c r="K1405" t="b">
        <v>0</v>
      </c>
      <c r="M1405" t="str">
        <v>Sri Lanka</v>
      </c>
      <c r="N1405">
        <v>73.900000000000006</v>
      </c>
      <c r="P1405" t="str">
        <v>Sri Lanka</v>
      </c>
      <c r="Q1405">
        <v>0</v>
      </c>
      <c r="R1405">
        <v>0</v>
      </c>
      <c r="S1405">
        <v>1</v>
      </c>
      <c r="T1405">
        <v>0</v>
      </c>
      <c r="U1405">
        <v>0</v>
      </c>
      <c r="V1405">
        <v>0</v>
      </c>
      <c r="W1405">
        <v>0</v>
      </c>
      <c r="X1405">
        <v>0</v>
      </c>
      <c r="Y1405">
        <v>0</v>
      </c>
      <c r="Z1405">
        <v>0</v>
      </c>
      <c r="AA1405">
        <v>0</v>
      </c>
      <c r="AB1405">
        <v>0</v>
      </c>
      <c r="AC1405">
        <v>0</v>
      </c>
      <c r="AD1405">
        <v>0</v>
      </c>
      <c r="AE1405" t="str">
        <v>(empty model)</v>
      </c>
      <c r="AF1405">
        <v>1</v>
      </c>
      <c r="AG1405">
        <v>146</v>
      </c>
      <c r="AH1405">
        <v>989.45477319999998</v>
      </c>
      <c r="AI1405">
        <v>12.7</v>
      </c>
    </row>
    <row r="1406" spans="10:35" x14ac:dyDescent="0.25">
      <c r="J1406" t="str">
        <v>Kuwait</v>
      </c>
      <c r="K1406" t="b">
        <v>0</v>
      </c>
      <c r="M1406" t="str">
        <v>Suriname</v>
      </c>
      <c r="N1406">
        <v>71.400000000000006</v>
      </c>
      <c r="P1406" t="str">
        <v>Suriname</v>
      </c>
      <c r="Q1406">
        <v>0</v>
      </c>
      <c r="R1406">
        <v>0</v>
      </c>
      <c r="S1406">
        <v>0</v>
      </c>
      <c r="T1406">
        <v>0</v>
      </c>
      <c r="U1406">
        <v>0</v>
      </c>
      <c r="V1406">
        <v>0</v>
      </c>
      <c r="W1406">
        <v>0</v>
      </c>
      <c r="X1406">
        <v>0</v>
      </c>
      <c r="Y1406">
        <v>0</v>
      </c>
      <c r="Z1406">
        <v>0</v>
      </c>
      <c r="AA1406">
        <v>0</v>
      </c>
      <c r="AB1406">
        <v>0</v>
      </c>
      <c r="AC1406">
        <v>0</v>
      </c>
      <c r="AD1406">
        <v>1</v>
      </c>
      <c r="AE1406" t="str">
        <v>(empty model)</v>
      </c>
      <c r="AF1406">
        <v>1</v>
      </c>
      <c r="AG1406">
        <v>178</v>
      </c>
      <c r="AH1406">
        <v>9564.4638300000006</v>
      </c>
      <c r="AI1406">
        <v>12.7</v>
      </c>
    </row>
    <row r="1407" spans="10:35" x14ac:dyDescent="0.25">
      <c r="J1407" t="str">
        <v>Kuwait</v>
      </c>
      <c r="K1407" t="b">
        <v>0</v>
      </c>
      <c r="M1407" t="str">
        <v>Suriname</v>
      </c>
      <c r="N1407">
        <v>71.2</v>
      </c>
      <c r="P1407" t="str">
        <v>Suriname</v>
      </c>
      <c r="Q1407">
        <v>0</v>
      </c>
      <c r="R1407">
        <v>0</v>
      </c>
      <c r="S1407">
        <v>0</v>
      </c>
      <c r="T1407">
        <v>0</v>
      </c>
      <c r="U1407">
        <v>0</v>
      </c>
      <c r="V1407">
        <v>0</v>
      </c>
      <c r="W1407">
        <v>0</v>
      </c>
      <c r="X1407">
        <v>0</v>
      </c>
      <c r="Y1407">
        <v>0</v>
      </c>
      <c r="Z1407">
        <v>0</v>
      </c>
      <c r="AA1407">
        <v>0</v>
      </c>
      <c r="AB1407">
        <v>0</v>
      </c>
      <c r="AC1407">
        <v>1</v>
      </c>
      <c r="AD1407">
        <v>0</v>
      </c>
      <c r="AE1407" t="str">
        <v>(empty model)</v>
      </c>
      <c r="AF1407">
        <v>1</v>
      </c>
      <c r="AG1407">
        <v>179</v>
      </c>
      <c r="AH1407">
        <v>9484.56898</v>
      </c>
      <c r="AI1407">
        <v>12.7</v>
      </c>
    </row>
    <row r="1408" spans="10:35" x14ac:dyDescent="0.25">
      <c r="J1408" t="str">
        <v>Kuwait</v>
      </c>
      <c r="K1408" t="b">
        <v>0</v>
      </c>
      <c r="M1408" t="str">
        <v>Suriname</v>
      </c>
      <c r="N1408">
        <v>71.3</v>
      </c>
      <c r="P1408" t="str">
        <v>Suriname</v>
      </c>
      <c r="Q1408">
        <v>0</v>
      </c>
      <c r="R1408">
        <v>0</v>
      </c>
      <c r="S1408">
        <v>0</v>
      </c>
      <c r="T1408">
        <v>0</v>
      </c>
      <c r="U1408">
        <v>0</v>
      </c>
      <c r="V1408">
        <v>0</v>
      </c>
      <c r="W1408">
        <v>0</v>
      </c>
      <c r="X1408">
        <v>0</v>
      </c>
      <c r="Y1408">
        <v>0</v>
      </c>
      <c r="Z1408">
        <v>0</v>
      </c>
      <c r="AA1408">
        <v>0</v>
      </c>
      <c r="AB1408">
        <v>1</v>
      </c>
      <c r="AC1408">
        <v>0</v>
      </c>
      <c r="AD1408">
        <v>0</v>
      </c>
      <c r="AE1408" t="str">
        <v>(empty model)</v>
      </c>
      <c r="AF1408">
        <v>1</v>
      </c>
      <c r="AG1408">
        <v>178</v>
      </c>
      <c r="AH1408">
        <v>9272.4134529999992</v>
      </c>
      <c r="AI1408">
        <v>12.7</v>
      </c>
    </row>
    <row r="1409" spans="10:35" x14ac:dyDescent="0.25">
      <c r="J1409" t="str">
        <v>Kuwait</v>
      </c>
      <c r="K1409" t="b">
        <v>0</v>
      </c>
      <c r="M1409" t="str">
        <v>Suriname</v>
      </c>
      <c r="N1409">
        <v>76</v>
      </c>
      <c r="P1409" t="str">
        <v>Suriname</v>
      </c>
      <c r="Q1409">
        <v>0</v>
      </c>
      <c r="R1409">
        <v>0</v>
      </c>
      <c r="S1409">
        <v>0</v>
      </c>
      <c r="T1409">
        <v>0</v>
      </c>
      <c r="U1409">
        <v>0</v>
      </c>
      <c r="V1409">
        <v>0</v>
      </c>
      <c r="W1409">
        <v>0</v>
      </c>
      <c r="X1409">
        <v>0</v>
      </c>
      <c r="Y1409">
        <v>0</v>
      </c>
      <c r="Z1409">
        <v>0</v>
      </c>
      <c r="AA1409">
        <v>1</v>
      </c>
      <c r="AB1409">
        <v>0</v>
      </c>
      <c r="AC1409">
        <v>0</v>
      </c>
      <c r="AD1409">
        <v>0</v>
      </c>
      <c r="AE1409" t="str">
        <v>(empty model)</v>
      </c>
      <c r="AF1409">
        <v>1</v>
      </c>
      <c r="AG1409">
        <v>187</v>
      </c>
      <c r="AH1409">
        <v>8318.9769199999992</v>
      </c>
      <c r="AI1409">
        <v>12.5</v>
      </c>
    </row>
    <row r="1410" spans="10:35" x14ac:dyDescent="0.25">
      <c r="J1410" t="str">
        <v>Kuwait</v>
      </c>
      <c r="K1410" t="b">
        <v>0</v>
      </c>
      <c r="M1410" t="str">
        <v>Suriname</v>
      </c>
      <c r="N1410">
        <v>73</v>
      </c>
      <c r="P1410" t="str">
        <v>Suriname</v>
      </c>
      <c r="Q1410">
        <v>0</v>
      </c>
      <c r="R1410">
        <v>0</v>
      </c>
      <c r="S1410">
        <v>0</v>
      </c>
      <c r="T1410">
        <v>0</v>
      </c>
      <c r="U1410">
        <v>0</v>
      </c>
      <c r="V1410">
        <v>0</v>
      </c>
      <c r="W1410">
        <v>0</v>
      </c>
      <c r="X1410">
        <v>0</v>
      </c>
      <c r="Y1410">
        <v>0</v>
      </c>
      <c r="Z1410">
        <v>1</v>
      </c>
      <c r="AA1410">
        <v>0</v>
      </c>
      <c r="AB1410">
        <v>0</v>
      </c>
      <c r="AC1410">
        <v>0</v>
      </c>
      <c r="AD1410">
        <v>0</v>
      </c>
      <c r="AE1410" t="str">
        <v>(empty model)</v>
      </c>
      <c r="AF1410">
        <v>1</v>
      </c>
      <c r="AG1410">
        <v>19</v>
      </c>
      <c r="AH1410">
        <v>833.31331999999998</v>
      </c>
      <c r="AI1410">
        <v>12.3</v>
      </c>
    </row>
    <row r="1411" spans="10:35" x14ac:dyDescent="0.25">
      <c r="J1411" t="str">
        <v>Kuwait</v>
      </c>
      <c r="K1411" t="b">
        <v>0</v>
      </c>
      <c r="M1411" t="str">
        <v>Suriname</v>
      </c>
      <c r="N1411">
        <v>70</v>
      </c>
      <c r="P1411" t="str">
        <v>Suriname</v>
      </c>
      <c r="Q1411">
        <v>0</v>
      </c>
      <c r="R1411">
        <v>0</v>
      </c>
      <c r="S1411">
        <v>0</v>
      </c>
      <c r="T1411">
        <v>0</v>
      </c>
      <c r="U1411">
        <v>0</v>
      </c>
      <c r="V1411">
        <v>0</v>
      </c>
      <c r="W1411">
        <v>0</v>
      </c>
      <c r="X1411">
        <v>0</v>
      </c>
      <c r="Y1411">
        <v>1</v>
      </c>
      <c r="Z1411">
        <v>0</v>
      </c>
      <c r="AA1411">
        <v>0</v>
      </c>
      <c r="AB1411">
        <v>0</v>
      </c>
      <c r="AC1411">
        <v>0</v>
      </c>
      <c r="AD1411">
        <v>0</v>
      </c>
      <c r="AE1411" t="str">
        <v>(empty model)</v>
      </c>
      <c r="AF1411">
        <v>1</v>
      </c>
      <c r="AG1411">
        <v>196</v>
      </c>
      <c r="AH1411">
        <v>7443.85178</v>
      </c>
      <c r="AI1411">
        <v>12.1</v>
      </c>
    </row>
    <row r="1412" spans="10:35" x14ac:dyDescent="0.25">
      <c r="J1412" t="str">
        <v>Kuwait</v>
      </c>
      <c r="K1412" t="b">
        <v>0</v>
      </c>
      <c r="M1412" t="str">
        <v>Suriname</v>
      </c>
      <c r="N1412">
        <v>69.8</v>
      </c>
      <c r="P1412" t="str">
        <v>Suriname</v>
      </c>
      <c r="Q1412">
        <v>0</v>
      </c>
      <c r="R1412">
        <v>0</v>
      </c>
      <c r="S1412">
        <v>0</v>
      </c>
      <c r="T1412">
        <v>0</v>
      </c>
      <c r="U1412">
        <v>0</v>
      </c>
      <c r="V1412">
        <v>0</v>
      </c>
      <c r="W1412">
        <v>0</v>
      </c>
      <c r="X1412">
        <v>1</v>
      </c>
      <c r="Y1412">
        <v>0</v>
      </c>
      <c r="Z1412">
        <v>0</v>
      </c>
      <c r="AA1412">
        <v>0</v>
      </c>
      <c r="AB1412">
        <v>0</v>
      </c>
      <c r="AC1412">
        <v>0</v>
      </c>
      <c r="AD1412">
        <v>0</v>
      </c>
      <c r="AE1412" t="str">
        <v>(empty model)</v>
      </c>
      <c r="AF1412">
        <v>1</v>
      </c>
      <c r="AG1412">
        <v>196</v>
      </c>
      <c r="AH1412">
        <v>6858.1631580000003</v>
      </c>
      <c r="AI1412">
        <v>11.9</v>
      </c>
    </row>
    <row r="1413" spans="10:35" x14ac:dyDescent="0.25">
      <c r="J1413" t="str">
        <v>Kyrgyzstan</v>
      </c>
      <c r="K1413" t="b">
        <v>0</v>
      </c>
      <c r="M1413" t="str">
        <v>Suriname</v>
      </c>
      <c r="N1413">
        <v>69.5</v>
      </c>
      <c r="P1413" t="str">
        <v>Suriname</v>
      </c>
      <c r="Q1413">
        <v>0</v>
      </c>
      <c r="R1413">
        <v>0</v>
      </c>
      <c r="S1413">
        <v>0</v>
      </c>
      <c r="T1413">
        <v>0</v>
      </c>
      <c r="U1413">
        <v>0</v>
      </c>
      <c r="V1413">
        <v>0</v>
      </c>
      <c r="W1413">
        <v>1</v>
      </c>
      <c r="X1413">
        <v>0</v>
      </c>
      <c r="Y1413">
        <v>0</v>
      </c>
      <c r="Z1413">
        <v>0</v>
      </c>
      <c r="AA1413">
        <v>0</v>
      </c>
      <c r="AB1413">
        <v>0</v>
      </c>
      <c r="AC1413">
        <v>0</v>
      </c>
      <c r="AD1413">
        <v>0</v>
      </c>
      <c r="AE1413" t="str">
        <v>(empty model)</v>
      </c>
      <c r="AF1413">
        <v>1</v>
      </c>
      <c r="AG1413">
        <v>22</v>
      </c>
      <c r="AH1413">
        <v>5761.3953600000004</v>
      </c>
      <c r="AI1413">
        <v>11.7</v>
      </c>
    </row>
    <row r="1414" spans="10:35" x14ac:dyDescent="0.25">
      <c r="J1414" t="str">
        <v>Kyrgyzstan</v>
      </c>
      <c r="K1414" t="b">
        <v>0</v>
      </c>
      <c r="M1414" t="str">
        <v>Suriname</v>
      </c>
      <c r="N1414">
        <v>69.3</v>
      </c>
      <c r="P1414" t="str">
        <v>Suriname</v>
      </c>
      <c r="Q1414">
        <v>0</v>
      </c>
      <c r="R1414">
        <v>0</v>
      </c>
      <c r="S1414">
        <v>0</v>
      </c>
      <c r="T1414">
        <v>0</v>
      </c>
      <c r="U1414">
        <v>0</v>
      </c>
      <c r="V1414">
        <v>1</v>
      </c>
      <c r="W1414">
        <v>0</v>
      </c>
      <c r="X1414">
        <v>0</v>
      </c>
      <c r="Y1414">
        <v>0</v>
      </c>
      <c r="Z1414">
        <v>0</v>
      </c>
      <c r="AA1414">
        <v>0</v>
      </c>
      <c r="AB1414">
        <v>0</v>
      </c>
      <c r="AC1414">
        <v>0</v>
      </c>
      <c r="AD1414">
        <v>0</v>
      </c>
      <c r="AE1414" t="str">
        <v>(empty model)</v>
      </c>
      <c r="AF1414">
        <v>1</v>
      </c>
      <c r="AG1414">
        <v>199</v>
      </c>
      <c r="AH1414">
        <v>527.91999999999996</v>
      </c>
      <c r="AI1414">
        <v>11.5</v>
      </c>
    </row>
    <row r="1415" spans="10:35" x14ac:dyDescent="0.25">
      <c r="J1415" t="str">
        <v>Kyrgyzstan</v>
      </c>
      <c r="K1415" t="b">
        <v>0</v>
      </c>
      <c r="M1415" t="str">
        <v>Suriname</v>
      </c>
      <c r="N1415">
        <v>68.900000000000006</v>
      </c>
      <c r="P1415" t="str">
        <v>Suriname</v>
      </c>
      <c r="Q1415">
        <v>0</v>
      </c>
      <c r="R1415">
        <v>0</v>
      </c>
      <c r="S1415">
        <v>0</v>
      </c>
      <c r="T1415">
        <v>0</v>
      </c>
      <c r="U1415">
        <v>1</v>
      </c>
      <c r="V1415">
        <v>0</v>
      </c>
      <c r="W1415">
        <v>0</v>
      </c>
      <c r="X1415">
        <v>0</v>
      </c>
      <c r="Y1415">
        <v>0</v>
      </c>
      <c r="Z1415">
        <v>0</v>
      </c>
      <c r="AA1415">
        <v>0</v>
      </c>
      <c r="AB1415">
        <v>0</v>
      </c>
      <c r="AC1415">
        <v>0</v>
      </c>
      <c r="AD1415">
        <v>0</v>
      </c>
      <c r="AE1415" t="str">
        <v>(empty model)</v>
      </c>
      <c r="AF1415">
        <v>1</v>
      </c>
      <c r="AG1415">
        <v>25</v>
      </c>
      <c r="AH1415">
        <v>3595.8854999999999</v>
      </c>
      <c r="AI1415">
        <v>11.3</v>
      </c>
    </row>
    <row r="1416" spans="10:35" x14ac:dyDescent="0.25">
      <c r="J1416" t="str">
        <v>Kyrgyzstan</v>
      </c>
      <c r="K1416" t="b">
        <v>0</v>
      </c>
      <c r="M1416" t="str">
        <v>Swaziland</v>
      </c>
      <c r="N1416">
        <v>58.4</v>
      </c>
      <c r="P1416" t="str">
        <v>Swaziland</v>
      </c>
      <c r="Q1416">
        <v>0</v>
      </c>
      <c r="R1416">
        <v>0</v>
      </c>
      <c r="S1416">
        <v>0</v>
      </c>
      <c r="T1416">
        <v>0</v>
      </c>
      <c r="U1416">
        <v>0</v>
      </c>
      <c r="V1416">
        <v>0</v>
      </c>
      <c r="W1416">
        <v>0</v>
      </c>
      <c r="X1416">
        <v>0</v>
      </c>
      <c r="Y1416">
        <v>0</v>
      </c>
      <c r="Z1416">
        <v>0</v>
      </c>
      <c r="AA1416">
        <v>0</v>
      </c>
      <c r="AB1416">
        <v>0</v>
      </c>
      <c r="AC1416">
        <v>0</v>
      </c>
      <c r="AD1416">
        <v>1</v>
      </c>
      <c r="AE1416" t="str">
        <v>(empty model)</v>
      </c>
      <c r="AF1416">
        <v>1</v>
      </c>
      <c r="AG1416">
        <v>382</v>
      </c>
      <c r="AH1416">
        <v>3464.35169</v>
      </c>
      <c r="AI1416">
        <v>11.4</v>
      </c>
    </row>
    <row r="1417" spans="10:35" x14ac:dyDescent="0.25">
      <c r="J1417" t="str">
        <v>Kyrgyzstan</v>
      </c>
      <c r="K1417" t="b">
        <v>0</v>
      </c>
      <c r="M1417" t="str">
        <v>Swaziland</v>
      </c>
      <c r="N1417">
        <v>57.6</v>
      </c>
      <c r="P1417" t="str">
        <v>Swaziland</v>
      </c>
      <c r="Q1417">
        <v>0</v>
      </c>
      <c r="R1417">
        <v>0</v>
      </c>
      <c r="S1417">
        <v>0</v>
      </c>
      <c r="T1417">
        <v>0</v>
      </c>
      <c r="U1417">
        <v>0</v>
      </c>
      <c r="V1417">
        <v>0</v>
      </c>
      <c r="W1417">
        <v>0</v>
      </c>
      <c r="X1417">
        <v>0</v>
      </c>
      <c r="Y1417">
        <v>0</v>
      </c>
      <c r="Z1417">
        <v>0</v>
      </c>
      <c r="AA1417">
        <v>0</v>
      </c>
      <c r="AB1417">
        <v>0</v>
      </c>
      <c r="AC1417">
        <v>1</v>
      </c>
      <c r="AD1417">
        <v>0</v>
      </c>
      <c r="AE1417" t="str">
        <v>(empty model)</v>
      </c>
      <c r="AF1417">
        <v>1</v>
      </c>
      <c r="AG1417">
        <v>393</v>
      </c>
      <c r="AH1417">
        <v>3598.75972</v>
      </c>
      <c r="AI1417">
        <v>11.4</v>
      </c>
    </row>
    <row r="1418" spans="10:35" x14ac:dyDescent="0.25">
      <c r="J1418" t="str">
        <v>Kyrgyzstan</v>
      </c>
      <c r="K1418" t="b">
        <v>0</v>
      </c>
      <c r="M1418" t="str">
        <v>Swaziland</v>
      </c>
      <c r="N1418">
        <v>56.5</v>
      </c>
      <c r="P1418" t="str">
        <v>Swaziland</v>
      </c>
      <c r="Q1418">
        <v>0</v>
      </c>
      <c r="R1418">
        <v>0</v>
      </c>
      <c r="S1418">
        <v>0</v>
      </c>
      <c r="T1418">
        <v>0</v>
      </c>
      <c r="U1418">
        <v>0</v>
      </c>
      <c r="V1418">
        <v>0</v>
      </c>
      <c r="W1418">
        <v>0</v>
      </c>
      <c r="X1418">
        <v>0</v>
      </c>
      <c r="Y1418">
        <v>0</v>
      </c>
      <c r="Z1418">
        <v>0</v>
      </c>
      <c r="AA1418">
        <v>0</v>
      </c>
      <c r="AB1418">
        <v>1</v>
      </c>
      <c r="AC1418">
        <v>0</v>
      </c>
      <c r="AD1418">
        <v>0</v>
      </c>
      <c r="AE1418" t="str">
        <v>(empty model)</v>
      </c>
      <c r="AF1418">
        <v>1</v>
      </c>
      <c r="AG1418">
        <v>412</v>
      </c>
      <c r="AH1418">
        <v>3851.5154699999998</v>
      </c>
      <c r="AI1418">
        <v>11.3</v>
      </c>
    </row>
    <row r="1419" spans="10:35" x14ac:dyDescent="0.25">
      <c r="J1419" t="str">
        <v>Kyrgyzstan</v>
      </c>
      <c r="K1419" t="b">
        <v>0</v>
      </c>
      <c r="M1419" t="str">
        <v>Swaziland</v>
      </c>
      <c r="N1419">
        <v>55</v>
      </c>
      <c r="P1419" t="str">
        <v>Swaziland</v>
      </c>
      <c r="Q1419">
        <v>0</v>
      </c>
      <c r="R1419">
        <v>0</v>
      </c>
      <c r="S1419">
        <v>0</v>
      </c>
      <c r="T1419">
        <v>0</v>
      </c>
      <c r="U1419">
        <v>0</v>
      </c>
      <c r="V1419">
        <v>0</v>
      </c>
      <c r="W1419">
        <v>0</v>
      </c>
      <c r="X1419">
        <v>0</v>
      </c>
      <c r="Y1419">
        <v>0</v>
      </c>
      <c r="Z1419">
        <v>0</v>
      </c>
      <c r="AA1419">
        <v>1</v>
      </c>
      <c r="AB1419">
        <v>0</v>
      </c>
      <c r="AC1419">
        <v>0</v>
      </c>
      <c r="AD1419">
        <v>0</v>
      </c>
      <c r="AE1419" t="str">
        <v>(empty model)</v>
      </c>
      <c r="AF1419">
        <v>1</v>
      </c>
      <c r="AG1419">
        <v>438</v>
      </c>
      <c r="AH1419">
        <v>3934.2732500000002</v>
      </c>
      <c r="AI1419">
        <v>11.2</v>
      </c>
    </row>
    <row r="1420" spans="10:35" x14ac:dyDescent="0.25">
      <c r="J1420" t="str">
        <v>Kyrgyzstan</v>
      </c>
      <c r="K1420" t="b">
        <v>0</v>
      </c>
      <c r="M1420" t="str">
        <v>Swaziland</v>
      </c>
      <c r="N1420">
        <v>53.6</v>
      </c>
      <c r="P1420" t="str">
        <v>Swaziland</v>
      </c>
      <c r="Q1420">
        <v>0</v>
      </c>
      <c r="R1420">
        <v>0</v>
      </c>
      <c r="S1420">
        <v>0</v>
      </c>
      <c r="T1420">
        <v>0</v>
      </c>
      <c r="U1420">
        <v>0</v>
      </c>
      <c r="V1420">
        <v>0</v>
      </c>
      <c r="W1420">
        <v>0</v>
      </c>
      <c r="X1420">
        <v>0</v>
      </c>
      <c r="Y1420">
        <v>0</v>
      </c>
      <c r="Z1420">
        <v>1</v>
      </c>
      <c r="AA1420">
        <v>0</v>
      </c>
      <c r="AB1420">
        <v>0</v>
      </c>
      <c r="AC1420">
        <v>0</v>
      </c>
      <c r="AD1420">
        <v>0</v>
      </c>
      <c r="AE1420" t="str">
        <v>(empty model)</v>
      </c>
      <c r="AF1420">
        <v>1</v>
      </c>
      <c r="AG1420">
        <v>459</v>
      </c>
      <c r="AH1420">
        <v>369.23933599999998</v>
      </c>
      <c r="AI1420">
        <v>11</v>
      </c>
    </row>
    <row r="1421" spans="10:35" x14ac:dyDescent="0.25">
      <c r="J1421" t="str">
        <v>Kyrgyzstan</v>
      </c>
      <c r="K1421" t="b">
        <v>0</v>
      </c>
      <c r="M1421" t="str">
        <v>Swaziland</v>
      </c>
      <c r="N1421">
        <v>52.6</v>
      </c>
      <c r="P1421" t="str">
        <v>Swaziland</v>
      </c>
      <c r="Q1421">
        <v>0</v>
      </c>
      <c r="R1421">
        <v>0</v>
      </c>
      <c r="S1421">
        <v>0</v>
      </c>
      <c r="T1421">
        <v>0</v>
      </c>
      <c r="U1421">
        <v>0</v>
      </c>
      <c r="V1421">
        <v>0</v>
      </c>
      <c r="W1421">
        <v>0</v>
      </c>
      <c r="X1421">
        <v>0</v>
      </c>
      <c r="Y1421">
        <v>1</v>
      </c>
      <c r="Z1421">
        <v>0</v>
      </c>
      <c r="AA1421">
        <v>0</v>
      </c>
      <c r="AB1421">
        <v>0</v>
      </c>
      <c r="AC1421">
        <v>0</v>
      </c>
      <c r="AD1421">
        <v>0</v>
      </c>
      <c r="AE1421" t="str">
        <v>(empty model)</v>
      </c>
      <c r="AF1421">
        <v>1</v>
      </c>
      <c r="AG1421">
        <v>46</v>
      </c>
      <c r="AH1421">
        <v>332.51712500000002</v>
      </c>
      <c r="AI1421">
        <v>10.8</v>
      </c>
    </row>
    <row r="1422" spans="10:35" x14ac:dyDescent="0.25">
      <c r="J1422" t="str">
        <v>Kyrgyzstan</v>
      </c>
      <c r="K1422" t="b">
        <v>0</v>
      </c>
      <c r="M1422" t="str">
        <v>Swaziland</v>
      </c>
      <c r="N1422">
        <v>51.4</v>
      </c>
      <c r="P1422" t="str">
        <v>Swaziland</v>
      </c>
      <c r="Q1422">
        <v>0</v>
      </c>
      <c r="R1422">
        <v>0</v>
      </c>
      <c r="S1422">
        <v>0</v>
      </c>
      <c r="T1422">
        <v>0</v>
      </c>
      <c r="U1422">
        <v>0</v>
      </c>
      <c r="V1422">
        <v>0</v>
      </c>
      <c r="W1422">
        <v>0</v>
      </c>
      <c r="X1422">
        <v>1</v>
      </c>
      <c r="Y1422">
        <v>0</v>
      </c>
      <c r="Z1422">
        <v>0</v>
      </c>
      <c r="AA1422">
        <v>0</v>
      </c>
      <c r="AB1422">
        <v>0</v>
      </c>
      <c r="AC1422">
        <v>0</v>
      </c>
      <c r="AD1422">
        <v>0</v>
      </c>
      <c r="AE1422" t="str">
        <v>(empty model)</v>
      </c>
      <c r="AF1422">
        <v>1</v>
      </c>
      <c r="AG1422">
        <v>477</v>
      </c>
      <c r="AH1422">
        <v>2842.4384220000002</v>
      </c>
      <c r="AI1422">
        <v>10.6</v>
      </c>
    </row>
    <row r="1423" spans="10:35" x14ac:dyDescent="0.25">
      <c r="J1423" t="str">
        <v>Kyrgyzstan</v>
      </c>
      <c r="K1423" t="b">
        <v>0</v>
      </c>
      <c r="M1423" t="str">
        <v>Swaziland</v>
      </c>
      <c r="N1423">
        <v>50</v>
      </c>
      <c r="P1423" t="str">
        <v>Swaziland</v>
      </c>
      <c r="Q1423">
        <v>0</v>
      </c>
      <c r="R1423">
        <v>0</v>
      </c>
      <c r="S1423">
        <v>0</v>
      </c>
      <c r="T1423">
        <v>0</v>
      </c>
      <c r="U1423">
        <v>0</v>
      </c>
      <c r="V1423">
        <v>0</v>
      </c>
      <c r="W1423">
        <v>1</v>
      </c>
      <c r="X1423">
        <v>0</v>
      </c>
      <c r="Y1423">
        <v>0</v>
      </c>
      <c r="Z1423">
        <v>0</v>
      </c>
      <c r="AA1423">
        <v>0</v>
      </c>
      <c r="AB1423">
        <v>0</v>
      </c>
      <c r="AC1423">
        <v>0</v>
      </c>
      <c r="AD1423">
        <v>0</v>
      </c>
      <c r="AE1423" t="str">
        <v>(empty model)</v>
      </c>
      <c r="AF1423">
        <v>1</v>
      </c>
      <c r="AG1423">
        <v>51</v>
      </c>
      <c r="AH1423">
        <v>347.48797999999999</v>
      </c>
      <c r="AI1423">
        <v>10.5</v>
      </c>
    </row>
    <row r="1424" spans="10:35" x14ac:dyDescent="0.25">
      <c r="J1424" t="str">
        <v>Kyrgyzstan</v>
      </c>
      <c r="K1424" t="b">
        <v>0</v>
      </c>
      <c r="M1424" t="str">
        <v>Swaziland</v>
      </c>
      <c r="N1424">
        <v>47.8</v>
      </c>
      <c r="P1424" t="str">
        <v>Swaziland</v>
      </c>
      <c r="Q1424">
        <v>0</v>
      </c>
      <c r="R1424">
        <v>0</v>
      </c>
      <c r="S1424">
        <v>0</v>
      </c>
      <c r="T1424">
        <v>0</v>
      </c>
      <c r="U1424">
        <v>0</v>
      </c>
      <c r="V1424">
        <v>1</v>
      </c>
      <c r="W1424">
        <v>0</v>
      </c>
      <c r="X1424">
        <v>0</v>
      </c>
      <c r="Y1424">
        <v>0</v>
      </c>
      <c r="Z1424">
        <v>0</v>
      </c>
      <c r="AA1424">
        <v>0</v>
      </c>
      <c r="AB1424">
        <v>0</v>
      </c>
      <c r="AC1424">
        <v>0</v>
      </c>
      <c r="AD1424">
        <v>0</v>
      </c>
      <c r="AE1424" t="str">
        <v>(empty model)</v>
      </c>
      <c r="AF1424">
        <v>1</v>
      </c>
      <c r="AG1424">
        <v>564</v>
      </c>
      <c r="AH1424">
        <v>2937.3672299999998</v>
      </c>
      <c r="AI1424">
        <v>9.9</v>
      </c>
    </row>
    <row r="1425" spans="10:35" x14ac:dyDescent="0.25">
      <c r="J1425" t="str">
        <v>Kyrgyzstan</v>
      </c>
      <c r="K1425" t="b">
        <v>0</v>
      </c>
      <c r="M1425" t="str">
        <v>Swaziland</v>
      </c>
      <c r="N1425">
        <v>46</v>
      </c>
      <c r="P1425" t="str">
        <v>Swaziland</v>
      </c>
      <c r="Q1425">
        <v>0</v>
      </c>
      <c r="R1425">
        <v>0</v>
      </c>
      <c r="S1425">
        <v>0</v>
      </c>
      <c r="T1425">
        <v>0</v>
      </c>
      <c r="U1425">
        <v>1</v>
      </c>
      <c r="V1425">
        <v>0</v>
      </c>
      <c r="W1425">
        <v>0</v>
      </c>
      <c r="X1425">
        <v>0</v>
      </c>
      <c r="Y1425">
        <v>0</v>
      </c>
      <c r="Z1425">
        <v>0</v>
      </c>
      <c r="AA1425">
        <v>0</v>
      </c>
      <c r="AB1425">
        <v>0</v>
      </c>
      <c r="AC1425">
        <v>0</v>
      </c>
      <c r="AD1425">
        <v>0</v>
      </c>
      <c r="AE1425" t="str">
        <v>(empty model)</v>
      </c>
      <c r="AF1425">
        <v>1</v>
      </c>
      <c r="AG1425">
        <v>63</v>
      </c>
      <c r="AH1425">
        <v>2873.8621410000001</v>
      </c>
      <c r="AI1425">
        <v>9.6999999999999993</v>
      </c>
    </row>
    <row r="1426" spans="10:35" x14ac:dyDescent="0.25">
      <c r="J1426" t="str">
        <v>Kyrgyzstan</v>
      </c>
      <c r="K1426" t="b">
        <v>0</v>
      </c>
      <c r="M1426" t="str">
        <v>Swaziland</v>
      </c>
      <c r="N1426">
        <v>45.6</v>
      </c>
      <c r="P1426" t="str">
        <v>Swaziland</v>
      </c>
      <c r="Q1426">
        <v>0</v>
      </c>
      <c r="R1426">
        <v>0</v>
      </c>
      <c r="S1426">
        <v>0</v>
      </c>
      <c r="T1426">
        <v>1</v>
      </c>
      <c r="U1426">
        <v>0</v>
      </c>
      <c r="V1426">
        <v>0</v>
      </c>
      <c r="W1426">
        <v>0</v>
      </c>
      <c r="X1426">
        <v>0</v>
      </c>
      <c r="Y1426">
        <v>0</v>
      </c>
      <c r="Z1426">
        <v>0</v>
      </c>
      <c r="AA1426">
        <v>0</v>
      </c>
      <c r="AB1426">
        <v>0</v>
      </c>
      <c r="AC1426">
        <v>0</v>
      </c>
      <c r="AD1426">
        <v>0</v>
      </c>
      <c r="AE1426" t="str">
        <v>(empty model)</v>
      </c>
      <c r="AF1426">
        <v>1</v>
      </c>
      <c r="AG1426">
        <v>69</v>
      </c>
      <c r="AH1426">
        <v>2529.6335570000001</v>
      </c>
      <c r="AI1426">
        <v>9.4</v>
      </c>
    </row>
    <row r="1427" spans="10:35" x14ac:dyDescent="0.25">
      <c r="J1427" t="str">
        <v>Kyrgyzstan</v>
      </c>
      <c r="K1427" t="b">
        <v>0</v>
      </c>
      <c r="M1427" t="str">
        <v>Swaziland</v>
      </c>
      <c r="N1427">
        <v>45.9</v>
      </c>
      <c r="P1427" t="str">
        <v>Swaziland</v>
      </c>
      <c r="Q1427">
        <v>0</v>
      </c>
      <c r="R1427">
        <v>0</v>
      </c>
      <c r="S1427">
        <v>1</v>
      </c>
      <c r="T1427">
        <v>0</v>
      </c>
      <c r="U1427">
        <v>0</v>
      </c>
      <c r="V1427">
        <v>0</v>
      </c>
      <c r="W1427">
        <v>0</v>
      </c>
      <c r="X1427">
        <v>0</v>
      </c>
      <c r="Y1427">
        <v>0</v>
      </c>
      <c r="Z1427">
        <v>0</v>
      </c>
      <c r="AA1427">
        <v>0</v>
      </c>
      <c r="AB1427">
        <v>0</v>
      </c>
      <c r="AC1427">
        <v>0</v>
      </c>
      <c r="AD1427">
        <v>0</v>
      </c>
      <c r="AE1427" t="str">
        <v>(empty model)</v>
      </c>
      <c r="AF1427">
        <v>1</v>
      </c>
      <c r="AG1427">
        <v>6</v>
      </c>
      <c r="AH1427">
        <v>22.994489999999999</v>
      </c>
      <c r="AI1427">
        <v>9.1</v>
      </c>
    </row>
    <row r="1428" spans="10:35" x14ac:dyDescent="0.25">
      <c r="J1428" t="str">
        <v>Kyrgyzstan</v>
      </c>
      <c r="K1428" t="b">
        <v>0</v>
      </c>
      <c r="M1428" t="str">
        <v>Swaziland</v>
      </c>
      <c r="N1428">
        <v>46.4</v>
      </c>
      <c r="P1428" t="str">
        <v>Swaziland</v>
      </c>
      <c r="Q1428">
        <v>0</v>
      </c>
      <c r="R1428">
        <v>1</v>
      </c>
      <c r="S1428">
        <v>0</v>
      </c>
      <c r="T1428">
        <v>0</v>
      </c>
      <c r="U1428">
        <v>0</v>
      </c>
      <c r="V1428">
        <v>0</v>
      </c>
      <c r="W1428">
        <v>0</v>
      </c>
      <c r="X1428">
        <v>0</v>
      </c>
      <c r="Y1428">
        <v>0</v>
      </c>
      <c r="Z1428">
        <v>0</v>
      </c>
      <c r="AA1428">
        <v>0</v>
      </c>
      <c r="AB1428">
        <v>0</v>
      </c>
      <c r="AC1428">
        <v>0</v>
      </c>
      <c r="AD1428">
        <v>0</v>
      </c>
      <c r="AE1428" t="str">
        <v>(empty model)</v>
      </c>
      <c r="AF1428">
        <v>1</v>
      </c>
      <c r="AG1428">
        <v>587</v>
      </c>
      <c r="AH1428">
        <v>1324.996228</v>
      </c>
      <c r="AI1428">
        <v>9.1999999999999993</v>
      </c>
    </row>
    <row r="1429" spans="10:35" x14ac:dyDescent="0.25">
      <c r="J1429" t="str">
        <v>Lao People's Democratic Republic</v>
      </c>
      <c r="K1429" t="b">
        <v>0</v>
      </c>
      <c r="M1429" t="str">
        <v>Swaziland</v>
      </c>
      <c r="N1429">
        <v>47.1</v>
      </c>
      <c r="P1429" t="str">
        <v>Swaziland</v>
      </c>
      <c r="Q1429">
        <v>1</v>
      </c>
      <c r="R1429">
        <v>0</v>
      </c>
      <c r="S1429">
        <v>0</v>
      </c>
      <c r="T1429">
        <v>0</v>
      </c>
      <c r="U1429">
        <v>0</v>
      </c>
      <c r="V1429">
        <v>0</v>
      </c>
      <c r="W1429">
        <v>0</v>
      </c>
      <c r="X1429">
        <v>0</v>
      </c>
      <c r="Y1429">
        <v>0</v>
      </c>
      <c r="Z1429">
        <v>0</v>
      </c>
      <c r="AA1429">
        <v>0</v>
      </c>
      <c r="AB1429">
        <v>0</v>
      </c>
      <c r="AC1429">
        <v>0</v>
      </c>
      <c r="AD1429">
        <v>0</v>
      </c>
      <c r="AE1429" t="str">
        <v>(empty model)</v>
      </c>
      <c r="AF1429">
        <v>1</v>
      </c>
      <c r="AG1429">
        <v>568</v>
      </c>
      <c r="AH1429">
        <v>1437.634951</v>
      </c>
      <c r="AI1429">
        <v>9.3000000000000007</v>
      </c>
    </row>
    <row r="1430" spans="10:35" x14ac:dyDescent="0.25">
      <c r="J1430" t="str">
        <v>Lao People's Democratic Republic</v>
      </c>
      <c r="K1430" t="b">
        <v>0</v>
      </c>
      <c r="M1430" t="str">
        <v>Swaziland</v>
      </c>
      <c r="N1430">
        <v>48.4</v>
      </c>
      <c r="P1430" t="str">
        <v>Swaziland</v>
      </c>
      <c r="Q1430">
        <v>0</v>
      </c>
      <c r="R1430">
        <v>0</v>
      </c>
      <c r="S1430">
        <v>0</v>
      </c>
      <c r="T1430">
        <v>0</v>
      </c>
      <c r="U1430">
        <v>0</v>
      </c>
      <c r="V1430">
        <v>0</v>
      </c>
      <c r="W1430">
        <v>0</v>
      </c>
      <c r="X1430">
        <v>0</v>
      </c>
      <c r="Y1430">
        <v>0</v>
      </c>
      <c r="Z1430">
        <v>0</v>
      </c>
      <c r="AA1430">
        <v>0</v>
      </c>
      <c r="AB1430">
        <v>0</v>
      </c>
      <c r="AC1430">
        <v>0</v>
      </c>
      <c r="AD1430">
        <v>0</v>
      </c>
      <c r="AE1430" t="str">
        <v>(empty model)</v>
      </c>
      <c r="AF1430">
        <v>1</v>
      </c>
      <c r="AG1430">
        <v>536</v>
      </c>
      <c r="AH1430">
        <v>1637.4567</v>
      </c>
      <c r="AI1430">
        <v>9.4</v>
      </c>
    </row>
    <row r="1431" spans="10:35" x14ac:dyDescent="0.25">
      <c r="J1431" t="str">
        <v>Lao People's Democratic Republic</v>
      </c>
      <c r="K1431" t="b">
        <v>0</v>
      </c>
      <c r="M1431" t="str">
        <v>Sweden</v>
      </c>
      <c r="N1431">
        <v>82.3</v>
      </c>
      <c r="P1431" t="str">
        <v>Sweden</v>
      </c>
      <c r="Q1431">
        <v>0</v>
      </c>
      <c r="R1431">
        <v>0</v>
      </c>
      <c r="S1431">
        <v>0</v>
      </c>
      <c r="T1431">
        <v>0</v>
      </c>
      <c r="U1431">
        <v>0</v>
      </c>
      <c r="V1431">
        <v>0</v>
      </c>
      <c r="W1431">
        <v>0</v>
      </c>
      <c r="X1431">
        <v>0</v>
      </c>
      <c r="Y1431">
        <v>0</v>
      </c>
      <c r="Z1431">
        <v>0</v>
      </c>
      <c r="AA1431">
        <v>0</v>
      </c>
      <c r="AB1431">
        <v>0</v>
      </c>
      <c r="AC1431">
        <v>0</v>
      </c>
      <c r="AD1431">
        <v>1</v>
      </c>
      <c r="AE1431" t="str">
        <v>(empty model)</v>
      </c>
      <c r="AF1431">
        <v>0</v>
      </c>
      <c r="AG1431">
        <v>54</v>
      </c>
      <c r="AH1431">
        <v>5918.1989800000001</v>
      </c>
      <c r="AI1431">
        <v>15.8</v>
      </c>
    </row>
    <row r="1432" spans="10:35" x14ac:dyDescent="0.25">
      <c r="J1432" t="str">
        <v>Lao People's Democratic Republic</v>
      </c>
      <c r="K1432" t="b">
        <v>0</v>
      </c>
      <c r="M1432" t="str">
        <v>Sweden</v>
      </c>
      <c r="N1432">
        <v>81.900000000000006</v>
      </c>
      <c r="P1432" t="str">
        <v>Sweden</v>
      </c>
      <c r="Q1432">
        <v>0</v>
      </c>
      <c r="R1432">
        <v>0</v>
      </c>
      <c r="S1432">
        <v>0</v>
      </c>
      <c r="T1432">
        <v>0</v>
      </c>
      <c r="U1432">
        <v>0</v>
      </c>
      <c r="V1432">
        <v>0</v>
      </c>
      <c r="W1432">
        <v>0</v>
      </c>
      <c r="X1432">
        <v>0</v>
      </c>
      <c r="Y1432">
        <v>0</v>
      </c>
      <c r="Z1432">
        <v>0</v>
      </c>
      <c r="AA1432">
        <v>0</v>
      </c>
      <c r="AB1432">
        <v>0</v>
      </c>
      <c r="AC1432">
        <v>1</v>
      </c>
      <c r="AD1432">
        <v>0</v>
      </c>
      <c r="AE1432" t="str">
        <v>(empty model)</v>
      </c>
      <c r="AF1432">
        <v>0</v>
      </c>
      <c r="AG1432">
        <v>57</v>
      </c>
      <c r="AH1432">
        <v>6283.2452199999998</v>
      </c>
      <c r="AI1432">
        <v>15.8</v>
      </c>
    </row>
    <row r="1433" spans="10:35" x14ac:dyDescent="0.25">
      <c r="J1433" t="str">
        <v>Lao People's Democratic Republic</v>
      </c>
      <c r="K1433" t="b">
        <v>0</v>
      </c>
      <c r="M1433" t="str">
        <v>Sweden</v>
      </c>
      <c r="N1433">
        <v>81.7</v>
      </c>
      <c r="P1433" t="str">
        <v>Sweden</v>
      </c>
      <c r="Q1433">
        <v>0</v>
      </c>
      <c r="R1433">
        <v>0</v>
      </c>
      <c r="S1433">
        <v>0</v>
      </c>
      <c r="T1433">
        <v>0</v>
      </c>
      <c r="U1433">
        <v>0</v>
      </c>
      <c r="V1433">
        <v>0</v>
      </c>
      <c r="W1433">
        <v>0</v>
      </c>
      <c r="X1433">
        <v>0</v>
      </c>
      <c r="Y1433">
        <v>0</v>
      </c>
      <c r="Z1433">
        <v>0</v>
      </c>
      <c r="AA1433">
        <v>0</v>
      </c>
      <c r="AB1433">
        <v>1</v>
      </c>
      <c r="AC1433">
        <v>0</v>
      </c>
      <c r="AD1433">
        <v>0</v>
      </c>
      <c r="AE1433" t="str">
        <v>(empty model)</v>
      </c>
      <c r="AF1433">
        <v>0</v>
      </c>
      <c r="AG1433">
        <v>57</v>
      </c>
      <c r="AH1433">
        <v>57134.777000000002</v>
      </c>
      <c r="AI1433">
        <v>15.8</v>
      </c>
    </row>
    <row r="1434" spans="10:35" x14ac:dyDescent="0.25">
      <c r="J1434" t="str">
        <v>Lao People's Democratic Republic</v>
      </c>
      <c r="K1434" t="b">
        <v>0</v>
      </c>
      <c r="M1434" t="str">
        <v>Sweden</v>
      </c>
      <c r="N1434">
        <v>81.7</v>
      </c>
      <c r="P1434" t="str">
        <v>Sweden</v>
      </c>
      <c r="Q1434">
        <v>0</v>
      </c>
      <c r="R1434">
        <v>0</v>
      </c>
      <c r="S1434">
        <v>0</v>
      </c>
      <c r="T1434">
        <v>0</v>
      </c>
      <c r="U1434">
        <v>0</v>
      </c>
      <c r="V1434">
        <v>0</v>
      </c>
      <c r="W1434">
        <v>0</v>
      </c>
      <c r="X1434">
        <v>0</v>
      </c>
      <c r="Y1434">
        <v>0</v>
      </c>
      <c r="Z1434">
        <v>0</v>
      </c>
      <c r="AA1434">
        <v>1</v>
      </c>
      <c r="AB1434">
        <v>0</v>
      </c>
      <c r="AC1434">
        <v>0</v>
      </c>
      <c r="AD1434">
        <v>0</v>
      </c>
      <c r="AE1434" t="str">
        <v>(empty model)</v>
      </c>
      <c r="AF1434">
        <v>0</v>
      </c>
      <c r="AG1434">
        <v>58</v>
      </c>
      <c r="AH1434">
        <v>59593.287109999997</v>
      </c>
      <c r="AI1434">
        <v>16</v>
      </c>
    </row>
    <row r="1435" spans="10:35" x14ac:dyDescent="0.25">
      <c r="J1435" t="str">
        <v>Lao People's Democratic Republic</v>
      </c>
      <c r="K1435" t="b">
        <v>0</v>
      </c>
      <c r="M1435" t="str">
        <v>Syrian Arab Republic</v>
      </c>
      <c r="N1435">
        <v>73.8</v>
      </c>
      <c r="P1435" t="str">
        <v>Syrian Arab Republic</v>
      </c>
      <c r="Q1435">
        <v>0</v>
      </c>
      <c r="R1435">
        <v>0</v>
      </c>
      <c r="S1435">
        <v>0</v>
      </c>
      <c r="T1435">
        <v>0</v>
      </c>
      <c r="U1435">
        <v>0</v>
      </c>
      <c r="V1435">
        <v>0</v>
      </c>
      <c r="W1435">
        <v>1</v>
      </c>
      <c r="X1435">
        <v>0</v>
      </c>
      <c r="Y1435">
        <v>0</v>
      </c>
      <c r="Z1435">
        <v>0</v>
      </c>
      <c r="AA1435">
        <v>0</v>
      </c>
      <c r="AB1435">
        <v>0</v>
      </c>
      <c r="AC1435">
        <v>0</v>
      </c>
      <c r="AD1435">
        <v>0</v>
      </c>
      <c r="AE1435" t="str">
        <v>(empty model)</v>
      </c>
      <c r="AF1435">
        <v>1</v>
      </c>
      <c r="AG1435">
        <v>121</v>
      </c>
      <c r="AH1435">
        <v>258.35289999999998</v>
      </c>
      <c r="AI1435">
        <v>11.5</v>
      </c>
    </row>
    <row r="1436" spans="10:35" x14ac:dyDescent="0.25">
      <c r="J1436" t="str">
        <v>Lao People's Democratic Republic</v>
      </c>
      <c r="K1436" t="b">
        <v>0</v>
      </c>
      <c r="M1436" t="str">
        <v>Syrian Arab Republic</v>
      </c>
      <c r="N1436">
        <v>73.7</v>
      </c>
      <c r="P1436" t="str">
        <v>Syrian Arab Republic</v>
      </c>
      <c r="Q1436">
        <v>0</v>
      </c>
      <c r="R1436">
        <v>0</v>
      </c>
      <c r="S1436">
        <v>0</v>
      </c>
      <c r="T1436">
        <v>0</v>
      </c>
      <c r="U1436">
        <v>0</v>
      </c>
      <c r="V1436">
        <v>1</v>
      </c>
      <c r="W1436">
        <v>0</v>
      </c>
      <c r="X1436">
        <v>0</v>
      </c>
      <c r="Y1436">
        <v>0</v>
      </c>
      <c r="Z1436">
        <v>0</v>
      </c>
      <c r="AA1436">
        <v>0</v>
      </c>
      <c r="AB1436">
        <v>0</v>
      </c>
      <c r="AC1436">
        <v>0</v>
      </c>
      <c r="AD1436">
        <v>0</v>
      </c>
      <c r="AE1436" t="str">
        <v>(empty model)</v>
      </c>
      <c r="AF1436">
        <v>1</v>
      </c>
      <c r="AG1436">
        <v>123</v>
      </c>
      <c r="AH1436">
        <v>1762.2461699999999</v>
      </c>
      <c r="AI1436">
        <v>11.4</v>
      </c>
    </row>
    <row r="1437" spans="10:35" x14ac:dyDescent="0.25">
      <c r="J1437" t="str">
        <v>Lao People's Democratic Republic</v>
      </c>
      <c r="K1437" t="b">
        <v>0</v>
      </c>
      <c r="M1437" t="str">
        <v>Syrian Arab Republic</v>
      </c>
      <c r="N1437">
        <v>73.5</v>
      </c>
      <c r="P1437" t="str">
        <v>Syrian Arab Republic</v>
      </c>
      <c r="Q1437">
        <v>0</v>
      </c>
      <c r="R1437">
        <v>0</v>
      </c>
      <c r="S1437">
        <v>0</v>
      </c>
      <c r="T1437">
        <v>0</v>
      </c>
      <c r="U1437">
        <v>1</v>
      </c>
      <c r="V1437">
        <v>0</v>
      </c>
      <c r="W1437">
        <v>0</v>
      </c>
      <c r="X1437">
        <v>0</v>
      </c>
      <c r="Y1437">
        <v>0</v>
      </c>
      <c r="Z1437">
        <v>0</v>
      </c>
      <c r="AA1437">
        <v>0</v>
      </c>
      <c r="AB1437">
        <v>0</v>
      </c>
      <c r="AC1437">
        <v>0</v>
      </c>
      <c r="AD1437">
        <v>0</v>
      </c>
      <c r="AE1437" t="str">
        <v>(empty model)</v>
      </c>
      <c r="AF1437">
        <v>1</v>
      </c>
      <c r="AG1437">
        <v>127</v>
      </c>
      <c r="AH1437">
        <v>1577.4571820000001</v>
      </c>
      <c r="AI1437">
        <v>11</v>
      </c>
    </row>
    <row r="1438" spans="10:35" x14ac:dyDescent="0.25">
      <c r="J1438" t="str">
        <v>Lao People's Democratic Republic</v>
      </c>
      <c r="K1438" t="b">
        <v>0</v>
      </c>
      <c r="M1438" t="str">
        <v>Syrian Arab Republic</v>
      </c>
      <c r="N1438">
        <v>73.2</v>
      </c>
      <c r="P1438" t="str">
        <v>Syrian Arab Republic</v>
      </c>
      <c r="Q1438">
        <v>0</v>
      </c>
      <c r="R1438">
        <v>0</v>
      </c>
      <c r="S1438">
        <v>0</v>
      </c>
      <c r="T1438">
        <v>1</v>
      </c>
      <c r="U1438">
        <v>0</v>
      </c>
      <c r="V1438">
        <v>0</v>
      </c>
      <c r="W1438">
        <v>0</v>
      </c>
      <c r="X1438">
        <v>0</v>
      </c>
      <c r="Y1438">
        <v>0</v>
      </c>
      <c r="Z1438">
        <v>0</v>
      </c>
      <c r="AA1438">
        <v>0</v>
      </c>
      <c r="AB1438">
        <v>0</v>
      </c>
      <c r="AC1438">
        <v>0</v>
      </c>
      <c r="AD1438">
        <v>0</v>
      </c>
      <c r="AE1438" t="str">
        <v>(empty model)</v>
      </c>
      <c r="AF1438">
        <v>1</v>
      </c>
      <c r="AG1438">
        <v>131</v>
      </c>
      <c r="AH1438">
        <v>148.85273799999999</v>
      </c>
      <c r="AI1438">
        <v>10.6</v>
      </c>
    </row>
    <row r="1439" spans="10:35" x14ac:dyDescent="0.25">
      <c r="J1439" t="str">
        <v>Lao People's Democratic Republic</v>
      </c>
      <c r="K1439" t="b">
        <v>0</v>
      </c>
      <c r="M1439" t="str">
        <v>Syrian Arab Republic</v>
      </c>
      <c r="N1439">
        <v>73</v>
      </c>
      <c r="P1439" t="str">
        <v>Syrian Arab Republic</v>
      </c>
      <c r="Q1439">
        <v>0</v>
      </c>
      <c r="R1439">
        <v>0</v>
      </c>
      <c r="S1439">
        <v>1</v>
      </c>
      <c r="T1439">
        <v>0</v>
      </c>
      <c r="U1439">
        <v>0</v>
      </c>
      <c r="V1439">
        <v>0</v>
      </c>
      <c r="W1439">
        <v>0</v>
      </c>
      <c r="X1439">
        <v>0</v>
      </c>
      <c r="Y1439">
        <v>0</v>
      </c>
      <c r="Z1439">
        <v>0</v>
      </c>
      <c r="AA1439">
        <v>0</v>
      </c>
      <c r="AB1439">
        <v>0</v>
      </c>
      <c r="AC1439">
        <v>0</v>
      </c>
      <c r="AD1439">
        <v>0</v>
      </c>
      <c r="AE1439" t="str">
        <v>(empty model)</v>
      </c>
      <c r="AF1439">
        <v>1</v>
      </c>
      <c r="AG1439">
        <v>134</v>
      </c>
      <c r="AH1439">
        <v>1253.3914299999999</v>
      </c>
      <c r="AI1439">
        <v>10.3</v>
      </c>
    </row>
    <row r="1440" spans="10:35" x14ac:dyDescent="0.25">
      <c r="J1440" t="str">
        <v>Lao People's Democratic Republic</v>
      </c>
      <c r="K1440" t="b">
        <v>0</v>
      </c>
      <c r="M1440" t="str">
        <v>Syrian Arab Republic</v>
      </c>
      <c r="N1440">
        <v>72.8</v>
      </c>
      <c r="P1440" t="str">
        <v>Syrian Arab Republic</v>
      </c>
      <c r="Q1440">
        <v>0</v>
      </c>
      <c r="R1440">
        <v>1</v>
      </c>
      <c r="S1440">
        <v>0</v>
      </c>
      <c r="T1440">
        <v>0</v>
      </c>
      <c r="U1440">
        <v>0</v>
      </c>
      <c r="V1440">
        <v>0</v>
      </c>
      <c r="W1440">
        <v>0</v>
      </c>
      <c r="X1440">
        <v>0</v>
      </c>
      <c r="Y1440">
        <v>0</v>
      </c>
      <c r="Z1440">
        <v>0</v>
      </c>
      <c r="AA1440">
        <v>0</v>
      </c>
      <c r="AB1440">
        <v>0</v>
      </c>
      <c r="AC1440">
        <v>0</v>
      </c>
      <c r="AD1440">
        <v>0</v>
      </c>
      <c r="AE1440" t="str">
        <v>(empty model)</v>
      </c>
      <c r="AF1440">
        <v>1</v>
      </c>
      <c r="AG1440">
        <v>135</v>
      </c>
      <c r="AH1440">
        <v>1263.13455</v>
      </c>
      <c r="AI1440">
        <v>10.199999999999999</v>
      </c>
    </row>
    <row r="1441" spans="10:35" x14ac:dyDescent="0.25">
      <c r="J1441" t="str">
        <v>Lao People's Democratic Republic</v>
      </c>
      <c r="K1441" t="b">
        <v>0</v>
      </c>
      <c r="M1441" t="str">
        <v>Syrian Arab Republic</v>
      </c>
      <c r="N1441">
        <v>72.7</v>
      </c>
      <c r="P1441" t="str">
        <v>Syrian Arab Republic</v>
      </c>
      <c r="Q1441">
        <v>1</v>
      </c>
      <c r="R1441">
        <v>0</v>
      </c>
      <c r="S1441">
        <v>0</v>
      </c>
      <c r="T1441">
        <v>0</v>
      </c>
      <c r="U1441">
        <v>0</v>
      </c>
      <c r="V1441">
        <v>0</v>
      </c>
      <c r="W1441">
        <v>0</v>
      </c>
      <c r="X1441">
        <v>0</v>
      </c>
      <c r="Y1441">
        <v>0</v>
      </c>
      <c r="Z1441">
        <v>0</v>
      </c>
      <c r="AA1441">
        <v>0</v>
      </c>
      <c r="AB1441">
        <v>0</v>
      </c>
      <c r="AC1441">
        <v>0</v>
      </c>
      <c r="AD1441">
        <v>0</v>
      </c>
      <c r="AE1441" t="str">
        <v>(empty model)</v>
      </c>
      <c r="AF1441">
        <v>1</v>
      </c>
      <c r="AG1441">
        <v>135</v>
      </c>
      <c r="AH1441">
        <v>1258.421953</v>
      </c>
      <c r="AI1441">
        <v>10.1</v>
      </c>
    </row>
    <row r="1442" spans="10:35" x14ac:dyDescent="0.25">
      <c r="J1442" t="str">
        <v>Lao People's Democratic Republic</v>
      </c>
      <c r="K1442" t="b">
        <v>0</v>
      </c>
      <c r="M1442" t="str">
        <v>Syrian Arab Republic</v>
      </c>
      <c r="N1442">
        <v>72.599999999999994</v>
      </c>
      <c r="P1442" t="str">
        <v>Syrian Arab Republic</v>
      </c>
      <c r="Q1442">
        <v>0</v>
      </c>
      <c r="R1442">
        <v>0</v>
      </c>
      <c r="S1442">
        <v>0</v>
      </c>
      <c r="T1442">
        <v>0</v>
      </c>
      <c r="U1442">
        <v>0</v>
      </c>
      <c r="V1442">
        <v>0</v>
      </c>
      <c r="W1442">
        <v>0</v>
      </c>
      <c r="X1442">
        <v>0</v>
      </c>
      <c r="Y1442">
        <v>0</v>
      </c>
      <c r="Z1442">
        <v>0</v>
      </c>
      <c r="AA1442">
        <v>0</v>
      </c>
      <c r="AB1442">
        <v>0</v>
      </c>
      <c r="AC1442">
        <v>0</v>
      </c>
      <c r="AD1442">
        <v>0</v>
      </c>
      <c r="AE1442" t="str">
        <v>(empty model)</v>
      </c>
      <c r="AF1442">
        <v>1</v>
      </c>
      <c r="AG1442">
        <v>136</v>
      </c>
      <c r="AH1442">
        <v>1177.6292679999999</v>
      </c>
      <c r="AI1442">
        <v>10</v>
      </c>
    </row>
    <row r="1443" spans="10:35" x14ac:dyDescent="0.25">
      <c r="J1443" t="str">
        <v>Lao People's Democratic Republic</v>
      </c>
      <c r="K1443" t="b">
        <v>0</v>
      </c>
      <c r="M1443" t="str">
        <v>Tajikistan</v>
      </c>
      <c r="N1443">
        <v>69.599999999999994</v>
      </c>
      <c r="P1443" t="str">
        <v>Tajikistan</v>
      </c>
      <c r="Q1443">
        <v>0</v>
      </c>
      <c r="R1443">
        <v>0</v>
      </c>
      <c r="S1443">
        <v>0</v>
      </c>
      <c r="T1443">
        <v>0</v>
      </c>
      <c r="U1443">
        <v>0</v>
      </c>
      <c r="V1443">
        <v>0</v>
      </c>
      <c r="W1443">
        <v>0</v>
      </c>
      <c r="X1443">
        <v>0</v>
      </c>
      <c r="Y1443">
        <v>0</v>
      </c>
      <c r="Z1443">
        <v>0</v>
      </c>
      <c r="AA1443">
        <v>0</v>
      </c>
      <c r="AB1443">
        <v>0</v>
      </c>
      <c r="AC1443">
        <v>0</v>
      </c>
      <c r="AD1443">
        <v>1</v>
      </c>
      <c r="AE1443" t="str">
        <v>(empty model)</v>
      </c>
      <c r="AF1443">
        <v>1</v>
      </c>
      <c r="AG1443">
        <v>162</v>
      </c>
      <c r="AH1443">
        <v>114.45919000000001</v>
      </c>
      <c r="AI1443">
        <v>11.3</v>
      </c>
    </row>
    <row r="1444" spans="10:35" x14ac:dyDescent="0.25">
      <c r="J1444" t="str">
        <v>Lao People's Democratic Republic</v>
      </c>
      <c r="K1444" t="b">
        <v>0</v>
      </c>
      <c r="M1444" t="str">
        <v>Tajikistan</v>
      </c>
      <c r="N1444">
        <v>69.3</v>
      </c>
      <c r="P1444" t="str">
        <v>Tajikistan</v>
      </c>
      <c r="Q1444">
        <v>0</v>
      </c>
      <c r="R1444">
        <v>0</v>
      </c>
      <c r="S1444">
        <v>0</v>
      </c>
      <c r="T1444">
        <v>0</v>
      </c>
      <c r="U1444">
        <v>0</v>
      </c>
      <c r="V1444">
        <v>0</v>
      </c>
      <c r="W1444">
        <v>0</v>
      </c>
      <c r="X1444">
        <v>0</v>
      </c>
      <c r="Y1444">
        <v>0</v>
      </c>
      <c r="Z1444">
        <v>0</v>
      </c>
      <c r="AA1444">
        <v>0</v>
      </c>
      <c r="AB1444">
        <v>0</v>
      </c>
      <c r="AC1444">
        <v>1</v>
      </c>
      <c r="AD1444">
        <v>0</v>
      </c>
      <c r="AE1444" t="str">
        <v>(empty model)</v>
      </c>
      <c r="AF1444">
        <v>1</v>
      </c>
      <c r="AG1444">
        <v>163</v>
      </c>
      <c r="AH1444">
        <v>14.214411999999999</v>
      </c>
      <c r="AI1444">
        <v>11.2</v>
      </c>
    </row>
    <row r="1445" spans="10:35" x14ac:dyDescent="0.25">
      <c r="J1445" t="str">
        <v>Latvia</v>
      </c>
      <c r="K1445" t="b">
        <v>0</v>
      </c>
      <c r="M1445" t="str">
        <v>Tajikistan</v>
      </c>
      <c r="N1445">
        <v>68.8</v>
      </c>
      <c r="P1445" t="str">
        <v>Tajikistan</v>
      </c>
      <c r="Q1445">
        <v>0</v>
      </c>
      <c r="R1445">
        <v>0</v>
      </c>
      <c r="S1445">
        <v>0</v>
      </c>
      <c r="T1445">
        <v>0</v>
      </c>
      <c r="U1445">
        <v>0</v>
      </c>
      <c r="V1445">
        <v>0</v>
      </c>
      <c r="W1445">
        <v>0</v>
      </c>
      <c r="X1445">
        <v>0</v>
      </c>
      <c r="Y1445">
        <v>0</v>
      </c>
      <c r="Z1445">
        <v>0</v>
      </c>
      <c r="AA1445">
        <v>0</v>
      </c>
      <c r="AB1445">
        <v>1</v>
      </c>
      <c r="AC1445">
        <v>0</v>
      </c>
      <c r="AD1445">
        <v>0</v>
      </c>
      <c r="AE1445" t="str">
        <v>(empty model)</v>
      </c>
      <c r="AF1445">
        <v>1</v>
      </c>
      <c r="AG1445">
        <v>164</v>
      </c>
      <c r="AH1445">
        <v>954.72525299999995</v>
      </c>
      <c r="AI1445">
        <v>11.1</v>
      </c>
    </row>
    <row r="1446" spans="10:35" x14ac:dyDescent="0.25">
      <c r="J1446" t="str">
        <v>Latvia</v>
      </c>
      <c r="K1446" t="b">
        <v>1</v>
      </c>
      <c r="M1446" t="str">
        <v>Tajikistan</v>
      </c>
      <c r="N1446">
        <v>68.099999999999994</v>
      </c>
      <c r="P1446" t="str">
        <v>Tajikistan</v>
      </c>
      <c r="Q1446">
        <v>0</v>
      </c>
      <c r="R1446">
        <v>0</v>
      </c>
      <c r="S1446">
        <v>0</v>
      </c>
      <c r="T1446">
        <v>0</v>
      </c>
      <c r="U1446">
        <v>0</v>
      </c>
      <c r="V1446">
        <v>0</v>
      </c>
      <c r="W1446">
        <v>0</v>
      </c>
      <c r="X1446">
        <v>0</v>
      </c>
      <c r="Y1446">
        <v>0</v>
      </c>
      <c r="Z1446">
        <v>0</v>
      </c>
      <c r="AA1446">
        <v>1</v>
      </c>
      <c r="AB1446">
        <v>0</v>
      </c>
      <c r="AC1446">
        <v>0</v>
      </c>
      <c r="AD1446">
        <v>0</v>
      </c>
      <c r="AE1446" t="str">
        <v>(empty model)</v>
      </c>
      <c r="AF1446">
        <v>1</v>
      </c>
      <c r="AG1446">
        <v>166</v>
      </c>
      <c r="AH1446">
        <v>834.5412953</v>
      </c>
      <c r="AI1446">
        <v>11.1</v>
      </c>
    </row>
    <row r="1447" spans="10:35" x14ac:dyDescent="0.25">
      <c r="J1447" t="str">
        <v>Latvia</v>
      </c>
      <c r="K1447" t="b">
        <v>1</v>
      </c>
      <c r="M1447" t="str">
        <v>Tajikistan</v>
      </c>
      <c r="N1447">
        <v>67.3</v>
      </c>
      <c r="P1447" t="str">
        <v>Tajikistan</v>
      </c>
      <c r="Q1447">
        <v>0</v>
      </c>
      <c r="R1447">
        <v>0</v>
      </c>
      <c r="S1447">
        <v>0</v>
      </c>
      <c r="T1447">
        <v>0</v>
      </c>
      <c r="U1447">
        <v>0</v>
      </c>
      <c r="V1447">
        <v>0</v>
      </c>
      <c r="W1447">
        <v>0</v>
      </c>
      <c r="X1447">
        <v>0</v>
      </c>
      <c r="Y1447">
        <v>0</v>
      </c>
      <c r="Z1447">
        <v>1</v>
      </c>
      <c r="AA1447">
        <v>0</v>
      </c>
      <c r="AB1447">
        <v>0</v>
      </c>
      <c r="AC1447">
        <v>0</v>
      </c>
      <c r="AD1447">
        <v>0</v>
      </c>
      <c r="AE1447" t="str">
        <v>(empty model)</v>
      </c>
      <c r="AF1447">
        <v>1</v>
      </c>
      <c r="AG1447">
        <v>171</v>
      </c>
      <c r="AH1447">
        <v>738.34752270000001</v>
      </c>
      <c r="AI1447">
        <v>11.1</v>
      </c>
    </row>
    <row r="1448" spans="10:35" x14ac:dyDescent="0.25">
      <c r="J1448" t="str">
        <v>Latvia</v>
      </c>
      <c r="K1448" t="b">
        <v>1</v>
      </c>
      <c r="M1448" t="str">
        <v>Tajikistan</v>
      </c>
      <c r="N1448">
        <v>66.7</v>
      </c>
      <c r="P1448" t="str">
        <v>Tajikistan</v>
      </c>
      <c r="Q1448">
        <v>0</v>
      </c>
      <c r="R1448">
        <v>0</v>
      </c>
      <c r="S1448">
        <v>0</v>
      </c>
      <c r="T1448">
        <v>0</v>
      </c>
      <c r="U1448">
        <v>0</v>
      </c>
      <c r="V1448">
        <v>0</v>
      </c>
      <c r="W1448">
        <v>0</v>
      </c>
      <c r="X1448">
        <v>0</v>
      </c>
      <c r="Y1448">
        <v>1</v>
      </c>
      <c r="Z1448">
        <v>0</v>
      </c>
      <c r="AA1448">
        <v>0</v>
      </c>
      <c r="AB1448">
        <v>0</v>
      </c>
      <c r="AC1448">
        <v>0</v>
      </c>
      <c r="AD1448">
        <v>0</v>
      </c>
      <c r="AE1448" t="str">
        <v>(empty model)</v>
      </c>
      <c r="AF1448">
        <v>1</v>
      </c>
      <c r="AG1448">
        <v>174</v>
      </c>
      <c r="AH1448">
        <v>666.34585689999994</v>
      </c>
      <c r="AI1448">
        <v>11.1</v>
      </c>
    </row>
    <row r="1449" spans="10:35" x14ac:dyDescent="0.25">
      <c r="J1449" t="str">
        <v>Latvia</v>
      </c>
      <c r="K1449" t="b">
        <v>1</v>
      </c>
      <c r="M1449" t="str">
        <v>Tajikistan</v>
      </c>
      <c r="N1449">
        <v>66.400000000000006</v>
      </c>
      <c r="P1449" t="str">
        <v>Tajikistan</v>
      </c>
      <c r="Q1449">
        <v>0</v>
      </c>
      <c r="R1449">
        <v>0</v>
      </c>
      <c r="S1449">
        <v>0</v>
      </c>
      <c r="T1449">
        <v>0</v>
      </c>
      <c r="U1449">
        <v>0</v>
      </c>
      <c r="V1449">
        <v>0</v>
      </c>
      <c r="W1449">
        <v>0</v>
      </c>
      <c r="X1449">
        <v>1</v>
      </c>
      <c r="Y1449">
        <v>0</v>
      </c>
      <c r="Z1449">
        <v>0</v>
      </c>
      <c r="AA1449">
        <v>0</v>
      </c>
      <c r="AB1449">
        <v>0</v>
      </c>
      <c r="AC1449">
        <v>0</v>
      </c>
      <c r="AD1449">
        <v>0</v>
      </c>
      <c r="AE1449" t="str">
        <v>(empty model)</v>
      </c>
      <c r="AF1449">
        <v>1</v>
      </c>
      <c r="AG1449">
        <v>178</v>
      </c>
      <c r="AH1449">
        <v>76.914128000000005</v>
      </c>
      <c r="AI1449">
        <v>10.8</v>
      </c>
    </row>
    <row r="1450" spans="10:35" x14ac:dyDescent="0.25">
      <c r="J1450" t="str">
        <v>Latvia</v>
      </c>
      <c r="K1450" t="b">
        <v>1</v>
      </c>
      <c r="M1450" t="str">
        <v>Tajikistan</v>
      </c>
      <c r="N1450">
        <v>66.099999999999994</v>
      </c>
      <c r="P1450" t="str">
        <v>Tajikistan</v>
      </c>
      <c r="Q1450">
        <v>0</v>
      </c>
      <c r="R1450">
        <v>0</v>
      </c>
      <c r="S1450">
        <v>0</v>
      </c>
      <c r="T1450">
        <v>0</v>
      </c>
      <c r="U1450">
        <v>0</v>
      </c>
      <c r="V1450">
        <v>0</v>
      </c>
      <c r="W1450">
        <v>1</v>
      </c>
      <c r="X1450">
        <v>0</v>
      </c>
      <c r="Y1450">
        <v>0</v>
      </c>
      <c r="Z1450">
        <v>0</v>
      </c>
      <c r="AA1450">
        <v>0</v>
      </c>
      <c r="AB1450">
        <v>0</v>
      </c>
      <c r="AC1450">
        <v>0</v>
      </c>
      <c r="AD1450">
        <v>0</v>
      </c>
      <c r="AE1450" t="str">
        <v>(empty model)</v>
      </c>
      <c r="AF1450">
        <v>1</v>
      </c>
      <c r="AG1450">
        <v>181</v>
      </c>
      <c r="AH1450">
        <v>52.359560000000002</v>
      </c>
      <c r="AI1450">
        <v>10.9</v>
      </c>
    </row>
    <row r="1451" spans="10:35" x14ac:dyDescent="0.25">
      <c r="J1451" t="str">
        <v>Latvia</v>
      </c>
      <c r="K1451" t="b">
        <v>1</v>
      </c>
      <c r="M1451" t="str">
        <v>Tajikistan</v>
      </c>
      <c r="N1451">
        <v>65.900000000000006</v>
      </c>
      <c r="P1451" t="str">
        <v>Tajikistan</v>
      </c>
      <c r="Q1451">
        <v>0</v>
      </c>
      <c r="R1451">
        <v>0</v>
      </c>
      <c r="S1451">
        <v>0</v>
      </c>
      <c r="T1451">
        <v>0</v>
      </c>
      <c r="U1451">
        <v>0</v>
      </c>
      <c r="V1451">
        <v>1</v>
      </c>
      <c r="W1451">
        <v>0</v>
      </c>
      <c r="X1451">
        <v>0</v>
      </c>
      <c r="Y1451">
        <v>0</v>
      </c>
      <c r="Z1451">
        <v>0</v>
      </c>
      <c r="AA1451">
        <v>0</v>
      </c>
      <c r="AB1451">
        <v>0</v>
      </c>
      <c r="AC1451">
        <v>0</v>
      </c>
      <c r="AD1451">
        <v>0</v>
      </c>
      <c r="AE1451" t="str">
        <v>(empty model)</v>
      </c>
      <c r="AF1451">
        <v>1</v>
      </c>
      <c r="AG1451">
        <v>183</v>
      </c>
      <c r="AH1451">
        <v>44.287266500000001</v>
      </c>
      <c r="AI1451">
        <v>10.7</v>
      </c>
    </row>
    <row r="1452" spans="10:35" x14ac:dyDescent="0.25">
      <c r="J1452" t="str">
        <v>Latvia</v>
      </c>
      <c r="K1452" t="b">
        <v>1</v>
      </c>
      <c r="M1452" t="str">
        <v>Tajikistan</v>
      </c>
      <c r="N1452">
        <v>65.5</v>
      </c>
      <c r="P1452" t="str">
        <v>Tajikistan</v>
      </c>
      <c r="Q1452">
        <v>0</v>
      </c>
      <c r="R1452">
        <v>0</v>
      </c>
      <c r="S1452">
        <v>0</v>
      </c>
      <c r="T1452">
        <v>0</v>
      </c>
      <c r="U1452">
        <v>1</v>
      </c>
      <c r="V1452">
        <v>0</v>
      </c>
      <c r="W1452">
        <v>0</v>
      </c>
      <c r="X1452">
        <v>0</v>
      </c>
      <c r="Y1452">
        <v>0</v>
      </c>
      <c r="Z1452">
        <v>0</v>
      </c>
      <c r="AA1452">
        <v>0</v>
      </c>
      <c r="AB1452">
        <v>0</v>
      </c>
      <c r="AC1452">
        <v>0</v>
      </c>
      <c r="AD1452">
        <v>0</v>
      </c>
      <c r="AE1452" t="str">
        <v>(empty model)</v>
      </c>
      <c r="AF1452">
        <v>1</v>
      </c>
      <c r="AG1452">
        <v>194</v>
      </c>
      <c r="AH1452">
        <v>337.35923600000001</v>
      </c>
      <c r="AI1452">
        <v>10.6</v>
      </c>
    </row>
    <row r="1453" spans="10:35" x14ac:dyDescent="0.25">
      <c r="J1453" t="str">
        <v>Latvia</v>
      </c>
      <c r="K1453" t="b">
        <v>1</v>
      </c>
      <c r="M1453" t="str">
        <v>Tajikistan</v>
      </c>
      <c r="N1453">
        <v>65.900000000000006</v>
      </c>
      <c r="P1453" t="str">
        <v>Tajikistan</v>
      </c>
      <c r="Q1453">
        <v>0</v>
      </c>
      <c r="R1453">
        <v>0</v>
      </c>
      <c r="S1453">
        <v>0</v>
      </c>
      <c r="T1453">
        <v>1</v>
      </c>
      <c r="U1453">
        <v>0</v>
      </c>
      <c r="V1453">
        <v>0</v>
      </c>
      <c r="W1453">
        <v>0</v>
      </c>
      <c r="X1453">
        <v>0</v>
      </c>
      <c r="Y1453">
        <v>0</v>
      </c>
      <c r="Z1453">
        <v>0</v>
      </c>
      <c r="AA1453">
        <v>0</v>
      </c>
      <c r="AB1453">
        <v>0</v>
      </c>
      <c r="AC1453">
        <v>0</v>
      </c>
      <c r="AD1453">
        <v>0</v>
      </c>
      <c r="AE1453" t="str">
        <v>(empty model)</v>
      </c>
      <c r="AF1453">
        <v>1</v>
      </c>
      <c r="AG1453">
        <v>177</v>
      </c>
      <c r="AH1453">
        <v>39.281834000000003</v>
      </c>
      <c r="AI1453">
        <v>10.5</v>
      </c>
    </row>
    <row r="1454" spans="10:35" x14ac:dyDescent="0.25">
      <c r="J1454" t="str">
        <v>Latvia</v>
      </c>
      <c r="K1454" t="b">
        <v>1</v>
      </c>
      <c r="M1454" t="str">
        <v>Tajikistan</v>
      </c>
      <c r="N1454">
        <v>65.2</v>
      </c>
      <c r="P1454" t="str">
        <v>Tajikistan</v>
      </c>
      <c r="Q1454">
        <v>0</v>
      </c>
      <c r="R1454">
        <v>0</v>
      </c>
      <c r="S1454">
        <v>1</v>
      </c>
      <c r="T1454">
        <v>0</v>
      </c>
      <c r="U1454">
        <v>0</v>
      </c>
      <c r="V1454">
        <v>0</v>
      </c>
      <c r="W1454">
        <v>0</v>
      </c>
      <c r="X1454">
        <v>0</v>
      </c>
      <c r="Y1454">
        <v>0</v>
      </c>
      <c r="Z1454">
        <v>0</v>
      </c>
      <c r="AA1454">
        <v>0</v>
      </c>
      <c r="AB1454">
        <v>0</v>
      </c>
      <c r="AC1454">
        <v>0</v>
      </c>
      <c r="AD1454">
        <v>0</v>
      </c>
      <c r="AE1454" t="str">
        <v>(empty model)</v>
      </c>
      <c r="AF1454">
        <v>1</v>
      </c>
      <c r="AG1454">
        <v>182</v>
      </c>
      <c r="AH1454">
        <v>236.314438</v>
      </c>
      <c r="AI1454">
        <v>10.1</v>
      </c>
    </row>
    <row r="1455" spans="10:35" x14ac:dyDescent="0.25">
      <c r="J1455" t="str">
        <v>Latvia</v>
      </c>
      <c r="K1455" t="b">
        <v>1</v>
      </c>
      <c r="M1455" t="str">
        <v>Tajikistan</v>
      </c>
      <c r="N1455">
        <v>64.3</v>
      </c>
      <c r="P1455" t="str">
        <v>Tajikistan</v>
      </c>
      <c r="Q1455">
        <v>0</v>
      </c>
      <c r="R1455">
        <v>1</v>
      </c>
      <c r="S1455">
        <v>0</v>
      </c>
      <c r="T1455">
        <v>0</v>
      </c>
      <c r="U1455">
        <v>0</v>
      </c>
      <c r="V1455">
        <v>0</v>
      </c>
      <c r="W1455">
        <v>0</v>
      </c>
      <c r="X1455">
        <v>0</v>
      </c>
      <c r="Y1455">
        <v>0</v>
      </c>
      <c r="Z1455">
        <v>0</v>
      </c>
      <c r="AA1455">
        <v>0</v>
      </c>
      <c r="AB1455">
        <v>0</v>
      </c>
      <c r="AC1455">
        <v>0</v>
      </c>
      <c r="AD1455">
        <v>0</v>
      </c>
      <c r="AE1455" t="str">
        <v>(empty model)</v>
      </c>
      <c r="AF1455">
        <v>1</v>
      </c>
      <c r="AG1455">
        <v>193</v>
      </c>
      <c r="AH1455">
        <v>189.38785189999999</v>
      </c>
      <c r="AI1455">
        <v>9.8000000000000007</v>
      </c>
    </row>
    <row r="1456" spans="10:35" x14ac:dyDescent="0.25">
      <c r="J1456" t="str">
        <v>Latvia</v>
      </c>
      <c r="K1456" t="b">
        <v>1</v>
      </c>
      <c r="M1456" t="str">
        <v>Thailand</v>
      </c>
      <c r="N1456">
        <v>74.599999999999994</v>
      </c>
      <c r="P1456" t="str">
        <v>Thailand</v>
      </c>
      <c r="Q1456">
        <v>0</v>
      </c>
      <c r="R1456">
        <v>0</v>
      </c>
      <c r="S1456">
        <v>0</v>
      </c>
      <c r="T1456">
        <v>0</v>
      </c>
      <c r="U1456">
        <v>0</v>
      </c>
      <c r="V1456">
        <v>0</v>
      </c>
      <c r="W1456">
        <v>0</v>
      </c>
      <c r="X1456">
        <v>0</v>
      </c>
      <c r="Y1456">
        <v>0</v>
      </c>
      <c r="Z1456">
        <v>0</v>
      </c>
      <c r="AA1456">
        <v>0</v>
      </c>
      <c r="AB1456">
        <v>0</v>
      </c>
      <c r="AC1456">
        <v>0</v>
      </c>
      <c r="AD1456">
        <v>1</v>
      </c>
      <c r="AE1456" t="str">
        <v>(empty model)</v>
      </c>
      <c r="AF1456">
        <v>1</v>
      </c>
      <c r="AG1456">
        <v>152</v>
      </c>
      <c r="AH1456">
        <v>5941.8471</v>
      </c>
      <c r="AI1456">
        <v>13.6</v>
      </c>
    </row>
    <row r="1457" spans="10:35" x14ac:dyDescent="0.25">
      <c r="J1457" t="str">
        <v>Latvia</v>
      </c>
      <c r="K1457" t="b">
        <v>1</v>
      </c>
      <c r="M1457" t="str">
        <v>Thailand</v>
      </c>
      <c r="N1457">
        <v>74.5</v>
      </c>
      <c r="P1457" t="str">
        <v>Thailand</v>
      </c>
      <c r="Q1457">
        <v>0</v>
      </c>
      <c r="R1457">
        <v>0</v>
      </c>
      <c r="S1457">
        <v>0</v>
      </c>
      <c r="T1457">
        <v>0</v>
      </c>
      <c r="U1457">
        <v>0</v>
      </c>
      <c r="V1457">
        <v>0</v>
      </c>
      <c r="W1457">
        <v>0</v>
      </c>
      <c r="X1457">
        <v>0</v>
      </c>
      <c r="Y1457">
        <v>0</v>
      </c>
      <c r="Z1457">
        <v>0</v>
      </c>
      <c r="AA1457">
        <v>0</v>
      </c>
      <c r="AB1457">
        <v>0</v>
      </c>
      <c r="AC1457">
        <v>1</v>
      </c>
      <c r="AD1457">
        <v>0</v>
      </c>
      <c r="AE1457" t="str">
        <v>(empty model)</v>
      </c>
      <c r="AF1457">
        <v>1</v>
      </c>
      <c r="AG1457">
        <v>153</v>
      </c>
      <c r="AH1457">
        <v>6171.262444</v>
      </c>
      <c r="AI1457">
        <v>13.6</v>
      </c>
    </row>
    <row r="1458" spans="10:35" x14ac:dyDescent="0.25">
      <c r="J1458" t="str">
        <v>Latvia</v>
      </c>
      <c r="K1458" t="b">
        <v>1</v>
      </c>
      <c r="M1458" t="str">
        <v>Thailand</v>
      </c>
      <c r="N1458">
        <v>74.3</v>
      </c>
      <c r="P1458" t="str">
        <v>Thailand</v>
      </c>
      <c r="Q1458">
        <v>0</v>
      </c>
      <c r="R1458">
        <v>0</v>
      </c>
      <c r="S1458">
        <v>0</v>
      </c>
      <c r="T1458">
        <v>0</v>
      </c>
      <c r="U1458">
        <v>0</v>
      </c>
      <c r="V1458">
        <v>0</v>
      </c>
      <c r="W1458">
        <v>0</v>
      </c>
      <c r="X1458">
        <v>0</v>
      </c>
      <c r="Y1458">
        <v>0</v>
      </c>
      <c r="Z1458">
        <v>0</v>
      </c>
      <c r="AA1458">
        <v>0</v>
      </c>
      <c r="AB1458">
        <v>1</v>
      </c>
      <c r="AC1458">
        <v>0</v>
      </c>
      <c r="AD1458">
        <v>0</v>
      </c>
      <c r="AE1458" t="str">
        <v>(empty model)</v>
      </c>
      <c r="AF1458">
        <v>1</v>
      </c>
      <c r="AG1458">
        <v>154</v>
      </c>
      <c r="AH1458">
        <v>5859.9156220000004</v>
      </c>
      <c r="AI1458">
        <v>13.7</v>
      </c>
    </row>
    <row r="1459" spans="10:35" x14ac:dyDescent="0.25">
      <c r="J1459" t="str">
        <v>Latvia</v>
      </c>
      <c r="K1459" t="b">
        <v>1</v>
      </c>
      <c r="M1459" t="str">
        <v>Thailand</v>
      </c>
      <c r="N1459">
        <v>74.099999999999994</v>
      </c>
      <c r="P1459" t="str">
        <v>Thailand</v>
      </c>
      <c r="Q1459">
        <v>0</v>
      </c>
      <c r="R1459">
        <v>0</v>
      </c>
      <c r="S1459">
        <v>0</v>
      </c>
      <c r="T1459">
        <v>0</v>
      </c>
      <c r="U1459">
        <v>0</v>
      </c>
      <c r="V1459">
        <v>0</v>
      </c>
      <c r="W1459">
        <v>0</v>
      </c>
      <c r="X1459">
        <v>0</v>
      </c>
      <c r="Y1459">
        <v>0</v>
      </c>
      <c r="Z1459">
        <v>0</v>
      </c>
      <c r="AA1459">
        <v>1</v>
      </c>
      <c r="AB1459">
        <v>0</v>
      </c>
      <c r="AC1459">
        <v>0</v>
      </c>
      <c r="AD1459">
        <v>0</v>
      </c>
      <c r="AE1459" t="str">
        <v>(empty model)</v>
      </c>
      <c r="AF1459">
        <v>1</v>
      </c>
      <c r="AG1459">
        <v>155</v>
      </c>
      <c r="AH1459">
        <v>5491.1599809999998</v>
      </c>
      <c r="AI1459">
        <v>13.3</v>
      </c>
    </row>
    <row r="1460" spans="10:35" x14ac:dyDescent="0.25">
      <c r="J1460" t="str">
        <v>Latvia</v>
      </c>
      <c r="K1460" t="b">
        <v>1</v>
      </c>
      <c r="M1460" t="str">
        <v>Thailand</v>
      </c>
      <c r="N1460">
        <v>73.900000000000006</v>
      </c>
      <c r="P1460" t="str">
        <v>Thailand</v>
      </c>
      <c r="Q1460">
        <v>0</v>
      </c>
      <c r="R1460">
        <v>0</v>
      </c>
      <c r="S1460">
        <v>0</v>
      </c>
      <c r="T1460">
        <v>0</v>
      </c>
      <c r="U1460">
        <v>0</v>
      </c>
      <c r="V1460">
        <v>0</v>
      </c>
      <c r="W1460">
        <v>0</v>
      </c>
      <c r="X1460">
        <v>0</v>
      </c>
      <c r="Y1460">
        <v>0</v>
      </c>
      <c r="Z1460">
        <v>1</v>
      </c>
      <c r="AA1460">
        <v>0</v>
      </c>
      <c r="AB1460">
        <v>0</v>
      </c>
      <c r="AC1460">
        <v>0</v>
      </c>
      <c r="AD1460">
        <v>0</v>
      </c>
      <c r="AE1460" t="str">
        <v>(empty model)</v>
      </c>
      <c r="AF1460">
        <v>1</v>
      </c>
      <c r="AG1460">
        <v>158</v>
      </c>
      <c r="AH1460">
        <v>575.32176000000004</v>
      </c>
      <c r="AI1460">
        <v>13.1</v>
      </c>
    </row>
    <row r="1461" spans="10:35" x14ac:dyDescent="0.25">
      <c r="J1461" t="str">
        <v>Lebanon</v>
      </c>
      <c r="K1461" t="b">
        <v>0</v>
      </c>
      <c r="M1461" t="str">
        <v>Thailand</v>
      </c>
      <c r="N1461">
        <v>73.7</v>
      </c>
      <c r="P1461" t="str">
        <v>Thailand</v>
      </c>
      <c r="Q1461">
        <v>0</v>
      </c>
      <c r="R1461">
        <v>0</v>
      </c>
      <c r="S1461">
        <v>0</v>
      </c>
      <c r="T1461">
        <v>0</v>
      </c>
      <c r="U1461">
        <v>0</v>
      </c>
      <c r="V1461">
        <v>0</v>
      </c>
      <c r="W1461">
        <v>0</v>
      </c>
      <c r="X1461">
        <v>0</v>
      </c>
      <c r="Y1461">
        <v>1</v>
      </c>
      <c r="Z1461">
        <v>0</v>
      </c>
      <c r="AA1461">
        <v>0</v>
      </c>
      <c r="AB1461">
        <v>0</v>
      </c>
      <c r="AC1461">
        <v>0</v>
      </c>
      <c r="AD1461">
        <v>0</v>
      </c>
      <c r="AE1461" t="str">
        <v>(empty model)</v>
      </c>
      <c r="AF1461">
        <v>1</v>
      </c>
      <c r="AG1461">
        <v>16</v>
      </c>
      <c r="AH1461">
        <v>4212.5492000000004</v>
      </c>
      <c r="AI1461">
        <v>13</v>
      </c>
    </row>
    <row r="1462" spans="10:35" x14ac:dyDescent="0.25">
      <c r="J1462" t="str">
        <v>Lebanon</v>
      </c>
      <c r="K1462" t="b">
        <v>1</v>
      </c>
      <c r="M1462" t="str">
        <v>Thailand</v>
      </c>
      <c r="N1462">
        <v>73.5</v>
      </c>
      <c r="P1462" t="str">
        <v>Thailand</v>
      </c>
      <c r="Q1462">
        <v>0</v>
      </c>
      <c r="R1462">
        <v>0</v>
      </c>
      <c r="S1462">
        <v>0</v>
      </c>
      <c r="T1462">
        <v>0</v>
      </c>
      <c r="U1462">
        <v>0</v>
      </c>
      <c r="V1462">
        <v>0</v>
      </c>
      <c r="W1462">
        <v>0</v>
      </c>
      <c r="X1462">
        <v>1</v>
      </c>
      <c r="Y1462">
        <v>0</v>
      </c>
      <c r="Z1462">
        <v>0</v>
      </c>
      <c r="AA1462">
        <v>0</v>
      </c>
      <c r="AB1462">
        <v>0</v>
      </c>
      <c r="AC1462">
        <v>0</v>
      </c>
      <c r="AD1462">
        <v>0</v>
      </c>
      <c r="AE1462" t="str">
        <v>(empty model)</v>
      </c>
      <c r="AF1462">
        <v>1</v>
      </c>
      <c r="AG1462">
        <v>162</v>
      </c>
      <c r="AH1462">
        <v>4378.6874600000001</v>
      </c>
      <c r="AI1462">
        <v>12.9</v>
      </c>
    </row>
    <row r="1463" spans="10:35" x14ac:dyDescent="0.25">
      <c r="J1463" t="str">
        <v>Lebanon</v>
      </c>
      <c r="K1463" t="b">
        <v>1</v>
      </c>
      <c r="M1463" t="str">
        <v>Thailand</v>
      </c>
      <c r="N1463">
        <v>73.3</v>
      </c>
      <c r="P1463" t="str">
        <v>Thailand</v>
      </c>
      <c r="Q1463">
        <v>0</v>
      </c>
      <c r="R1463">
        <v>0</v>
      </c>
      <c r="S1463">
        <v>0</v>
      </c>
      <c r="T1463">
        <v>0</v>
      </c>
      <c r="U1463">
        <v>0</v>
      </c>
      <c r="V1463">
        <v>0</v>
      </c>
      <c r="W1463">
        <v>1</v>
      </c>
      <c r="X1463">
        <v>0</v>
      </c>
      <c r="Y1463">
        <v>0</v>
      </c>
      <c r="Z1463">
        <v>0</v>
      </c>
      <c r="AA1463">
        <v>0</v>
      </c>
      <c r="AB1463">
        <v>0</v>
      </c>
      <c r="AC1463">
        <v>0</v>
      </c>
      <c r="AD1463">
        <v>0</v>
      </c>
      <c r="AE1463" t="str">
        <v>(empty model)</v>
      </c>
      <c r="AF1463">
        <v>1</v>
      </c>
      <c r="AG1463">
        <v>165</v>
      </c>
      <c r="AH1463">
        <v>3972.2647499999998</v>
      </c>
      <c r="AI1463">
        <v>12.3</v>
      </c>
    </row>
    <row r="1464" spans="10:35" x14ac:dyDescent="0.25">
      <c r="J1464" t="str">
        <v>Lebanon</v>
      </c>
      <c r="K1464" t="b">
        <v>1</v>
      </c>
      <c r="M1464" t="str">
        <v>Thailand</v>
      </c>
      <c r="N1464">
        <v>73</v>
      </c>
      <c r="P1464" t="str">
        <v>Thailand</v>
      </c>
      <c r="Q1464">
        <v>0</v>
      </c>
      <c r="R1464">
        <v>0</v>
      </c>
      <c r="S1464">
        <v>0</v>
      </c>
      <c r="T1464">
        <v>0</v>
      </c>
      <c r="U1464">
        <v>0</v>
      </c>
      <c r="V1464">
        <v>1</v>
      </c>
      <c r="W1464">
        <v>0</v>
      </c>
      <c r="X1464">
        <v>0</v>
      </c>
      <c r="Y1464">
        <v>0</v>
      </c>
      <c r="Z1464">
        <v>0</v>
      </c>
      <c r="AA1464">
        <v>0</v>
      </c>
      <c r="AB1464">
        <v>0</v>
      </c>
      <c r="AC1464">
        <v>0</v>
      </c>
      <c r="AD1464">
        <v>0</v>
      </c>
      <c r="AE1464" t="str">
        <v>(empty model)</v>
      </c>
      <c r="AF1464">
        <v>1</v>
      </c>
      <c r="AG1464">
        <v>168</v>
      </c>
      <c r="AH1464">
        <v>3368.9525760000001</v>
      </c>
      <c r="AI1464">
        <v>12.4</v>
      </c>
    </row>
    <row r="1465" spans="10:35" x14ac:dyDescent="0.25">
      <c r="J1465" t="str">
        <v>Lebanon</v>
      </c>
      <c r="K1465" t="b">
        <v>1</v>
      </c>
      <c r="M1465" t="str">
        <v>Thailand</v>
      </c>
      <c r="N1465">
        <v>72.5</v>
      </c>
      <c r="P1465" t="str">
        <v>Thailand</v>
      </c>
      <c r="Q1465">
        <v>0</v>
      </c>
      <c r="R1465">
        <v>0</v>
      </c>
      <c r="S1465">
        <v>0</v>
      </c>
      <c r="T1465">
        <v>0</v>
      </c>
      <c r="U1465">
        <v>1</v>
      </c>
      <c r="V1465">
        <v>0</v>
      </c>
      <c r="W1465">
        <v>0</v>
      </c>
      <c r="X1465">
        <v>0</v>
      </c>
      <c r="Y1465">
        <v>0</v>
      </c>
      <c r="Z1465">
        <v>0</v>
      </c>
      <c r="AA1465">
        <v>0</v>
      </c>
      <c r="AB1465">
        <v>0</v>
      </c>
      <c r="AC1465">
        <v>0</v>
      </c>
      <c r="AD1465">
        <v>0</v>
      </c>
      <c r="AE1465" t="str">
        <v>(empty model)</v>
      </c>
      <c r="AF1465">
        <v>1</v>
      </c>
      <c r="AG1465">
        <v>177</v>
      </c>
      <c r="AH1465">
        <v>2893.6513559999999</v>
      </c>
      <c r="AI1465">
        <v>12</v>
      </c>
    </row>
    <row r="1466" spans="10:35" x14ac:dyDescent="0.25">
      <c r="J1466" t="str">
        <v>Lebanon</v>
      </c>
      <c r="K1466" t="b">
        <v>1</v>
      </c>
      <c r="M1466" t="str">
        <v>Thailand</v>
      </c>
      <c r="N1466">
        <v>71.599999999999994</v>
      </c>
      <c r="P1466" t="str">
        <v>Thailand</v>
      </c>
      <c r="Q1466">
        <v>0</v>
      </c>
      <c r="R1466">
        <v>0</v>
      </c>
      <c r="S1466">
        <v>0</v>
      </c>
      <c r="T1466">
        <v>1</v>
      </c>
      <c r="U1466">
        <v>0</v>
      </c>
      <c r="V1466">
        <v>0</v>
      </c>
      <c r="W1466">
        <v>0</v>
      </c>
      <c r="X1466">
        <v>0</v>
      </c>
      <c r="Y1466">
        <v>0</v>
      </c>
      <c r="Z1466">
        <v>0</v>
      </c>
      <c r="AA1466">
        <v>0</v>
      </c>
      <c r="AB1466">
        <v>0</v>
      </c>
      <c r="AC1466">
        <v>0</v>
      </c>
      <c r="AD1466">
        <v>0</v>
      </c>
      <c r="AE1466" t="str">
        <v>(empty model)</v>
      </c>
      <c r="AF1466">
        <v>1</v>
      </c>
      <c r="AG1466">
        <v>189</v>
      </c>
      <c r="AH1466">
        <v>2659.8391799999999</v>
      </c>
      <c r="AI1466">
        <v>11.9</v>
      </c>
    </row>
    <row r="1467" spans="10:35" x14ac:dyDescent="0.25">
      <c r="J1467" t="str">
        <v>Lebanon</v>
      </c>
      <c r="K1467" t="b">
        <v>1</v>
      </c>
      <c r="M1467" t="str">
        <v>Thailand</v>
      </c>
      <c r="N1467">
        <v>71.7</v>
      </c>
      <c r="P1467" t="str">
        <v>Thailand</v>
      </c>
      <c r="Q1467">
        <v>0</v>
      </c>
      <c r="R1467">
        <v>0</v>
      </c>
      <c r="S1467">
        <v>1</v>
      </c>
      <c r="T1467">
        <v>0</v>
      </c>
      <c r="U1467">
        <v>0</v>
      </c>
      <c r="V1467">
        <v>0</v>
      </c>
      <c r="W1467">
        <v>0</v>
      </c>
      <c r="X1467">
        <v>0</v>
      </c>
      <c r="Y1467">
        <v>0</v>
      </c>
      <c r="Z1467">
        <v>0</v>
      </c>
      <c r="AA1467">
        <v>0</v>
      </c>
      <c r="AB1467">
        <v>0</v>
      </c>
      <c r="AC1467">
        <v>0</v>
      </c>
      <c r="AD1467">
        <v>0</v>
      </c>
      <c r="AE1467" t="str">
        <v>(empty model)</v>
      </c>
      <c r="AF1467">
        <v>1</v>
      </c>
      <c r="AG1467">
        <v>189</v>
      </c>
      <c r="AH1467">
        <v>2358.9362900000001</v>
      </c>
      <c r="AI1467">
        <v>11.8</v>
      </c>
    </row>
    <row r="1468" spans="10:35" x14ac:dyDescent="0.25">
      <c r="J1468" t="str">
        <v>Lebanon</v>
      </c>
      <c r="K1468" t="b">
        <v>1</v>
      </c>
      <c r="M1468" t="str">
        <v>Thailand</v>
      </c>
      <c r="N1468">
        <v>71.400000000000006</v>
      </c>
      <c r="P1468" t="str">
        <v>Thailand</v>
      </c>
      <c r="Q1468">
        <v>0</v>
      </c>
      <c r="R1468">
        <v>1</v>
      </c>
      <c r="S1468">
        <v>0</v>
      </c>
      <c r="T1468">
        <v>0</v>
      </c>
      <c r="U1468">
        <v>0</v>
      </c>
      <c r="V1468">
        <v>0</v>
      </c>
      <c r="W1468">
        <v>0</v>
      </c>
      <c r="X1468">
        <v>0</v>
      </c>
      <c r="Y1468">
        <v>0</v>
      </c>
      <c r="Z1468">
        <v>0</v>
      </c>
      <c r="AA1468">
        <v>0</v>
      </c>
      <c r="AB1468">
        <v>0</v>
      </c>
      <c r="AC1468">
        <v>0</v>
      </c>
      <c r="AD1468">
        <v>0</v>
      </c>
      <c r="AE1468" t="str">
        <v>(empty model)</v>
      </c>
      <c r="AF1468">
        <v>1</v>
      </c>
      <c r="AG1468">
        <v>192</v>
      </c>
      <c r="AH1468">
        <v>296.54617000000002</v>
      </c>
      <c r="AI1468">
        <v>11.5</v>
      </c>
    </row>
    <row r="1469" spans="10:35" x14ac:dyDescent="0.25">
      <c r="J1469" t="str">
        <v>Lebanon</v>
      </c>
      <c r="K1469" t="b">
        <v>1</v>
      </c>
      <c r="M1469" t="str">
        <v>Thailand</v>
      </c>
      <c r="N1469">
        <v>71.2</v>
      </c>
      <c r="P1469" t="str">
        <v>Thailand</v>
      </c>
      <c r="Q1469">
        <v>1</v>
      </c>
      <c r="R1469">
        <v>0</v>
      </c>
      <c r="S1469">
        <v>0</v>
      </c>
      <c r="T1469">
        <v>0</v>
      </c>
      <c r="U1469">
        <v>0</v>
      </c>
      <c r="V1469">
        <v>0</v>
      </c>
      <c r="W1469">
        <v>0</v>
      </c>
      <c r="X1469">
        <v>0</v>
      </c>
      <c r="Y1469">
        <v>0</v>
      </c>
      <c r="Z1469">
        <v>0</v>
      </c>
      <c r="AA1469">
        <v>0</v>
      </c>
      <c r="AB1469">
        <v>0</v>
      </c>
      <c r="AC1469">
        <v>0</v>
      </c>
      <c r="AD1469">
        <v>0</v>
      </c>
      <c r="AE1469" t="str">
        <v>(empty model)</v>
      </c>
      <c r="AF1469">
        <v>1</v>
      </c>
      <c r="AG1469">
        <v>194</v>
      </c>
      <c r="AH1469">
        <v>1893.1453770000001</v>
      </c>
      <c r="AI1469">
        <v>11.2</v>
      </c>
    </row>
    <row r="1470" spans="10:35" x14ac:dyDescent="0.25">
      <c r="J1470" t="str">
        <v>Lebanon</v>
      </c>
      <c r="K1470" t="b">
        <v>1</v>
      </c>
      <c r="M1470" t="str">
        <v>Thailand</v>
      </c>
      <c r="N1470">
        <v>71.099999999999994</v>
      </c>
      <c r="P1470" t="str">
        <v>Thailand</v>
      </c>
      <c r="Q1470">
        <v>0</v>
      </c>
      <c r="R1470">
        <v>0</v>
      </c>
      <c r="S1470">
        <v>0</v>
      </c>
      <c r="T1470">
        <v>0</v>
      </c>
      <c r="U1470">
        <v>0</v>
      </c>
      <c r="V1470">
        <v>0</v>
      </c>
      <c r="W1470">
        <v>0</v>
      </c>
      <c r="X1470">
        <v>0</v>
      </c>
      <c r="Y1470">
        <v>0</v>
      </c>
      <c r="Z1470">
        <v>0</v>
      </c>
      <c r="AA1470">
        <v>0</v>
      </c>
      <c r="AB1470">
        <v>0</v>
      </c>
      <c r="AC1470">
        <v>0</v>
      </c>
      <c r="AD1470">
        <v>0</v>
      </c>
      <c r="AE1470" t="str">
        <v>(empty model)</v>
      </c>
      <c r="AF1470">
        <v>1</v>
      </c>
      <c r="AG1470">
        <v>194</v>
      </c>
      <c r="AH1470">
        <v>27.564826</v>
      </c>
      <c r="AI1470">
        <v>10.9</v>
      </c>
    </row>
    <row r="1471" spans="10:35" x14ac:dyDescent="0.25">
      <c r="J1471" t="str">
        <v>Lebanon</v>
      </c>
      <c r="K1471" t="b">
        <v>1</v>
      </c>
      <c r="M1471" t="str">
        <v>Timor-Leste</v>
      </c>
      <c r="N1471">
        <v>68</v>
      </c>
      <c r="P1471" t="str">
        <v>Timor-Leste</v>
      </c>
      <c r="Q1471">
        <v>0</v>
      </c>
      <c r="R1471">
        <v>0</v>
      </c>
      <c r="S1471">
        <v>0</v>
      </c>
      <c r="T1471">
        <v>0</v>
      </c>
      <c r="U1471">
        <v>0</v>
      </c>
      <c r="V1471">
        <v>0</v>
      </c>
      <c r="W1471">
        <v>0</v>
      </c>
      <c r="X1471">
        <v>0</v>
      </c>
      <c r="Y1471">
        <v>0</v>
      </c>
      <c r="Z1471">
        <v>0</v>
      </c>
      <c r="AA1471">
        <v>0</v>
      </c>
      <c r="AB1471">
        <v>0</v>
      </c>
      <c r="AC1471">
        <v>0</v>
      </c>
      <c r="AD1471">
        <v>1</v>
      </c>
      <c r="AE1471" t="str">
        <v>(empty model)</v>
      </c>
      <c r="AF1471">
        <v>1</v>
      </c>
      <c r="AG1471">
        <v>155</v>
      </c>
      <c r="AH1471">
        <v>1153.5157799999999</v>
      </c>
      <c r="AI1471">
        <v>12.5</v>
      </c>
    </row>
    <row r="1472" spans="10:35" x14ac:dyDescent="0.25">
      <c r="J1472" t="str">
        <v>Lebanon</v>
      </c>
      <c r="K1472" t="b">
        <v>1</v>
      </c>
      <c r="M1472" t="str">
        <v>Timor-Leste</v>
      </c>
      <c r="N1472">
        <v>67.7</v>
      </c>
      <c r="P1472" t="str">
        <v>Timor-Leste</v>
      </c>
      <c r="Q1472">
        <v>0</v>
      </c>
      <c r="R1472">
        <v>0</v>
      </c>
      <c r="S1472">
        <v>0</v>
      </c>
      <c r="T1472">
        <v>0</v>
      </c>
      <c r="U1472">
        <v>0</v>
      </c>
      <c r="V1472">
        <v>0</v>
      </c>
      <c r="W1472">
        <v>0</v>
      </c>
      <c r="X1472">
        <v>0</v>
      </c>
      <c r="Y1472">
        <v>0</v>
      </c>
      <c r="Z1472">
        <v>0</v>
      </c>
      <c r="AA1472">
        <v>0</v>
      </c>
      <c r="AB1472">
        <v>0</v>
      </c>
      <c r="AC1472">
        <v>1</v>
      </c>
      <c r="AD1472">
        <v>0</v>
      </c>
      <c r="AE1472" t="str">
        <v>(empty model)</v>
      </c>
      <c r="AF1472">
        <v>1</v>
      </c>
      <c r="AG1472">
        <v>158</v>
      </c>
      <c r="AH1472">
        <v>117.765674</v>
      </c>
      <c r="AI1472">
        <v>12.5</v>
      </c>
    </row>
    <row r="1473" spans="10:35" x14ac:dyDescent="0.25">
      <c r="J1473" t="str">
        <v>Lebanon</v>
      </c>
      <c r="K1473" t="b">
        <v>1</v>
      </c>
      <c r="M1473" t="str">
        <v>Timor-Leste</v>
      </c>
      <c r="N1473">
        <v>67.400000000000006</v>
      </c>
      <c r="P1473" t="str">
        <v>Timor-Leste</v>
      </c>
      <c r="Q1473">
        <v>0</v>
      </c>
      <c r="R1473">
        <v>0</v>
      </c>
      <c r="S1473">
        <v>0</v>
      </c>
      <c r="T1473">
        <v>0</v>
      </c>
      <c r="U1473">
        <v>0</v>
      </c>
      <c r="V1473">
        <v>0</v>
      </c>
      <c r="W1473">
        <v>0</v>
      </c>
      <c r="X1473">
        <v>0</v>
      </c>
      <c r="Y1473">
        <v>0</v>
      </c>
      <c r="Z1473">
        <v>0</v>
      </c>
      <c r="AA1473">
        <v>0</v>
      </c>
      <c r="AB1473">
        <v>1</v>
      </c>
      <c r="AC1473">
        <v>0</v>
      </c>
      <c r="AD1473">
        <v>0</v>
      </c>
      <c r="AE1473" t="str">
        <v>(empty model)</v>
      </c>
      <c r="AF1473">
        <v>1</v>
      </c>
      <c r="AG1473">
        <v>159</v>
      </c>
      <c r="AH1473">
        <v>1117.7772399999999</v>
      </c>
      <c r="AI1473">
        <v>12.5</v>
      </c>
    </row>
    <row r="1474" spans="10:35" x14ac:dyDescent="0.25">
      <c r="J1474" t="str">
        <v>Lebanon</v>
      </c>
      <c r="K1474" t="b">
        <v>1</v>
      </c>
      <c r="M1474" t="str">
        <v>Timor-Leste</v>
      </c>
      <c r="N1474">
        <v>67.2</v>
      </c>
      <c r="P1474" t="str">
        <v>Timor-Leste</v>
      </c>
      <c r="Q1474">
        <v>0</v>
      </c>
      <c r="R1474">
        <v>0</v>
      </c>
      <c r="S1474">
        <v>0</v>
      </c>
      <c r="T1474">
        <v>0</v>
      </c>
      <c r="U1474">
        <v>0</v>
      </c>
      <c r="V1474">
        <v>0</v>
      </c>
      <c r="W1474">
        <v>0</v>
      </c>
      <c r="X1474">
        <v>0</v>
      </c>
      <c r="Y1474">
        <v>0</v>
      </c>
      <c r="Z1474">
        <v>0</v>
      </c>
      <c r="AA1474">
        <v>1</v>
      </c>
      <c r="AB1474">
        <v>0</v>
      </c>
      <c r="AC1474">
        <v>0</v>
      </c>
      <c r="AD1474">
        <v>0</v>
      </c>
      <c r="AE1474" t="str">
        <v>(empty model)</v>
      </c>
      <c r="AF1474">
        <v>1</v>
      </c>
      <c r="AG1474">
        <v>161</v>
      </c>
      <c r="AH1474">
        <v>114.56179</v>
      </c>
      <c r="AI1474">
        <v>12.5</v>
      </c>
    </row>
    <row r="1475" spans="10:35" x14ac:dyDescent="0.25">
      <c r="J1475" t="str">
        <v>Lebanon</v>
      </c>
      <c r="K1475" t="b">
        <v>1</v>
      </c>
      <c r="M1475" t="str">
        <v>Timor-Leste</v>
      </c>
      <c r="N1475">
        <v>66.900000000000006</v>
      </c>
      <c r="P1475" t="str">
        <v>Timor-Leste</v>
      </c>
      <c r="Q1475">
        <v>0</v>
      </c>
      <c r="R1475">
        <v>0</v>
      </c>
      <c r="S1475">
        <v>0</v>
      </c>
      <c r="T1475">
        <v>0</v>
      </c>
      <c r="U1475">
        <v>0</v>
      </c>
      <c r="V1475">
        <v>0</v>
      </c>
      <c r="W1475">
        <v>0</v>
      </c>
      <c r="X1475">
        <v>0</v>
      </c>
      <c r="Y1475">
        <v>0</v>
      </c>
      <c r="Z1475">
        <v>1</v>
      </c>
      <c r="AA1475">
        <v>0</v>
      </c>
      <c r="AB1475">
        <v>0</v>
      </c>
      <c r="AC1475">
        <v>0</v>
      </c>
      <c r="AD1475">
        <v>0</v>
      </c>
      <c r="AE1475" t="str">
        <v>(empty model)</v>
      </c>
      <c r="AF1475">
        <v>1</v>
      </c>
      <c r="AG1475">
        <v>163</v>
      </c>
      <c r="AH1475">
        <v>849.86269719999996</v>
      </c>
      <c r="AI1475">
        <v>12.4</v>
      </c>
    </row>
    <row r="1476" spans="10:35" x14ac:dyDescent="0.25">
      <c r="J1476" t="str">
        <v>Lebanon</v>
      </c>
      <c r="K1476" t="b">
        <v>1</v>
      </c>
      <c r="M1476" t="str">
        <v>Timor-Leste</v>
      </c>
      <c r="N1476">
        <v>66.599999999999994</v>
      </c>
      <c r="P1476" t="str">
        <v>Timor-Leste</v>
      </c>
      <c r="Q1476">
        <v>0</v>
      </c>
      <c r="R1476">
        <v>0</v>
      </c>
      <c r="S1476">
        <v>0</v>
      </c>
      <c r="T1476">
        <v>0</v>
      </c>
      <c r="U1476">
        <v>0</v>
      </c>
      <c r="V1476">
        <v>0</v>
      </c>
      <c r="W1476">
        <v>0</v>
      </c>
      <c r="X1476">
        <v>0</v>
      </c>
      <c r="Y1476">
        <v>1</v>
      </c>
      <c r="Z1476">
        <v>0</v>
      </c>
      <c r="AA1476">
        <v>0</v>
      </c>
      <c r="AB1476">
        <v>0</v>
      </c>
      <c r="AC1476">
        <v>0</v>
      </c>
      <c r="AD1476">
        <v>0</v>
      </c>
      <c r="AE1476" t="str">
        <v>(empty model)</v>
      </c>
      <c r="AF1476">
        <v>1</v>
      </c>
      <c r="AG1476">
        <v>165</v>
      </c>
      <c r="AH1476">
        <v>757.31144359999996</v>
      </c>
      <c r="AI1476">
        <v>12.1</v>
      </c>
    </row>
    <row r="1477" spans="10:35" x14ac:dyDescent="0.25">
      <c r="J1477" t="str">
        <v>Lesotho</v>
      </c>
      <c r="K1477" t="b">
        <v>0</v>
      </c>
      <c r="M1477" t="str">
        <v>Timor-Leste</v>
      </c>
      <c r="N1477">
        <v>66.2</v>
      </c>
      <c r="P1477" t="str">
        <v>Timor-Leste</v>
      </c>
      <c r="Q1477">
        <v>0</v>
      </c>
      <c r="R1477">
        <v>0</v>
      </c>
      <c r="S1477">
        <v>0</v>
      </c>
      <c r="T1477">
        <v>0</v>
      </c>
      <c r="U1477">
        <v>0</v>
      </c>
      <c r="V1477">
        <v>0</v>
      </c>
      <c r="W1477">
        <v>0</v>
      </c>
      <c r="X1477">
        <v>1</v>
      </c>
      <c r="Y1477">
        <v>0</v>
      </c>
      <c r="Z1477">
        <v>0</v>
      </c>
      <c r="AA1477">
        <v>0</v>
      </c>
      <c r="AB1477">
        <v>0</v>
      </c>
      <c r="AC1477">
        <v>0</v>
      </c>
      <c r="AD1477">
        <v>0</v>
      </c>
      <c r="AE1477" t="str">
        <v>(empty model)</v>
      </c>
      <c r="AF1477">
        <v>1</v>
      </c>
      <c r="AG1477">
        <v>168</v>
      </c>
      <c r="AH1477">
        <v>643.71911</v>
      </c>
      <c r="AI1477">
        <v>11.7</v>
      </c>
    </row>
    <row r="1478" spans="10:35" x14ac:dyDescent="0.25">
      <c r="J1478" t="str">
        <v>Lesotho</v>
      </c>
      <c r="K1478" t="b">
        <v>1</v>
      </c>
      <c r="M1478" t="str">
        <v>Togo</v>
      </c>
      <c r="N1478">
        <v>59.7</v>
      </c>
      <c r="P1478" t="str">
        <v>Togo</v>
      </c>
      <c r="Q1478">
        <v>0</v>
      </c>
      <c r="R1478">
        <v>0</v>
      </c>
      <c r="S1478">
        <v>0</v>
      </c>
      <c r="T1478">
        <v>0</v>
      </c>
      <c r="U1478">
        <v>0</v>
      </c>
      <c r="V1478">
        <v>0</v>
      </c>
      <c r="W1478">
        <v>0</v>
      </c>
      <c r="X1478">
        <v>0</v>
      </c>
      <c r="Y1478">
        <v>0</v>
      </c>
      <c r="Z1478">
        <v>0</v>
      </c>
      <c r="AA1478">
        <v>0</v>
      </c>
      <c r="AB1478">
        <v>0</v>
      </c>
      <c r="AC1478">
        <v>0</v>
      </c>
      <c r="AD1478">
        <v>1</v>
      </c>
      <c r="AE1478" t="str">
        <v>(empty model)</v>
      </c>
      <c r="AF1478">
        <v>1</v>
      </c>
      <c r="AG1478">
        <v>285</v>
      </c>
      <c r="AH1478">
        <v>62.131848900000001</v>
      </c>
      <c r="AI1478">
        <v>12</v>
      </c>
    </row>
    <row r="1479" spans="10:35" x14ac:dyDescent="0.25">
      <c r="J1479" t="str">
        <v>Lesotho</v>
      </c>
      <c r="K1479" t="b">
        <v>1</v>
      </c>
      <c r="M1479" t="str">
        <v>Togo</v>
      </c>
      <c r="N1479">
        <v>59.4</v>
      </c>
      <c r="P1479" t="str">
        <v>Togo</v>
      </c>
      <c r="Q1479">
        <v>0</v>
      </c>
      <c r="R1479">
        <v>0</v>
      </c>
      <c r="S1479">
        <v>0</v>
      </c>
      <c r="T1479">
        <v>0</v>
      </c>
      <c r="U1479">
        <v>0</v>
      </c>
      <c r="V1479">
        <v>0</v>
      </c>
      <c r="W1479">
        <v>0</v>
      </c>
      <c r="X1479">
        <v>0</v>
      </c>
      <c r="Y1479">
        <v>0</v>
      </c>
      <c r="Z1479">
        <v>0</v>
      </c>
      <c r="AA1479">
        <v>0</v>
      </c>
      <c r="AB1479">
        <v>0</v>
      </c>
      <c r="AC1479">
        <v>1</v>
      </c>
      <c r="AD1479">
        <v>0</v>
      </c>
      <c r="AE1479" t="str">
        <v>(empty model)</v>
      </c>
      <c r="AF1479">
        <v>1</v>
      </c>
      <c r="AG1479">
        <v>287</v>
      </c>
      <c r="AH1479">
        <v>579.43484999999998</v>
      </c>
      <c r="AI1479">
        <v>12</v>
      </c>
    </row>
    <row r="1480" spans="10:35" x14ac:dyDescent="0.25">
      <c r="J1480" t="str">
        <v>Lesotho</v>
      </c>
      <c r="K1480" t="b">
        <v>1</v>
      </c>
      <c r="M1480" t="str">
        <v>Togo</v>
      </c>
      <c r="N1480">
        <v>58.9</v>
      </c>
      <c r="P1480" t="str">
        <v>Togo</v>
      </c>
      <c r="Q1480">
        <v>0</v>
      </c>
      <c r="R1480">
        <v>0</v>
      </c>
      <c r="S1480">
        <v>0</v>
      </c>
      <c r="T1480">
        <v>0</v>
      </c>
      <c r="U1480">
        <v>0</v>
      </c>
      <c r="V1480">
        <v>0</v>
      </c>
      <c r="W1480">
        <v>0</v>
      </c>
      <c r="X1480">
        <v>0</v>
      </c>
      <c r="Y1480">
        <v>0</v>
      </c>
      <c r="Z1480">
        <v>0</v>
      </c>
      <c r="AA1480">
        <v>0</v>
      </c>
      <c r="AB1480">
        <v>1</v>
      </c>
      <c r="AC1480">
        <v>0</v>
      </c>
      <c r="AD1480">
        <v>0</v>
      </c>
      <c r="AE1480" t="str">
        <v>(empty model)</v>
      </c>
      <c r="AF1480">
        <v>1</v>
      </c>
      <c r="AG1480">
        <v>294</v>
      </c>
      <c r="AH1480">
        <v>563.68942470000002</v>
      </c>
      <c r="AI1480">
        <v>12</v>
      </c>
    </row>
    <row r="1481" spans="10:35" x14ac:dyDescent="0.25">
      <c r="J1481" t="str">
        <v>Lesotho</v>
      </c>
      <c r="K1481" t="b">
        <v>1</v>
      </c>
      <c r="M1481" t="str">
        <v>Togo</v>
      </c>
      <c r="N1481">
        <v>58.3</v>
      </c>
      <c r="P1481" t="str">
        <v>Togo</v>
      </c>
      <c r="Q1481">
        <v>0</v>
      </c>
      <c r="R1481">
        <v>0</v>
      </c>
      <c r="S1481">
        <v>0</v>
      </c>
      <c r="T1481">
        <v>0</v>
      </c>
      <c r="U1481">
        <v>0</v>
      </c>
      <c r="V1481">
        <v>0</v>
      </c>
      <c r="W1481">
        <v>0</v>
      </c>
      <c r="X1481">
        <v>0</v>
      </c>
      <c r="Y1481">
        <v>0</v>
      </c>
      <c r="Z1481">
        <v>0</v>
      </c>
      <c r="AA1481">
        <v>1</v>
      </c>
      <c r="AB1481">
        <v>0</v>
      </c>
      <c r="AC1481">
        <v>0</v>
      </c>
      <c r="AD1481">
        <v>0</v>
      </c>
      <c r="AE1481" t="str">
        <v>(empty model)</v>
      </c>
      <c r="AF1481">
        <v>1</v>
      </c>
      <c r="AG1481">
        <v>34</v>
      </c>
      <c r="AH1481">
        <v>562.33935919999999</v>
      </c>
      <c r="AI1481">
        <v>11.5</v>
      </c>
    </row>
    <row r="1482" spans="10:35" x14ac:dyDescent="0.25">
      <c r="J1482" t="str">
        <v>Lesotho</v>
      </c>
      <c r="K1482" t="b">
        <v>1</v>
      </c>
      <c r="M1482" t="str">
        <v>Togo</v>
      </c>
      <c r="N1482">
        <v>57.4</v>
      </c>
      <c r="P1482" t="str">
        <v>Togo</v>
      </c>
      <c r="Q1482">
        <v>0</v>
      </c>
      <c r="R1482">
        <v>0</v>
      </c>
      <c r="S1482">
        <v>0</v>
      </c>
      <c r="T1482">
        <v>0</v>
      </c>
      <c r="U1482">
        <v>0</v>
      </c>
      <c r="V1482">
        <v>0</v>
      </c>
      <c r="W1482">
        <v>0</v>
      </c>
      <c r="X1482">
        <v>0</v>
      </c>
      <c r="Y1482">
        <v>0</v>
      </c>
      <c r="Z1482">
        <v>1</v>
      </c>
      <c r="AA1482">
        <v>0</v>
      </c>
      <c r="AB1482">
        <v>0</v>
      </c>
      <c r="AC1482">
        <v>0</v>
      </c>
      <c r="AD1482">
        <v>0</v>
      </c>
      <c r="AE1482" t="str">
        <v>(empty model)</v>
      </c>
      <c r="AF1482">
        <v>1</v>
      </c>
      <c r="AG1482">
        <v>323</v>
      </c>
      <c r="AH1482">
        <v>487.92389129999998</v>
      </c>
      <c r="AI1482">
        <v>11</v>
      </c>
    </row>
    <row r="1483" spans="10:35" x14ac:dyDescent="0.25">
      <c r="J1483" t="str">
        <v>Lesotho</v>
      </c>
      <c r="K1483" t="b">
        <v>1</v>
      </c>
      <c r="M1483" t="str">
        <v>Togo</v>
      </c>
      <c r="N1483">
        <v>56.7</v>
      </c>
      <c r="P1483" t="str">
        <v>Togo</v>
      </c>
      <c r="Q1483">
        <v>0</v>
      </c>
      <c r="R1483">
        <v>0</v>
      </c>
      <c r="S1483">
        <v>0</v>
      </c>
      <c r="T1483">
        <v>0</v>
      </c>
      <c r="U1483">
        <v>0</v>
      </c>
      <c r="V1483">
        <v>0</v>
      </c>
      <c r="W1483">
        <v>0</v>
      </c>
      <c r="X1483">
        <v>0</v>
      </c>
      <c r="Y1483">
        <v>1</v>
      </c>
      <c r="Z1483">
        <v>0</v>
      </c>
      <c r="AA1483">
        <v>0</v>
      </c>
      <c r="AB1483">
        <v>0</v>
      </c>
      <c r="AC1483">
        <v>0</v>
      </c>
      <c r="AD1483">
        <v>0</v>
      </c>
      <c r="AE1483" t="str">
        <v>(empty model)</v>
      </c>
      <c r="AF1483">
        <v>1</v>
      </c>
      <c r="AG1483">
        <v>336</v>
      </c>
      <c r="AH1483">
        <v>499.64687129999999</v>
      </c>
      <c r="AI1483">
        <v>10.6</v>
      </c>
    </row>
    <row r="1484" spans="10:35" x14ac:dyDescent="0.25">
      <c r="J1484" t="str">
        <v>Lesotho</v>
      </c>
      <c r="K1484" t="b">
        <v>1</v>
      </c>
      <c r="M1484" t="str">
        <v>Togo</v>
      </c>
      <c r="N1484">
        <v>56.2</v>
      </c>
      <c r="P1484" t="str">
        <v>Togo</v>
      </c>
      <c r="Q1484">
        <v>0</v>
      </c>
      <c r="R1484">
        <v>0</v>
      </c>
      <c r="S1484">
        <v>0</v>
      </c>
      <c r="T1484">
        <v>0</v>
      </c>
      <c r="U1484">
        <v>0</v>
      </c>
      <c r="V1484">
        <v>0</v>
      </c>
      <c r="W1484">
        <v>0</v>
      </c>
      <c r="X1484">
        <v>1</v>
      </c>
      <c r="Y1484">
        <v>0</v>
      </c>
      <c r="Z1484">
        <v>0</v>
      </c>
      <c r="AA1484">
        <v>0</v>
      </c>
      <c r="AB1484">
        <v>0</v>
      </c>
      <c r="AC1484">
        <v>0</v>
      </c>
      <c r="AD1484">
        <v>0</v>
      </c>
      <c r="AE1484" t="str">
        <v>(empty model)</v>
      </c>
      <c r="AF1484">
        <v>1</v>
      </c>
      <c r="AG1484">
        <v>344</v>
      </c>
      <c r="AH1484">
        <v>513.39191400000004</v>
      </c>
      <c r="AI1484">
        <v>10.1</v>
      </c>
    </row>
    <row r="1485" spans="10:35" x14ac:dyDescent="0.25">
      <c r="J1485" t="str">
        <v>Lesotho</v>
      </c>
      <c r="K1485" t="b">
        <v>1</v>
      </c>
      <c r="M1485" t="str">
        <v>Tonga</v>
      </c>
      <c r="N1485">
        <v>73.3</v>
      </c>
      <c r="P1485" t="str">
        <v>Tonga</v>
      </c>
      <c r="Q1485">
        <v>0</v>
      </c>
      <c r="R1485">
        <v>0</v>
      </c>
      <c r="S1485">
        <v>0</v>
      </c>
      <c r="T1485">
        <v>0</v>
      </c>
      <c r="U1485">
        <v>0</v>
      </c>
      <c r="V1485">
        <v>0</v>
      </c>
      <c r="W1485">
        <v>0</v>
      </c>
      <c r="X1485">
        <v>0</v>
      </c>
      <c r="Y1485">
        <v>0</v>
      </c>
      <c r="Z1485">
        <v>0</v>
      </c>
      <c r="AA1485">
        <v>0</v>
      </c>
      <c r="AB1485">
        <v>0</v>
      </c>
      <c r="AC1485">
        <v>0</v>
      </c>
      <c r="AD1485">
        <v>1</v>
      </c>
      <c r="AE1485" t="str">
        <v>(empty model)</v>
      </c>
      <c r="AF1485">
        <v>1</v>
      </c>
      <c r="AG1485">
        <v>135</v>
      </c>
      <c r="AH1485">
        <v>4192.3497580000003</v>
      </c>
      <c r="AI1485">
        <v>14.3</v>
      </c>
    </row>
    <row r="1486" spans="10:35" x14ac:dyDescent="0.25">
      <c r="J1486" t="str">
        <v>Lesotho</v>
      </c>
      <c r="K1486" t="b">
        <v>1</v>
      </c>
      <c r="M1486" t="str">
        <v>Tonga</v>
      </c>
      <c r="N1486">
        <v>73.2</v>
      </c>
      <c r="P1486" t="str">
        <v>Tonga</v>
      </c>
      <c r="Q1486">
        <v>0</v>
      </c>
      <c r="R1486">
        <v>0</v>
      </c>
      <c r="S1486">
        <v>0</v>
      </c>
      <c r="T1486">
        <v>0</v>
      </c>
      <c r="U1486">
        <v>0</v>
      </c>
      <c r="V1486">
        <v>0</v>
      </c>
      <c r="W1486">
        <v>0</v>
      </c>
      <c r="X1486">
        <v>0</v>
      </c>
      <c r="Y1486">
        <v>0</v>
      </c>
      <c r="Z1486">
        <v>0</v>
      </c>
      <c r="AA1486">
        <v>0</v>
      </c>
      <c r="AB1486">
        <v>0</v>
      </c>
      <c r="AC1486">
        <v>1</v>
      </c>
      <c r="AD1486">
        <v>0</v>
      </c>
      <c r="AE1486" t="str">
        <v>(empty model)</v>
      </c>
      <c r="AF1486">
        <v>1</v>
      </c>
      <c r="AG1486">
        <v>137</v>
      </c>
      <c r="AH1486">
        <v>4266.5571739999996</v>
      </c>
      <c r="AI1486">
        <v>14.3</v>
      </c>
    </row>
    <row r="1487" spans="10:35" x14ac:dyDescent="0.25">
      <c r="J1487" t="str">
        <v>Lesotho</v>
      </c>
      <c r="K1487" t="b">
        <v>1</v>
      </c>
      <c r="M1487" t="str">
        <v>Tonga</v>
      </c>
      <c r="N1487">
        <v>73</v>
      </c>
      <c r="P1487" t="str">
        <v>Tonga</v>
      </c>
      <c r="Q1487">
        <v>0</v>
      </c>
      <c r="R1487">
        <v>0</v>
      </c>
      <c r="S1487">
        <v>0</v>
      </c>
      <c r="T1487">
        <v>0</v>
      </c>
      <c r="U1487">
        <v>0</v>
      </c>
      <c r="V1487">
        <v>0</v>
      </c>
      <c r="W1487">
        <v>0</v>
      </c>
      <c r="X1487">
        <v>0</v>
      </c>
      <c r="Y1487">
        <v>0</v>
      </c>
      <c r="Z1487">
        <v>0</v>
      </c>
      <c r="AA1487">
        <v>0</v>
      </c>
      <c r="AB1487">
        <v>1</v>
      </c>
      <c r="AC1487">
        <v>0</v>
      </c>
      <c r="AD1487">
        <v>0</v>
      </c>
      <c r="AE1487" t="str">
        <v>(empty model)</v>
      </c>
      <c r="AF1487">
        <v>1</v>
      </c>
      <c r="AG1487">
        <v>138</v>
      </c>
      <c r="AH1487">
        <v>451.542462</v>
      </c>
      <c r="AI1487">
        <v>14.4</v>
      </c>
    </row>
    <row r="1488" spans="10:35" x14ac:dyDescent="0.25">
      <c r="J1488" t="str">
        <v>Lesotho</v>
      </c>
      <c r="K1488" t="b">
        <v>1</v>
      </c>
      <c r="M1488" t="str">
        <v>Tonga</v>
      </c>
      <c r="N1488">
        <v>72.900000000000006</v>
      </c>
      <c r="P1488" t="str">
        <v>Tonga</v>
      </c>
      <c r="Q1488">
        <v>0</v>
      </c>
      <c r="R1488">
        <v>0</v>
      </c>
      <c r="S1488">
        <v>0</v>
      </c>
      <c r="T1488">
        <v>0</v>
      </c>
      <c r="U1488">
        <v>0</v>
      </c>
      <c r="V1488">
        <v>0</v>
      </c>
      <c r="W1488">
        <v>0</v>
      </c>
      <c r="X1488">
        <v>0</v>
      </c>
      <c r="Y1488">
        <v>0</v>
      </c>
      <c r="Z1488">
        <v>0</v>
      </c>
      <c r="AA1488">
        <v>1</v>
      </c>
      <c r="AB1488">
        <v>0</v>
      </c>
      <c r="AC1488">
        <v>0</v>
      </c>
      <c r="AD1488">
        <v>0</v>
      </c>
      <c r="AE1488" t="str">
        <v>(empty model)</v>
      </c>
      <c r="AF1488">
        <v>1</v>
      </c>
      <c r="AG1488">
        <v>14</v>
      </c>
      <c r="AH1488">
        <v>445.18866000000003</v>
      </c>
      <c r="AI1488">
        <v>14.4</v>
      </c>
    </row>
    <row r="1489" spans="10:35" x14ac:dyDescent="0.25">
      <c r="J1489" t="str">
        <v>Lesotho</v>
      </c>
      <c r="K1489" t="b">
        <v>1</v>
      </c>
      <c r="M1489" t="str">
        <v>Tonga</v>
      </c>
      <c r="N1489">
        <v>72.8</v>
      </c>
      <c r="P1489" t="str">
        <v>Tonga</v>
      </c>
      <c r="Q1489">
        <v>0</v>
      </c>
      <c r="R1489">
        <v>0</v>
      </c>
      <c r="S1489">
        <v>0</v>
      </c>
      <c r="T1489">
        <v>0</v>
      </c>
      <c r="U1489">
        <v>0</v>
      </c>
      <c r="V1489">
        <v>0</v>
      </c>
      <c r="W1489">
        <v>0</v>
      </c>
      <c r="X1489">
        <v>0</v>
      </c>
      <c r="Y1489">
        <v>0</v>
      </c>
      <c r="Z1489">
        <v>1</v>
      </c>
      <c r="AA1489">
        <v>0</v>
      </c>
      <c r="AB1489">
        <v>0</v>
      </c>
      <c r="AC1489">
        <v>0</v>
      </c>
      <c r="AD1489">
        <v>0</v>
      </c>
      <c r="AE1489" t="str">
        <v>(empty model)</v>
      </c>
      <c r="AF1489">
        <v>1</v>
      </c>
      <c r="AG1489">
        <v>142</v>
      </c>
      <c r="AH1489">
        <v>3547.5997499999999</v>
      </c>
      <c r="AI1489">
        <v>14.4</v>
      </c>
    </row>
    <row r="1490" spans="10:35" x14ac:dyDescent="0.25">
      <c r="J1490" t="str">
        <v>Lesotho</v>
      </c>
      <c r="K1490" t="b">
        <v>0</v>
      </c>
      <c r="M1490" t="str">
        <v>Tonga</v>
      </c>
      <c r="N1490">
        <v>72.5</v>
      </c>
      <c r="P1490" t="str">
        <v>Tonga</v>
      </c>
      <c r="Q1490">
        <v>0</v>
      </c>
      <c r="R1490">
        <v>0</v>
      </c>
      <c r="S1490">
        <v>0</v>
      </c>
      <c r="T1490">
        <v>0</v>
      </c>
      <c r="U1490">
        <v>0</v>
      </c>
      <c r="V1490">
        <v>0</v>
      </c>
      <c r="W1490">
        <v>0</v>
      </c>
      <c r="X1490">
        <v>0</v>
      </c>
      <c r="Y1490">
        <v>1</v>
      </c>
      <c r="Z1490">
        <v>0</v>
      </c>
      <c r="AA1490">
        <v>0</v>
      </c>
      <c r="AB1490">
        <v>0</v>
      </c>
      <c r="AC1490">
        <v>0</v>
      </c>
      <c r="AD1490">
        <v>0</v>
      </c>
      <c r="AE1490" t="str">
        <v>(empty model)</v>
      </c>
      <c r="AF1490">
        <v>1</v>
      </c>
      <c r="AG1490">
        <v>147</v>
      </c>
      <c r="AH1490">
        <v>37.846563000000003</v>
      </c>
      <c r="AI1490">
        <v>14.5</v>
      </c>
    </row>
    <row r="1491" spans="10:35" x14ac:dyDescent="0.25">
      <c r="J1491" t="str">
        <v>Lesotho</v>
      </c>
      <c r="K1491" t="b">
        <v>0</v>
      </c>
      <c r="M1491" t="str">
        <v>Tonga</v>
      </c>
      <c r="N1491">
        <v>72.599999999999994</v>
      </c>
      <c r="P1491" t="str">
        <v>Tonga</v>
      </c>
      <c r="Q1491">
        <v>0</v>
      </c>
      <c r="R1491">
        <v>0</v>
      </c>
      <c r="S1491">
        <v>0</v>
      </c>
      <c r="T1491">
        <v>0</v>
      </c>
      <c r="U1491">
        <v>0</v>
      </c>
      <c r="V1491">
        <v>0</v>
      </c>
      <c r="W1491">
        <v>0</v>
      </c>
      <c r="X1491">
        <v>1</v>
      </c>
      <c r="Y1491">
        <v>0</v>
      </c>
      <c r="Z1491">
        <v>0</v>
      </c>
      <c r="AA1491">
        <v>0</v>
      </c>
      <c r="AB1491">
        <v>0</v>
      </c>
      <c r="AC1491">
        <v>0</v>
      </c>
      <c r="AD1491">
        <v>0</v>
      </c>
      <c r="AE1491" t="str">
        <v>(empty model)</v>
      </c>
      <c r="AF1491">
        <v>1</v>
      </c>
      <c r="AG1491">
        <v>145</v>
      </c>
      <c r="AH1491">
        <v>3392.64743</v>
      </c>
      <c r="AI1491">
        <v>14.5</v>
      </c>
    </row>
    <row r="1492" spans="10:35" x14ac:dyDescent="0.25">
      <c r="J1492" t="str">
        <v>Lesotho</v>
      </c>
      <c r="K1492" t="b">
        <v>0</v>
      </c>
      <c r="M1492" t="str">
        <v>Tonga</v>
      </c>
      <c r="N1492">
        <v>72.5</v>
      </c>
      <c r="P1492" t="str">
        <v>Tonga</v>
      </c>
      <c r="Q1492">
        <v>0</v>
      </c>
      <c r="R1492">
        <v>0</v>
      </c>
      <c r="S1492">
        <v>0</v>
      </c>
      <c r="T1492">
        <v>0</v>
      </c>
      <c r="U1492">
        <v>0</v>
      </c>
      <c r="V1492">
        <v>0</v>
      </c>
      <c r="W1492">
        <v>1</v>
      </c>
      <c r="X1492">
        <v>0</v>
      </c>
      <c r="Y1492">
        <v>0</v>
      </c>
      <c r="Z1492">
        <v>0</v>
      </c>
      <c r="AA1492">
        <v>0</v>
      </c>
      <c r="AB1492">
        <v>0</v>
      </c>
      <c r="AC1492">
        <v>0</v>
      </c>
      <c r="AD1492">
        <v>0</v>
      </c>
      <c r="AE1492" t="str">
        <v>(empty model)</v>
      </c>
      <c r="AF1492">
        <v>1</v>
      </c>
      <c r="AG1492">
        <v>146</v>
      </c>
      <c r="AH1492">
        <v>2932.3158830000002</v>
      </c>
      <c r="AI1492">
        <v>14.5</v>
      </c>
    </row>
    <row r="1493" spans="10:35" x14ac:dyDescent="0.25">
      <c r="J1493" t="str">
        <v>Liberia</v>
      </c>
      <c r="K1493" t="b">
        <v>0</v>
      </c>
      <c r="M1493" t="str">
        <v>Tonga</v>
      </c>
      <c r="N1493">
        <v>72.400000000000006</v>
      </c>
      <c r="P1493" t="str">
        <v>Tonga</v>
      </c>
      <c r="Q1493">
        <v>0</v>
      </c>
      <c r="R1493">
        <v>0</v>
      </c>
      <c r="S1493">
        <v>0</v>
      </c>
      <c r="T1493">
        <v>0</v>
      </c>
      <c r="U1493">
        <v>0</v>
      </c>
      <c r="V1493">
        <v>1</v>
      </c>
      <c r="W1493">
        <v>0</v>
      </c>
      <c r="X1493">
        <v>0</v>
      </c>
      <c r="Y1493">
        <v>0</v>
      </c>
      <c r="Z1493">
        <v>0</v>
      </c>
      <c r="AA1493">
        <v>0</v>
      </c>
      <c r="AB1493">
        <v>0</v>
      </c>
      <c r="AC1493">
        <v>0</v>
      </c>
      <c r="AD1493">
        <v>0</v>
      </c>
      <c r="AE1493" t="str">
        <v>(empty model)</v>
      </c>
      <c r="AF1493">
        <v>1</v>
      </c>
      <c r="AG1493">
        <v>148</v>
      </c>
      <c r="AH1493">
        <v>2892.5226630000002</v>
      </c>
      <c r="AI1493">
        <v>14.6</v>
      </c>
    </row>
    <row r="1494" spans="10:35" x14ac:dyDescent="0.25">
      <c r="J1494" t="str">
        <v>Liberia</v>
      </c>
      <c r="K1494" t="b">
        <v>1</v>
      </c>
      <c r="M1494" t="str">
        <v>Tonga</v>
      </c>
      <c r="N1494">
        <v>72.3</v>
      </c>
      <c r="P1494" t="str">
        <v>Tonga</v>
      </c>
      <c r="Q1494">
        <v>0</v>
      </c>
      <c r="R1494">
        <v>0</v>
      </c>
      <c r="S1494">
        <v>0</v>
      </c>
      <c r="T1494">
        <v>0</v>
      </c>
      <c r="U1494">
        <v>1</v>
      </c>
      <c r="V1494">
        <v>0</v>
      </c>
      <c r="W1494">
        <v>0</v>
      </c>
      <c r="X1494">
        <v>0</v>
      </c>
      <c r="Y1494">
        <v>0</v>
      </c>
      <c r="Z1494">
        <v>0</v>
      </c>
      <c r="AA1494">
        <v>0</v>
      </c>
      <c r="AB1494">
        <v>0</v>
      </c>
      <c r="AC1494">
        <v>0</v>
      </c>
      <c r="AD1494">
        <v>0</v>
      </c>
      <c r="AE1494" t="str">
        <v>(empty model)</v>
      </c>
      <c r="AF1494">
        <v>1</v>
      </c>
      <c r="AG1494">
        <v>15</v>
      </c>
      <c r="AH1494">
        <v>2594.7499899999998</v>
      </c>
      <c r="AI1494">
        <v>14.6</v>
      </c>
    </row>
    <row r="1495" spans="10:35" x14ac:dyDescent="0.25">
      <c r="J1495" t="str">
        <v>Liberia</v>
      </c>
      <c r="K1495" t="b">
        <v>1</v>
      </c>
      <c r="M1495" t="str">
        <v>Tonga</v>
      </c>
      <c r="N1495">
        <v>72.2</v>
      </c>
      <c r="P1495" t="str">
        <v>Tonga</v>
      </c>
      <c r="Q1495">
        <v>0</v>
      </c>
      <c r="R1495">
        <v>0</v>
      </c>
      <c r="S1495">
        <v>0</v>
      </c>
      <c r="T1495">
        <v>1</v>
      </c>
      <c r="U1495">
        <v>0</v>
      </c>
      <c r="V1495">
        <v>0</v>
      </c>
      <c r="W1495">
        <v>0</v>
      </c>
      <c r="X1495">
        <v>0</v>
      </c>
      <c r="Y1495">
        <v>0</v>
      </c>
      <c r="Z1495">
        <v>0</v>
      </c>
      <c r="AA1495">
        <v>0</v>
      </c>
      <c r="AB1495">
        <v>0</v>
      </c>
      <c r="AC1495">
        <v>0</v>
      </c>
      <c r="AD1495">
        <v>0</v>
      </c>
      <c r="AE1495" t="str">
        <v>(empty model)</v>
      </c>
      <c r="AF1495">
        <v>1</v>
      </c>
      <c r="AG1495">
        <v>151</v>
      </c>
      <c r="AH1495">
        <v>2284.3785800000001</v>
      </c>
      <c r="AI1495">
        <v>14.6</v>
      </c>
    </row>
    <row r="1496" spans="10:35" x14ac:dyDescent="0.25">
      <c r="J1496" t="str">
        <v>Liberia</v>
      </c>
      <c r="K1496" t="b">
        <v>1</v>
      </c>
      <c r="M1496" t="str">
        <v>Tonga</v>
      </c>
      <c r="N1496">
        <v>72</v>
      </c>
      <c r="P1496" t="str">
        <v>Tonga</v>
      </c>
      <c r="Q1496">
        <v>0</v>
      </c>
      <c r="R1496">
        <v>0</v>
      </c>
      <c r="S1496">
        <v>1</v>
      </c>
      <c r="T1496">
        <v>0</v>
      </c>
      <c r="U1496">
        <v>0</v>
      </c>
      <c r="V1496">
        <v>0</v>
      </c>
      <c r="W1496">
        <v>0</v>
      </c>
      <c r="X1496">
        <v>0</v>
      </c>
      <c r="Y1496">
        <v>0</v>
      </c>
      <c r="Z1496">
        <v>0</v>
      </c>
      <c r="AA1496">
        <v>0</v>
      </c>
      <c r="AB1496">
        <v>0</v>
      </c>
      <c r="AC1496">
        <v>0</v>
      </c>
      <c r="AD1496">
        <v>0</v>
      </c>
      <c r="AE1496" t="str">
        <v>(empty model)</v>
      </c>
      <c r="AF1496">
        <v>1</v>
      </c>
      <c r="AG1496">
        <v>153</v>
      </c>
      <c r="AH1496">
        <v>229.714718</v>
      </c>
      <c r="AI1496">
        <v>13.7</v>
      </c>
    </row>
    <row r="1497" spans="10:35" x14ac:dyDescent="0.25">
      <c r="J1497" t="str">
        <v>Liberia</v>
      </c>
      <c r="K1497" t="b">
        <v>1</v>
      </c>
      <c r="M1497" t="str">
        <v>Tonga</v>
      </c>
      <c r="N1497">
        <v>71.900000000000006</v>
      </c>
      <c r="P1497" t="str">
        <v>Tonga</v>
      </c>
      <c r="Q1497">
        <v>0</v>
      </c>
      <c r="R1497">
        <v>1</v>
      </c>
      <c r="S1497">
        <v>0</v>
      </c>
      <c r="T1497">
        <v>0</v>
      </c>
      <c r="U1497">
        <v>0</v>
      </c>
      <c r="V1497">
        <v>0</v>
      </c>
      <c r="W1497">
        <v>0</v>
      </c>
      <c r="X1497">
        <v>0</v>
      </c>
      <c r="Y1497">
        <v>0</v>
      </c>
      <c r="Z1497">
        <v>0</v>
      </c>
      <c r="AA1497">
        <v>0</v>
      </c>
      <c r="AB1497">
        <v>0</v>
      </c>
      <c r="AC1497">
        <v>0</v>
      </c>
      <c r="AD1497">
        <v>0</v>
      </c>
      <c r="AE1497" t="str">
        <v>(empty model)</v>
      </c>
      <c r="AF1497">
        <v>1</v>
      </c>
      <c r="AG1497">
        <v>155</v>
      </c>
      <c r="AH1497">
        <v>1842.4442100000001</v>
      </c>
      <c r="AI1497">
        <v>13.5</v>
      </c>
    </row>
    <row r="1498" spans="10:35" x14ac:dyDescent="0.25">
      <c r="J1498" t="str">
        <v>Liberia</v>
      </c>
      <c r="K1498" t="b">
        <v>1</v>
      </c>
      <c r="M1498" t="str">
        <v>Tonga</v>
      </c>
      <c r="N1498">
        <v>71.8</v>
      </c>
      <c r="P1498" t="str">
        <v>Tonga</v>
      </c>
      <c r="Q1498">
        <v>1</v>
      </c>
      <c r="R1498">
        <v>0</v>
      </c>
      <c r="S1498">
        <v>0</v>
      </c>
      <c r="T1498">
        <v>0</v>
      </c>
      <c r="U1498">
        <v>0</v>
      </c>
      <c r="V1498">
        <v>0</v>
      </c>
      <c r="W1498">
        <v>0</v>
      </c>
      <c r="X1498">
        <v>0</v>
      </c>
      <c r="Y1498">
        <v>0</v>
      </c>
      <c r="Z1498">
        <v>0</v>
      </c>
      <c r="AA1498">
        <v>0</v>
      </c>
      <c r="AB1498">
        <v>0</v>
      </c>
      <c r="AC1498">
        <v>0</v>
      </c>
      <c r="AD1498">
        <v>0</v>
      </c>
      <c r="AE1498" t="str">
        <v>(empty model)</v>
      </c>
      <c r="AF1498">
        <v>1</v>
      </c>
      <c r="AG1498">
        <v>157</v>
      </c>
      <c r="AH1498">
        <v>1837.9773909999999</v>
      </c>
      <c r="AI1498">
        <v>13.2</v>
      </c>
    </row>
    <row r="1499" spans="10:35" x14ac:dyDescent="0.25">
      <c r="J1499" t="str">
        <v>Liberia</v>
      </c>
      <c r="K1499" t="b">
        <v>1</v>
      </c>
      <c r="M1499" t="str">
        <v>Tonga</v>
      </c>
      <c r="N1499">
        <v>71.599999999999994</v>
      </c>
      <c r="P1499" t="str">
        <v>Tonga</v>
      </c>
      <c r="Q1499">
        <v>0</v>
      </c>
      <c r="R1499">
        <v>0</v>
      </c>
      <c r="S1499">
        <v>0</v>
      </c>
      <c r="T1499">
        <v>0</v>
      </c>
      <c r="U1499">
        <v>0</v>
      </c>
      <c r="V1499">
        <v>0</v>
      </c>
      <c r="W1499">
        <v>0</v>
      </c>
      <c r="X1499">
        <v>0</v>
      </c>
      <c r="Y1499">
        <v>0</v>
      </c>
      <c r="Z1499">
        <v>0</v>
      </c>
      <c r="AA1499">
        <v>0</v>
      </c>
      <c r="AB1499">
        <v>0</v>
      </c>
      <c r="AC1499">
        <v>0</v>
      </c>
      <c r="AD1499">
        <v>0</v>
      </c>
      <c r="AE1499" t="str">
        <v>(empty model)</v>
      </c>
      <c r="AF1499">
        <v>1</v>
      </c>
      <c r="AG1499">
        <v>158</v>
      </c>
      <c r="AH1499">
        <v>263.27235999999999</v>
      </c>
      <c r="AI1499">
        <v>13.7</v>
      </c>
    </row>
    <row r="1500" spans="10:35" x14ac:dyDescent="0.25">
      <c r="J1500" t="str">
        <v>Liberia</v>
      </c>
      <c r="K1500" t="b">
        <v>1</v>
      </c>
      <c r="M1500" t="str">
        <v>Trinidad and Tobago</v>
      </c>
      <c r="N1500">
        <v>71.099999999999994</v>
      </c>
      <c r="P1500" t="str">
        <v>Trinidad and Tobago</v>
      </c>
      <c r="Q1500">
        <v>0</v>
      </c>
      <c r="R1500">
        <v>0</v>
      </c>
      <c r="S1500">
        <v>0</v>
      </c>
      <c r="T1500">
        <v>0</v>
      </c>
      <c r="U1500">
        <v>0</v>
      </c>
      <c r="V1500">
        <v>0</v>
      </c>
      <c r="W1500">
        <v>0</v>
      </c>
      <c r="X1500">
        <v>0</v>
      </c>
      <c r="Y1500">
        <v>0</v>
      </c>
      <c r="Z1500">
        <v>0</v>
      </c>
      <c r="AA1500">
        <v>0</v>
      </c>
      <c r="AB1500">
        <v>0</v>
      </c>
      <c r="AC1500">
        <v>0</v>
      </c>
      <c r="AD1500">
        <v>1</v>
      </c>
      <c r="AE1500" t="str">
        <v>(empty model)</v>
      </c>
      <c r="AF1500">
        <v>1</v>
      </c>
      <c r="AG1500">
        <v>171</v>
      </c>
      <c r="AH1500">
        <v>19325.242829999999</v>
      </c>
      <c r="AI1500">
        <v>12.7</v>
      </c>
    </row>
    <row r="1501" spans="10:35" x14ac:dyDescent="0.25">
      <c r="J1501" t="str">
        <v>Liberia</v>
      </c>
      <c r="K1501" t="b">
        <v>0</v>
      </c>
      <c r="M1501" t="str">
        <v>Trinidad and Tobago</v>
      </c>
      <c r="N1501">
        <v>71</v>
      </c>
      <c r="P1501" t="str">
        <v>Trinidad and Tobago</v>
      </c>
      <c r="Q1501">
        <v>0</v>
      </c>
      <c r="R1501">
        <v>0</v>
      </c>
      <c r="S1501">
        <v>0</v>
      </c>
      <c r="T1501">
        <v>0</v>
      </c>
      <c r="U1501">
        <v>0</v>
      </c>
      <c r="V1501">
        <v>0</v>
      </c>
      <c r="W1501">
        <v>0</v>
      </c>
      <c r="X1501">
        <v>0</v>
      </c>
      <c r="Y1501">
        <v>0</v>
      </c>
      <c r="Z1501">
        <v>0</v>
      </c>
      <c r="AA1501">
        <v>0</v>
      </c>
      <c r="AB1501">
        <v>0</v>
      </c>
      <c r="AC1501">
        <v>1</v>
      </c>
      <c r="AD1501">
        <v>0</v>
      </c>
      <c r="AE1501" t="str">
        <v>(empty model)</v>
      </c>
      <c r="AF1501">
        <v>1</v>
      </c>
      <c r="AG1501">
        <v>172</v>
      </c>
      <c r="AH1501">
        <v>1967.8328300000001</v>
      </c>
      <c r="AI1501">
        <v>12.7</v>
      </c>
    </row>
    <row r="1502" spans="10:35" x14ac:dyDescent="0.25">
      <c r="J1502" t="str">
        <v>Liberia</v>
      </c>
      <c r="K1502" t="b">
        <v>0</v>
      </c>
      <c r="M1502" t="str">
        <v>Trinidad and Tobago</v>
      </c>
      <c r="N1502">
        <v>78</v>
      </c>
      <c r="P1502" t="str">
        <v>Trinidad and Tobago</v>
      </c>
      <c r="Q1502">
        <v>0</v>
      </c>
      <c r="R1502">
        <v>0</v>
      </c>
      <c r="S1502">
        <v>0</v>
      </c>
      <c r="T1502">
        <v>0</v>
      </c>
      <c r="U1502">
        <v>0</v>
      </c>
      <c r="V1502">
        <v>0</v>
      </c>
      <c r="W1502">
        <v>0</v>
      </c>
      <c r="X1502">
        <v>0</v>
      </c>
      <c r="Y1502">
        <v>0</v>
      </c>
      <c r="Z1502">
        <v>0</v>
      </c>
      <c r="AA1502">
        <v>0</v>
      </c>
      <c r="AB1502">
        <v>1</v>
      </c>
      <c r="AC1502">
        <v>0</v>
      </c>
      <c r="AD1502">
        <v>0</v>
      </c>
      <c r="AE1502" t="str">
        <v>(empty model)</v>
      </c>
      <c r="AF1502">
        <v>1</v>
      </c>
      <c r="AG1502">
        <v>174</v>
      </c>
      <c r="AH1502">
        <v>19152.530999999999</v>
      </c>
      <c r="AI1502">
        <v>12.6</v>
      </c>
    </row>
    <row r="1503" spans="10:35" x14ac:dyDescent="0.25">
      <c r="J1503" t="str">
        <v>Liberia</v>
      </c>
      <c r="K1503" t="b">
        <v>0</v>
      </c>
      <c r="M1503" t="str">
        <v>Trinidad and Tobago</v>
      </c>
      <c r="N1503">
        <v>76</v>
      </c>
      <c r="P1503" t="str">
        <v>Trinidad and Tobago</v>
      </c>
      <c r="Q1503">
        <v>0</v>
      </c>
      <c r="R1503">
        <v>0</v>
      </c>
      <c r="S1503">
        <v>0</v>
      </c>
      <c r="T1503">
        <v>0</v>
      </c>
      <c r="U1503">
        <v>0</v>
      </c>
      <c r="V1503">
        <v>0</v>
      </c>
      <c r="W1503">
        <v>0</v>
      </c>
      <c r="X1503">
        <v>0</v>
      </c>
      <c r="Y1503">
        <v>0</v>
      </c>
      <c r="Z1503">
        <v>0</v>
      </c>
      <c r="AA1503">
        <v>1</v>
      </c>
      <c r="AB1503">
        <v>0</v>
      </c>
      <c r="AC1503">
        <v>0</v>
      </c>
      <c r="AD1503">
        <v>0</v>
      </c>
      <c r="AE1503" t="str">
        <v>(empty model)</v>
      </c>
      <c r="AF1503">
        <v>1</v>
      </c>
      <c r="AG1503">
        <v>176</v>
      </c>
      <c r="AH1503">
        <v>1953.9766999999999</v>
      </c>
      <c r="AI1503">
        <v>12.6</v>
      </c>
    </row>
    <row r="1504" spans="10:35" x14ac:dyDescent="0.25">
      <c r="J1504" t="str">
        <v>Liberia</v>
      </c>
      <c r="K1504" t="b">
        <v>0</v>
      </c>
      <c r="M1504" t="str">
        <v>Trinidad and Tobago</v>
      </c>
      <c r="N1504">
        <v>74</v>
      </c>
      <c r="P1504" t="str">
        <v>Trinidad and Tobago</v>
      </c>
      <c r="Q1504">
        <v>0</v>
      </c>
      <c r="R1504">
        <v>0</v>
      </c>
      <c r="S1504">
        <v>0</v>
      </c>
      <c r="T1504">
        <v>0</v>
      </c>
      <c r="U1504">
        <v>0</v>
      </c>
      <c r="V1504">
        <v>0</v>
      </c>
      <c r="W1504">
        <v>0</v>
      </c>
      <c r="X1504">
        <v>0</v>
      </c>
      <c r="Y1504">
        <v>0</v>
      </c>
      <c r="Z1504">
        <v>1</v>
      </c>
      <c r="AA1504">
        <v>0</v>
      </c>
      <c r="AB1504">
        <v>0</v>
      </c>
      <c r="AC1504">
        <v>0</v>
      </c>
      <c r="AD1504">
        <v>0</v>
      </c>
      <c r="AE1504" t="str">
        <v>(empty model)</v>
      </c>
      <c r="AF1504">
        <v>1</v>
      </c>
      <c r="AG1504">
        <v>179</v>
      </c>
      <c r="AH1504">
        <v>16683.945779999998</v>
      </c>
      <c r="AI1504">
        <v>12.5</v>
      </c>
    </row>
    <row r="1505" spans="10:35" x14ac:dyDescent="0.25">
      <c r="J1505" t="str">
        <v>Liberia</v>
      </c>
      <c r="K1505" t="b">
        <v>0</v>
      </c>
      <c r="M1505" t="str">
        <v>Trinidad and Tobago</v>
      </c>
      <c r="N1505">
        <v>71</v>
      </c>
      <c r="P1505" t="str">
        <v>Trinidad and Tobago</v>
      </c>
      <c r="Q1505">
        <v>0</v>
      </c>
      <c r="R1505">
        <v>0</v>
      </c>
      <c r="S1505">
        <v>0</v>
      </c>
      <c r="T1505">
        <v>0</v>
      </c>
      <c r="U1505">
        <v>0</v>
      </c>
      <c r="V1505">
        <v>0</v>
      </c>
      <c r="W1505">
        <v>0</v>
      </c>
      <c r="X1505">
        <v>0</v>
      </c>
      <c r="Y1505">
        <v>1</v>
      </c>
      <c r="Z1505">
        <v>0</v>
      </c>
      <c r="AA1505">
        <v>0</v>
      </c>
      <c r="AB1505">
        <v>0</v>
      </c>
      <c r="AC1505">
        <v>0</v>
      </c>
      <c r="AD1505">
        <v>0</v>
      </c>
      <c r="AE1505" t="str">
        <v>(empty model)</v>
      </c>
      <c r="AF1505">
        <v>1</v>
      </c>
      <c r="AG1505">
        <v>183</v>
      </c>
      <c r="AH1505">
        <v>1458.8796</v>
      </c>
      <c r="AI1505">
        <v>12.5</v>
      </c>
    </row>
    <row r="1506" spans="10:35" x14ac:dyDescent="0.25">
      <c r="J1506" t="str">
        <v>Liberia</v>
      </c>
      <c r="K1506" t="b">
        <v>0</v>
      </c>
      <c r="M1506" t="str">
        <v>Trinidad and Tobago</v>
      </c>
      <c r="N1506">
        <v>69.900000000000006</v>
      </c>
      <c r="P1506" t="str">
        <v>Trinidad and Tobago</v>
      </c>
      <c r="Q1506">
        <v>0</v>
      </c>
      <c r="R1506">
        <v>0</v>
      </c>
      <c r="S1506">
        <v>0</v>
      </c>
      <c r="T1506">
        <v>0</v>
      </c>
      <c r="U1506">
        <v>0</v>
      </c>
      <c r="V1506">
        <v>0</v>
      </c>
      <c r="W1506">
        <v>0</v>
      </c>
      <c r="X1506">
        <v>1</v>
      </c>
      <c r="Y1506">
        <v>0</v>
      </c>
      <c r="Z1506">
        <v>0</v>
      </c>
      <c r="AA1506">
        <v>0</v>
      </c>
      <c r="AB1506">
        <v>0</v>
      </c>
      <c r="AC1506">
        <v>0</v>
      </c>
      <c r="AD1506">
        <v>0</v>
      </c>
      <c r="AE1506" t="str">
        <v>(empty model)</v>
      </c>
      <c r="AF1506">
        <v>1</v>
      </c>
      <c r="AG1506">
        <v>185</v>
      </c>
      <c r="AH1506">
        <v>21188.118569999999</v>
      </c>
      <c r="AI1506">
        <v>12.4</v>
      </c>
    </row>
    <row r="1507" spans="10:35" x14ac:dyDescent="0.25">
      <c r="J1507" t="str">
        <v>Liberia</v>
      </c>
      <c r="K1507" t="b">
        <v>0</v>
      </c>
      <c r="M1507" t="str">
        <v>Trinidad and Tobago</v>
      </c>
      <c r="N1507">
        <v>69.7</v>
      </c>
      <c r="P1507" t="str">
        <v>Trinidad and Tobago</v>
      </c>
      <c r="Q1507">
        <v>0</v>
      </c>
      <c r="R1507">
        <v>0</v>
      </c>
      <c r="S1507">
        <v>0</v>
      </c>
      <c r="T1507">
        <v>0</v>
      </c>
      <c r="U1507">
        <v>0</v>
      </c>
      <c r="V1507">
        <v>0</v>
      </c>
      <c r="W1507">
        <v>1</v>
      </c>
      <c r="X1507">
        <v>0</v>
      </c>
      <c r="Y1507">
        <v>0</v>
      </c>
      <c r="Z1507">
        <v>0</v>
      </c>
      <c r="AA1507">
        <v>0</v>
      </c>
      <c r="AB1507">
        <v>0</v>
      </c>
      <c r="AC1507">
        <v>0</v>
      </c>
      <c r="AD1507">
        <v>0</v>
      </c>
      <c r="AE1507" t="str">
        <v>(empty model)</v>
      </c>
      <c r="AF1507">
        <v>1</v>
      </c>
      <c r="AG1507">
        <v>187</v>
      </c>
      <c r="AH1507">
        <v>1653.1844000000001</v>
      </c>
      <c r="AI1507">
        <v>12.4</v>
      </c>
    </row>
    <row r="1508" spans="10:35" x14ac:dyDescent="0.25">
      <c r="J1508" t="str">
        <v>Liberia</v>
      </c>
      <c r="K1508" t="b">
        <v>0</v>
      </c>
      <c r="M1508" t="str">
        <v>Trinidad and Tobago</v>
      </c>
      <c r="N1508">
        <v>69.599999999999994</v>
      </c>
      <c r="P1508" t="str">
        <v>Trinidad and Tobago</v>
      </c>
      <c r="Q1508">
        <v>0</v>
      </c>
      <c r="R1508">
        <v>0</v>
      </c>
      <c r="S1508">
        <v>0</v>
      </c>
      <c r="T1508">
        <v>0</v>
      </c>
      <c r="U1508">
        <v>0</v>
      </c>
      <c r="V1508">
        <v>1</v>
      </c>
      <c r="W1508">
        <v>0</v>
      </c>
      <c r="X1508">
        <v>0</v>
      </c>
      <c r="Y1508">
        <v>0</v>
      </c>
      <c r="Z1508">
        <v>0</v>
      </c>
      <c r="AA1508">
        <v>0</v>
      </c>
      <c r="AB1508">
        <v>0</v>
      </c>
      <c r="AC1508">
        <v>0</v>
      </c>
      <c r="AD1508">
        <v>0</v>
      </c>
      <c r="AE1508" t="str">
        <v>(empty model)</v>
      </c>
      <c r="AF1508">
        <v>1</v>
      </c>
      <c r="AG1508">
        <v>188</v>
      </c>
      <c r="AH1508">
        <v>1495.9633699999999</v>
      </c>
      <c r="AI1508">
        <v>12.3</v>
      </c>
    </row>
    <row r="1509" spans="10:35" x14ac:dyDescent="0.25">
      <c r="J1509" t="str">
        <v>Libya</v>
      </c>
      <c r="K1509" t="b">
        <v>0</v>
      </c>
      <c r="M1509" t="str">
        <v>Trinidad and Tobago</v>
      </c>
      <c r="N1509">
        <v>69.5</v>
      </c>
      <c r="P1509" t="str">
        <v>Trinidad and Tobago</v>
      </c>
      <c r="Q1509">
        <v>0</v>
      </c>
      <c r="R1509">
        <v>0</v>
      </c>
      <c r="S1509">
        <v>0</v>
      </c>
      <c r="T1509">
        <v>0</v>
      </c>
      <c r="U1509">
        <v>1</v>
      </c>
      <c r="V1509">
        <v>0</v>
      </c>
      <c r="W1509">
        <v>0</v>
      </c>
      <c r="X1509">
        <v>0</v>
      </c>
      <c r="Y1509">
        <v>0</v>
      </c>
      <c r="Z1509">
        <v>0</v>
      </c>
      <c r="AA1509">
        <v>0</v>
      </c>
      <c r="AB1509">
        <v>0</v>
      </c>
      <c r="AC1509">
        <v>0</v>
      </c>
      <c r="AD1509">
        <v>0</v>
      </c>
      <c r="AE1509" t="str">
        <v>(empty model)</v>
      </c>
      <c r="AF1509">
        <v>1</v>
      </c>
      <c r="AG1509">
        <v>189</v>
      </c>
      <c r="AH1509">
        <v>12323.127500000001</v>
      </c>
      <c r="AI1509">
        <v>12.3</v>
      </c>
    </row>
    <row r="1510" spans="10:35" x14ac:dyDescent="0.25">
      <c r="J1510" t="str">
        <v>Libya</v>
      </c>
      <c r="K1510" t="b">
        <v>0</v>
      </c>
      <c r="M1510" t="str">
        <v>Trinidad and Tobago</v>
      </c>
      <c r="N1510">
        <v>69.400000000000006</v>
      </c>
      <c r="P1510" t="str">
        <v>Trinidad and Tobago</v>
      </c>
      <c r="Q1510">
        <v>0</v>
      </c>
      <c r="R1510">
        <v>0</v>
      </c>
      <c r="S1510">
        <v>0</v>
      </c>
      <c r="T1510">
        <v>1</v>
      </c>
      <c r="U1510">
        <v>0</v>
      </c>
      <c r="V1510">
        <v>0</v>
      </c>
      <c r="W1510">
        <v>0</v>
      </c>
      <c r="X1510">
        <v>0</v>
      </c>
      <c r="Y1510">
        <v>0</v>
      </c>
      <c r="Z1510">
        <v>0</v>
      </c>
      <c r="AA1510">
        <v>0</v>
      </c>
      <c r="AB1510">
        <v>0</v>
      </c>
      <c r="AC1510">
        <v>0</v>
      </c>
      <c r="AD1510">
        <v>0</v>
      </c>
      <c r="AE1510" t="str">
        <v>(empty model)</v>
      </c>
      <c r="AF1510">
        <v>1</v>
      </c>
      <c r="AG1510">
        <v>19</v>
      </c>
      <c r="AH1510">
        <v>129.51913999999999</v>
      </c>
      <c r="AI1510">
        <v>12.2</v>
      </c>
    </row>
    <row r="1511" spans="10:35" x14ac:dyDescent="0.25">
      <c r="J1511" t="str">
        <v>Libya</v>
      </c>
      <c r="K1511" t="b">
        <v>0</v>
      </c>
      <c r="M1511" t="str">
        <v>Trinidad and Tobago</v>
      </c>
      <c r="N1511">
        <v>69.3</v>
      </c>
      <c r="P1511" t="str">
        <v>Trinidad and Tobago</v>
      </c>
      <c r="Q1511">
        <v>0</v>
      </c>
      <c r="R1511">
        <v>0</v>
      </c>
      <c r="S1511">
        <v>1</v>
      </c>
      <c r="T1511">
        <v>0</v>
      </c>
      <c r="U1511">
        <v>0</v>
      </c>
      <c r="V1511">
        <v>0</v>
      </c>
      <c r="W1511">
        <v>0</v>
      </c>
      <c r="X1511">
        <v>0</v>
      </c>
      <c r="Y1511">
        <v>0</v>
      </c>
      <c r="Z1511">
        <v>0</v>
      </c>
      <c r="AA1511">
        <v>0</v>
      </c>
      <c r="AB1511">
        <v>0</v>
      </c>
      <c r="AC1511">
        <v>0</v>
      </c>
      <c r="AD1511">
        <v>0</v>
      </c>
      <c r="AE1511" t="str">
        <v>(empty model)</v>
      </c>
      <c r="AF1511">
        <v>1</v>
      </c>
      <c r="AG1511">
        <v>191</v>
      </c>
      <c r="AH1511">
        <v>884.51866600000005</v>
      </c>
      <c r="AI1511">
        <v>12</v>
      </c>
    </row>
    <row r="1512" spans="10:35" x14ac:dyDescent="0.25">
      <c r="J1512" t="str">
        <v>Libya</v>
      </c>
      <c r="K1512" t="b">
        <v>0</v>
      </c>
      <c r="M1512" t="str">
        <v>Trinidad and Tobago</v>
      </c>
      <c r="N1512">
        <v>69.2</v>
      </c>
      <c r="P1512" t="str">
        <v>Trinidad and Tobago</v>
      </c>
      <c r="Q1512">
        <v>0</v>
      </c>
      <c r="R1512">
        <v>1</v>
      </c>
      <c r="S1512">
        <v>0</v>
      </c>
      <c r="T1512">
        <v>0</v>
      </c>
      <c r="U1512">
        <v>0</v>
      </c>
      <c r="V1512">
        <v>0</v>
      </c>
      <c r="W1512">
        <v>0</v>
      </c>
      <c r="X1512">
        <v>0</v>
      </c>
      <c r="Y1512">
        <v>0</v>
      </c>
      <c r="Z1512">
        <v>0</v>
      </c>
      <c r="AA1512">
        <v>0</v>
      </c>
      <c r="AB1512">
        <v>0</v>
      </c>
      <c r="AC1512">
        <v>0</v>
      </c>
      <c r="AD1512">
        <v>0</v>
      </c>
      <c r="AE1512" t="str">
        <v>(empty model)</v>
      </c>
      <c r="AF1512">
        <v>1</v>
      </c>
      <c r="AG1512">
        <v>192</v>
      </c>
      <c r="AH1512">
        <v>749.62661200000002</v>
      </c>
      <c r="AI1512">
        <v>11.9</v>
      </c>
    </row>
    <row r="1513" spans="10:35" x14ac:dyDescent="0.25">
      <c r="J1513" t="str">
        <v>Libya</v>
      </c>
      <c r="K1513" t="b">
        <v>0</v>
      </c>
      <c r="M1513" t="str">
        <v>Tunisia</v>
      </c>
      <c r="N1513">
        <v>75.099999999999994</v>
      </c>
      <c r="P1513" t="str">
        <v>Tunisia</v>
      </c>
      <c r="Q1513">
        <v>0</v>
      </c>
      <c r="R1513">
        <v>0</v>
      </c>
      <c r="S1513">
        <v>0</v>
      </c>
      <c r="T1513">
        <v>0</v>
      </c>
      <c r="U1513">
        <v>0</v>
      </c>
      <c r="V1513">
        <v>0</v>
      </c>
      <c r="W1513">
        <v>0</v>
      </c>
      <c r="X1513">
        <v>0</v>
      </c>
      <c r="Y1513">
        <v>0</v>
      </c>
      <c r="Z1513">
        <v>0</v>
      </c>
      <c r="AA1513">
        <v>0</v>
      </c>
      <c r="AB1513">
        <v>0</v>
      </c>
      <c r="AC1513">
        <v>0</v>
      </c>
      <c r="AD1513">
        <v>1</v>
      </c>
      <c r="AE1513" t="str">
        <v>(empty model)</v>
      </c>
      <c r="AF1513">
        <v>1</v>
      </c>
      <c r="AG1513">
        <v>12</v>
      </c>
      <c r="AH1513">
        <v>4271.6817199999996</v>
      </c>
      <c r="AI1513">
        <v>14.7</v>
      </c>
    </row>
    <row r="1514" spans="10:35" x14ac:dyDescent="0.25">
      <c r="J1514" t="str">
        <v>Libya</v>
      </c>
      <c r="K1514" t="b">
        <v>0</v>
      </c>
      <c r="M1514" t="str">
        <v>Tunisia</v>
      </c>
      <c r="N1514">
        <v>74.900000000000006</v>
      </c>
      <c r="P1514" t="str">
        <v>Tunisia</v>
      </c>
      <c r="Q1514">
        <v>0</v>
      </c>
      <c r="R1514">
        <v>0</v>
      </c>
      <c r="S1514">
        <v>0</v>
      </c>
      <c r="T1514">
        <v>0</v>
      </c>
      <c r="U1514">
        <v>0</v>
      </c>
      <c r="V1514">
        <v>0</v>
      </c>
      <c r="W1514">
        <v>0</v>
      </c>
      <c r="X1514">
        <v>0</v>
      </c>
      <c r="Y1514">
        <v>0</v>
      </c>
      <c r="Z1514">
        <v>0</v>
      </c>
      <c r="AA1514">
        <v>0</v>
      </c>
      <c r="AB1514">
        <v>0</v>
      </c>
      <c r="AC1514">
        <v>1</v>
      </c>
      <c r="AD1514">
        <v>0</v>
      </c>
      <c r="AE1514" t="str">
        <v>(empty model)</v>
      </c>
      <c r="AF1514">
        <v>1</v>
      </c>
      <c r="AG1514">
        <v>13</v>
      </c>
      <c r="AH1514">
        <v>4199.47253</v>
      </c>
      <c r="AI1514">
        <v>14.7</v>
      </c>
    </row>
    <row r="1515" spans="10:35" x14ac:dyDescent="0.25">
      <c r="J1515" t="str">
        <v>Libya</v>
      </c>
      <c r="K1515" t="b">
        <v>0</v>
      </c>
      <c r="M1515" t="str">
        <v>Tunisia</v>
      </c>
      <c r="N1515">
        <v>74.900000000000006</v>
      </c>
      <c r="P1515" t="str">
        <v>Tunisia</v>
      </c>
      <c r="Q1515">
        <v>0</v>
      </c>
      <c r="R1515">
        <v>0</v>
      </c>
      <c r="S1515">
        <v>0</v>
      </c>
      <c r="T1515">
        <v>0</v>
      </c>
      <c r="U1515">
        <v>0</v>
      </c>
      <c r="V1515">
        <v>0</v>
      </c>
      <c r="W1515">
        <v>0</v>
      </c>
      <c r="X1515">
        <v>0</v>
      </c>
      <c r="Y1515">
        <v>0</v>
      </c>
      <c r="Z1515">
        <v>0</v>
      </c>
      <c r="AA1515">
        <v>0</v>
      </c>
      <c r="AB1515">
        <v>1</v>
      </c>
      <c r="AC1515">
        <v>0</v>
      </c>
      <c r="AD1515">
        <v>0</v>
      </c>
      <c r="AE1515" t="str">
        <v>(empty model)</v>
      </c>
      <c r="AF1515">
        <v>1</v>
      </c>
      <c r="AG1515">
        <v>13</v>
      </c>
      <c r="AH1515">
        <v>4137.5542100000002</v>
      </c>
      <c r="AI1515">
        <v>14.6</v>
      </c>
    </row>
    <row r="1516" spans="10:35" x14ac:dyDescent="0.25">
      <c r="J1516" t="str">
        <v>Libya</v>
      </c>
      <c r="K1516" t="b">
        <v>0</v>
      </c>
      <c r="M1516" t="str">
        <v>Tunisia</v>
      </c>
      <c r="N1516">
        <v>74.8</v>
      </c>
      <c r="P1516" t="str">
        <v>Tunisia</v>
      </c>
      <c r="Q1516">
        <v>0</v>
      </c>
      <c r="R1516">
        <v>0</v>
      </c>
      <c r="S1516">
        <v>0</v>
      </c>
      <c r="T1516">
        <v>0</v>
      </c>
      <c r="U1516">
        <v>0</v>
      </c>
      <c r="V1516">
        <v>0</v>
      </c>
      <c r="W1516">
        <v>0</v>
      </c>
      <c r="X1516">
        <v>0</v>
      </c>
      <c r="Y1516">
        <v>0</v>
      </c>
      <c r="Z1516">
        <v>0</v>
      </c>
      <c r="AA1516">
        <v>1</v>
      </c>
      <c r="AB1516">
        <v>0</v>
      </c>
      <c r="AC1516">
        <v>0</v>
      </c>
      <c r="AD1516">
        <v>0</v>
      </c>
      <c r="AE1516" t="str">
        <v>(empty model)</v>
      </c>
      <c r="AF1516">
        <v>1</v>
      </c>
      <c r="AG1516">
        <v>13</v>
      </c>
      <c r="AH1516">
        <v>4256.9127900000003</v>
      </c>
      <c r="AI1516">
        <v>14.5</v>
      </c>
    </row>
    <row r="1517" spans="10:35" x14ac:dyDescent="0.25">
      <c r="J1517" t="str">
        <v>Libya</v>
      </c>
      <c r="K1517" t="b">
        <v>0</v>
      </c>
      <c r="M1517" t="str">
        <v>Tunisia</v>
      </c>
      <c r="N1517">
        <v>74.8</v>
      </c>
      <c r="P1517" t="str">
        <v>Tunisia</v>
      </c>
      <c r="Q1517">
        <v>0</v>
      </c>
      <c r="R1517">
        <v>0</v>
      </c>
      <c r="S1517">
        <v>0</v>
      </c>
      <c r="T1517">
        <v>0</v>
      </c>
      <c r="U1517">
        <v>0</v>
      </c>
      <c r="V1517">
        <v>0</v>
      </c>
      <c r="W1517">
        <v>0</v>
      </c>
      <c r="X1517">
        <v>0</v>
      </c>
      <c r="Y1517">
        <v>0</v>
      </c>
      <c r="Z1517">
        <v>1</v>
      </c>
      <c r="AA1517">
        <v>0</v>
      </c>
      <c r="AB1517">
        <v>0</v>
      </c>
      <c r="AC1517">
        <v>0</v>
      </c>
      <c r="AD1517">
        <v>0</v>
      </c>
      <c r="AE1517" t="str">
        <v>(empty model)</v>
      </c>
      <c r="AF1517">
        <v>1</v>
      </c>
      <c r="AG1517">
        <v>12</v>
      </c>
      <c r="AH1517">
        <v>414.15177</v>
      </c>
      <c r="AI1517">
        <v>14.4</v>
      </c>
    </row>
    <row r="1518" spans="10:35" x14ac:dyDescent="0.25">
      <c r="J1518" t="str">
        <v>Libya</v>
      </c>
      <c r="K1518" t="b">
        <v>0</v>
      </c>
      <c r="M1518" t="str">
        <v>Tunisia</v>
      </c>
      <c r="N1518">
        <v>74.7</v>
      </c>
      <c r="P1518" t="str">
        <v>Tunisia</v>
      </c>
      <c r="Q1518">
        <v>0</v>
      </c>
      <c r="R1518">
        <v>0</v>
      </c>
      <c r="S1518">
        <v>0</v>
      </c>
      <c r="T1518">
        <v>0</v>
      </c>
      <c r="U1518">
        <v>0</v>
      </c>
      <c r="V1518">
        <v>0</v>
      </c>
      <c r="W1518">
        <v>0</v>
      </c>
      <c r="X1518">
        <v>0</v>
      </c>
      <c r="Y1518">
        <v>1</v>
      </c>
      <c r="Z1518">
        <v>0</v>
      </c>
      <c r="AA1518">
        <v>0</v>
      </c>
      <c r="AB1518">
        <v>0</v>
      </c>
      <c r="AC1518">
        <v>0</v>
      </c>
      <c r="AD1518">
        <v>0</v>
      </c>
      <c r="AE1518" t="str">
        <v>(empty model)</v>
      </c>
      <c r="AF1518">
        <v>1</v>
      </c>
      <c r="AG1518">
        <v>12</v>
      </c>
      <c r="AH1518">
        <v>4129.9773349999996</v>
      </c>
      <c r="AI1518">
        <v>14.4</v>
      </c>
    </row>
    <row r="1519" spans="10:35" x14ac:dyDescent="0.25">
      <c r="J1519" t="str">
        <v>Libya</v>
      </c>
      <c r="K1519" t="b">
        <v>0</v>
      </c>
      <c r="M1519" t="str">
        <v>Tunisia</v>
      </c>
      <c r="N1519">
        <v>74.7</v>
      </c>
      <c r="P1519" t="str">
        <v>Tunisia</v>
      </c>
      <c r="Q1519">
        <v>0</v>
      </c>
      <c r="R1519">
        <v>0</v>
      </c>
      <c r="S1519">
        <v>0</v>
      </c>
      <c r="T1519">
        <v>0</v>
      </c>
      <c r="U1519">
        <v>0</v>
      </c>
      <c r="V1519">
        <v>0</v>
      </c>
      <c r="W1519">
        <v>0</v>
      </c>
      <c r="X1519">
        <v>1</v>
      </c>
      <c r="Y1519">
        <v>0</v>
      </c>
      <c r="Z1519">
        <v>0</v>
      </c>
      <c r="AA1519">
        <v>0</v>
      </c>
      <c r="AB1519">
        <v>0</v>
      </c>
      <c r="AC1519">
        <v>0</v>
      </c>
      <c r="AD1519">
        <v>0</v>
      </c>
      <c r="AE1519" t="str">
        <v>(empty model)</v>
      </c>
      <c r="AF1519">
        <v>1</v>
      </c>
      <c r="AG1519">
        <v>12</v>
      </c>
      <c r="AH1519">
        <v>431.93259999999998</v>
      </c>
      <c r="AI1519">
        <v>14.3</v>
      </c>
    </row>
    <row r="1520" spans="10:35" x14ac:dyDescent="0.25">
      <c r="J1520" t="str">
        <v>Libya</v>
      </c>
      <c r="K1520" t="b">
        <v>0</v>
      </c>
      <c r="M1520" t="str">
        <v>Tunisia</v>
      </c>
      <c r="N1520">
        <v>74.599999999999994</v>
      </c>
      <c r="P1520" t="str">
        <v>Tunisia</v>
      </c>
      <c r="Q1520">
        <v>0</v>
      </c>
      <c r="R1520">
        <v>0</v>
      </c>
      <c r="S1520">
        <v>0</v>
      </c>
      <c r="T1520">
        <v>0</v>
      </c>
      <c r="U1520">
        <v>0</v>
      </c>
      <c r="V1520">
        <v>0</v>
      </c>
      <c r="W1520">
        <v>1</v>
      </c>
      <c r="X1520">
        <v>0</v>
      </c>
      <c r="Y1520">
        <v>0</v>
      </c>
      <c r="Z1520">
        <v>0</v>
      </c>
      <c r="AA1520">
        <v>0</v>
      </c>
      <c r="AB1520">
        <v>0</v>
      </c>
      <c r="AC1520">
        <v>0</v>
      </c>
      <c r="AD1520">
        <v>0</v>
      </c>
      <c r="AE1520" t="str">
        <v>(empty model)</v>
      </c>
      <c r="AF1520">
        <v>1</v>
      </c>
      <c r="AG1520">
        <v>12</v>
      </c>
      <c r="AH1520">
        <v>3778.1841709999999</v>
      </c>
      <c r="AI1520">
        <v>14.3</v>
      </c>
    </row>
    <row r="1521" spans="10:35" x14ac:dyDescent="0.25">
      <c r="J1521" t="str">
        <v>Libya</v>
      </c>
      <c r="K1521" t="b">
        <v>0</v>
      </c>
      <c r="M1521" t="str">
        <v>Tunisia</v>
      </c>
      <c r="N1521">
        <v>74.400000000000006</v>
      </c>
      <c r="P1521" t="str">
        <v>Tunisia</v>
      </c>
      <c r="Q1521">
        <v>0</v>
      </c>
      <c r="R1521">
        <v>0</v>
      </c>
      <c r="S1521">
        <v>0</v>
      </c>
      <c r="T1521">
        <v>0</v>
      </c>
      <c r="U1521">
        <v>0</v>
      </c>
      <c r="V1521">
        <v>1</v>
      </c>
      <c r="W1521">
        <v>0</v>
      </c>
      <c r="X1521">
        <v>0</v>
      </c>
      <c r="Y1521">
        <v>0</v>
      </c>
      <c r="Z1521">
        <v>0</v>
      </c>
      <c r="AA1521">
        <v>0</v>
      </c>
      <c r="AB1521">
        <v>0</v>
      </c>
      <c r="AC1521">
        <v>0</v>
      </c>
      <c r="AD1521">
        <v>0</v>
      </c>
      <c r="AE1521" t="str">
        <v>(empty model)</v>
      </c>
      <c r="AF1521">
        <v>1</v>
      </c>
      <c r="AG1521">
        <v>12</v>
      </c>
      <c r="AH1521">
        <v>3371.7123099999999</v>
      </c>
      <c r="AI1521">
        <v>14.2</v>
      </c>
    </row>
    <row r="1522" spans="10:35" x14ac:dyDescent="0.25">
      <c r="J1522" t="str">
        <v>Libya</v>
      </c>
      <c r="K1522" t="b">
        <v>0</v>
      </c>
      <c r="M1522" t="str">
        <v>Tunisia</v>
      </c>
      <c r="N1522">
        <v>74.2</v>
      </c>
      <c r="P1522" t="str">
        <v>Tunisia</v>
      </c>
      <c r="Q1522">
        <v>0</v>
      </c>
      <c r="R1522">
        <v>0</v>
      </c>
      <c r="S1522">
        <v>0</v>
      </c>
      <c r="T1522">
        <v>0</v>
      </c>
      <c r="U1522">
        <v>1</v>
      </c>
      <c r="V1522">
        <v>0</v>
      </c>
      <c r="W1522">
        <v>0</v>
      </c>
      <c r="X1522">
        <v>0</v>
      </c>
      <c r="Y1522">
        <v>0</v>
      </c>
      <c r="Z1522">
        <v>0</v>
      </c>
      <c r="AA1522">
        <v>0</v>
      </c>
      <c r="AB1522">
        <v>0</v>
      </c>
      <c r="AC1522">
        <v>0</v>
      </c>
      <c r="AD1522">
        <v>0</v>
      </c>
      <c r="AE1522" t="str">
        <v>(empty model)</v>
      </c>
      <c r="AF1522">
        <v>1</v>
      </c>
      <c r="AG1522">
        <v>14</v>
      </c>
      <c r="AH1522">
        <v>3194.5622429999999</v>
      </c>
      <c r="AI1522">
        <v>13.9</v>
      </c>
    </row>
    <row r="1523" spans="10:35" x14ac:dyDescent="0.25">
      <c r="J1523" t="str">
        <v>Libya</v>
      </c>
      <c r="K1523" t="b">
        <v>0</v>
      </c>
      <c r="M1523" t="str">
        <v>Tunisia</v>
      </c>
      <c r="N1523">
        <v>74</v>
      </c>
      <c r="P1523" t="str">
        <v>Tunisia</v>
      </c>
      <c r="Q1523">
        <v>0</v>
      </c>
      <c r="R1523">
        <v>0</v>
      </c>
      <c r="S1523">
        <v>0</v>
      </c>
      <c r="T1523">
        <v>1</v>
      </c>
      <c r="U1523">
        <v>0</v>
      </c>
      <c r="V1523">
        <v>0</v>
      </c>
      <c r="W1523">
        <v>0</v>
      </c>
      <c r="X1523">
        <v>0</v>
      </c>
      <c r="Y1523">
        <v>0</v>
      </c>
      <c r="Z1523">
        <v>0</v>
      </c>
      <c r="AA1523">
        <v>0</v>
      </c>
      <c r="AB1523">
        <v>0</v>
      </c>
      <c r="AC1523">
        <v>0</v>
      </c>
      <c r="AD1523">
        <v>0</v>
      </c>
      <c r="AE1523" t="str">
        <v>(empty model)</v>
      </c>
      <c r="AF1523">
        <v>1</v>
      </c>
      <c r="AG1523">
        <v>15</v>
      </c>
      <c r="AH1523">
        <v>3112.83529</v>
      </c>
      <c r="AI1523">
        <v>13.6</v>
      </c>
    </row>
    <row r="1524" spans="10:35" x14ac:dyDescent="0.25">
      <c r="J1524" t="str">
        <v>Libya</v>
      </c>
      <c r="K1524" t="b">
        <v>0</v>
      </c>
      <c r="M1524" t="str">
        <v>Tunisia</v>
      </c>
      <c r="N1524">
        <v>73.7</v>
      </c>
      <c r="P1524" t="str">
        <v>Tunisia</v>
      </c>
      <c r="Q1524">
        <v>0</v>
      </c>
      <c r="R1524">
        <v>0</v>
      </c>
      <c r="S1524">
        <v>1</v>
      </c>
      <c r="T1524">
        <v>0</v>
      </c>
      <c r="U1524">
        <v>0</v>
      </c>
      <c r="V1524">
        <v>0</v>
      </c>
      <c r="W1524">
        <v>0</v>
      </c>
      <c r="X1524">
        <v>0</v>
      </c>
      <c r="Y1524">
        <v>0</v>
      </c>
      <c r="Z1524">
        <v>0</v>
      </c>
      <c r="AA1524">
        <v>0</v>
      </c>
      <c r="AB1524">
        <v>0</v>
      </c>
      <c r="AC1524">
        <v>0</v>
      </c>
      <c r="AD1524">
        <v>0</v>
      </c>
      <c r="AE1524" t="str">
        <v>(empty model)</v>
      </c>
      <c r="AF1524">
        <v>1</v>
      </c>
      <c r="AG1524">
        <v>17</v>
      </c>
      <c r="AH1524">
        <v>2761.9692490000002</v>
      </c>
      <c r="AI1524">
        <v>13.5</v>
      </c>
    </row>
    <row r="1525" spans="10:35" x14ac:dyDescent="0.25">
      <c r="J1525" t="str">
        <v>Lithuania</v>
      </c>
      <c r="K1525" t="b">
        <v>0</v>
      </c>
      <c r="M1525" t="str">
        <v>Tunisia</v>
      </c>
      <c r="N1525">
        <v>73.5</v>
      </c>
      <c r="P1525" t="str">
        <v>Tunisia</v>
      </c>
      <c r="Q1525">
        <v>0</v>
      </c>
      <c r="R1525">
        <v>1</v>
      </c>
      <c r="S1525">
        <v>0</v>
      </c>
      <c r="T1525">
        <v>0</v>
      </c>
      <c r="U1525">
        <v>0</v>
      </c>
      <c r="V1525">
        <v>0</v>
      </c>
      <c r="W1525">
        <v>0</v>
      </c>
      <c r="X1525">
        <v>0</v>
      </c>
      <c r="Y1525">
        <v>0</v>
      </c>
      <c r="Z1525">
        <v>0</v>
      </c>
      <c r="AA1525">
        <v>0</v>
      </c>
      <c r="AB1525">
        <v>0</v>
      </c>
      <c r="AC1525">
        <v>0</v>
      </c>
      <c r="AD1525">
        <v>0</v>
      </c>
      <c r="AE1525" t="str">
        <v>(empty model)</v>
      </c>
      <c r="AF1525">
        <v>1</v>
      </c>
      <c r="AG1525">
        <v>19</v>
      </c>
      <c r="AH1525">
        <v>2346.5936999999999</v>
      </c>
      <c r="AI1525">
        <v>13.3</v>
      </c>
    </row>
    <row r="1526" spans="10:35" x14ac:dyDescent="0.25">
      <c r="J1526" t="str">
        <v>Lithuania</v>
      </c>
      <c r="K1526" t="b">
        <v>1</v>
      </c>
      <c r="M1526" t="str">
        <v>Tunisia</v>
      </c>
      <c r="N1526">
        <v>73.2</v>
      </c>
      <c r="P1526" t="str">
        <v>Tunisia</v>
      </c>
      <c r="Q1526">
        <v>1</v>
      </c>
      <c r="R1526">
        <v>0</v>
      </c>
      <c r="S1526">
        <v>0</v>
      </c>
      <c r="T1526">
        <v>0</v>
      </c>
      <c r="U1526">
        <v>0</v>
      </c>
      <c r="V1526">
        <v>0</v>
      </c>
      <c r="W1526">
        <v>0</v>
      </c>
      <c r="X1526">
        <v>0</v>
      </c>
      <c r="Y1526">
        <v>0</v>
      </c>
      <c r="Z1526">
        <v>0</v>
      </c>
      <c r="AA1526">
        <v>0</v>
      </c>
      <c r="AB1526">
        <v>0</v>
      </c>
      <c r="AC1526">
        <v>0</v>
      </c>
      <c r="AD1526">
        <v>0</v>
      </c>
      <c r="AE1526" t="str">
        <v>(empty model)</v>
      </c>
      <c r="AF1526">
        <v>1</v>
      </c>
      <c r="AG1526">
        <v>11</v>
      </c>
      <c r="AH1526">
        <v>2254.9331259999999</v>
      </c>
      <c r="AI1526">
        <v>13.1</v>
      </c>
    </row>
    <row r="1527" spans="10:35" x14ac:dyDescent="0.25">
      <c r="J1527" t="str">
        <v>Lithuania</v>
      </c>
      <c r="K1527" t="b">
        <v>1</v>
      </c>
      <c r="M1527" t="str">
        <v>Tunisia</v>
      </c>
      <c r="N1527">
        <v>72.900000000000006</v>
      </c>
      <c r="P1527" t="str">
        <v>Tunisia</v>
      </c>
      <c r="Q1527">
        <v>0</v>
      </c>
      <c r="R1527">
        <v>0</v>
      </c>
      <c r="S1527">
        <v>0</v>
      </c>
      <c r="T1527">
        <v>0</v>
      </c>
      <c r="U1527">
        <v>0</v>
      </c>
      <c r="V1527">
        <v>0</v>
      </c>
      <c r="W1527">
        <v>0</v>
      </c>
      <c r="X1527">
        <v>0</v>
      </c>
      <c r="Y1527">
        <v>0</v>
      </c>
      <c r="Z1527">
        <v>0</v>
      </c>
      <c r="AA1527">
        <v>0</v>
      </c>
      <c r="AB1527">
        <v>0</v>
      </c>
      <c r="AC1527">
        <v>0</v>
      </c>
      <c r="AD1527">
        <v>0</v>
      </c>
      <c r="AE1527" t="str">
        <v>(empty model)</v>
      </c>
      <c r="AF1527">
        <v>1</v>
      </c>
      <c r="AG1527">
        <v>112</v>
      </c>
      <c r="AH1527">
        <v>2213.9148799999998</v>
      </c>
      <c r="AI1527">
        <v>12.8</v>
      </c>
    </row>
    <row r="1528" spans="10:35" x14ac:dyDescent="0.25">
      <c r="J1528" t="str">
        <v>Lithuania</v>
      </c>
      <c r="K1528" t="b">
        <v>1</v>
      </c>
      <c r="M1528" t="str">
        <v>Turkey</v>
      </c>
      <c r="N1528">
        <v>75.5</v>
      </c>
      <c r="P1528" t="str">
        <v>Turkey</v>
      </c>
      <c r="Q1528">
        <v>0</v>
      </c>
      <c r="R1528">
        <v>0</v>
      </c>
      <c r="S1528">
        <v>0</v>
      </c>
      <c r="T1528">
        <v>0</v>
      </c>
      <c r="U1528">
        <v>0</v>
      </c>
      <c r="V1528">
        <v>0</v>
      </c>
      <c r="W1528">
        <v>0</v>
      </c>
      <c r="X1528">
        <v>0</v>
      </c>
      <c r="Y1528">
        <v>0</v>
      </c>
      <c r="Z1528">
        <v>0</v>
      </c>
      <c r="AA1528">
        <v>0</v>
      </c>
      <c r="AB1528">
        <v>0</v>
      </c>
      <c r="AC1528">
        <v>0</v>
      </c>
      <c r="AD1528">
        <v>1</v>
      </c>
      <c r="AE1528" t="str">
        <v>(empty model)</v>
      </c>
      <c r="AF1528">
        <v>1</v>
      </c>
      <c r="AG1528">
        <v>17</v>
      </c>
      <c r="AH1528">
        <v>12127.22522</v>
      </c>
      <c r="AI1528">
        <v>14.5</v>
      </c>
    </row>
    <row r="1529" spans="10:35" x14ac:dyDescent="0.25">
      <c r="J1529" t="str">
        <v>Lithuania</v>
      </c>
      <c r="K1529" t="b">
        <v>1</v>
      </c>
      <c r="M1529" t="str">
        <v>Turkey</v>
      </c>
      <c r="N1529">
        <v>75.2</v>
      </c>
      <c r="P1529" t="str">
        <v>Turkey</v>
      </c>
      <c r="Q1529">
        <v>0</v>
      </c>
      <c r="R1529">
        <v>0</v>
      </c>
      <c r="S1529">
        <v>0</v>
      </c>
      <c r="T1529">
        <v>0</v>
      </c>
      <c r="U1529">
        <v>0</v>
      </c>
      <c r="V1529">
        <v>0</v>
      </c>
      <c r="W1529">
        <v>0</v>
      </c>
      <c r="X1529">
        <v>0</v>
      </c>
      <c r="Y1529">
        <v>0</v>
      </c>
      <c r="Z1529">
        <v>0</v>
      </c>
      <c r="AA1529">
        <v>0</v>
      </c>
      <c r="AB1529">
        <v>0</v>
      </c>
      <c r="AC1529">
        <v>1</v>
      </c>
      <c r="AD1529">
        <v>0</v>
      </c>
      <c r="AE1529" t="str">
        <v>(empty model)</v>
      </c>
      <c r="AF1529">
        <v>1</v>
      </c>
      <c r="AG1529">
        <v>19</v>
      </c>
      <c r="AH1529">
        <v>12542.935649999999</v>
      </c>
      <c r="AI1529">
        <v>14.4</v>
      </c>
    </row>
    <row r="1530" spans="10:35" x14ac:dyDescent="0.25">
      <c r="J1530" t="str">
        <v>Lithuania</v>
      </c>
      <c r="K1530" t="b">
        <v>1</v>
      </c>
      <c r="M1530" t="str">
        <v>Turkey</v>
      </c>
      <c r="N1530">
        <v>74.8</v>
      </c>
      <c r="P1530" t="str">
        <v>Turkey</v>
      </c>
      <c r="Q1530">
        <v>0</v>
      </c>
      <c r="R1530">
        <v>0</v>
      </c>
      <c r="S1530">
        <v>0</v>
      </c>
      <c r="T1530">
        <v>0</v>
      </c>
      <c r="U1530">
        <v>0</v>
      </c>
      <c r="V1530">
        <v>0</v>
      </c>
      <c r="W1530">
        <v>0</v>
      </c>
      <c r="X1530">
        <v>0</v>
      </c>
      <c r="Y1530">
        <v>0</v>
      </c>
      <c r="Z1530">
        <v>0</v>
      </c>
      <c r="AA1530">
        <v>0</v>
      </c>
      <c r="AB1530">
        <v>1</v>
      </c>
      <c r="AC1530">
        <v>0</v>
      </c>
      <c r="AD1530">
        <v>0</v>
      </c>
      <c r="AE1530" t="str">
        <v>(empty model)</v>
      </c>
      <c r="AF1530">
        <v>1</v>
      </c>
      <c r="AG1530">
        <v>112</v>
      </c>
      <c r="AH1530">
        <v>1172.3842999999999</v>
      </c>
      <c r="AI1530">
        <v>14.3</v>
      </c>
    </row>
    <row r="1531" spans="10:35" x14ac:dyDescent="0.25">
      <c r="J1531" t="str">
        <v>Lithuania</v>
      </c>
      <c r="K1531" t="b">
        <v>1</v>
      </c>
      <c r="M1531" t="str">
        <v>Turkey</v>
      </c>
      <c r="N1531">
        <v>74.5</v>
      </c>
      <c r="P1531" t="str">
        <v>Turkey</v>
      </c>
      <c r="Q1531">
        <v>0</v>
      </c>
      <c r="R1531">
        <v>0</v>
      </c>
      <c r="S1531">
        <v>0</v>
      </c>
      <c r="T1531">
        <v>0</v>
      </c>
      <c r="U1531">
        <v>0</v>
      </c>
      <c r="V1531">
        <v>0</v>
      </c>
      <c r="W1531">
        <v>0</v>
      </c>
      <c r="X1531">
        <v>0</v>
      </c>
      <c r="Y1531">
        <v>0</v>
      </c>
      <c r="Z1531">
        <v>0</v>
      </c>
      <c r="AA1531">
        <v>1</v>
      </c>
      <c r="AB1531">
        <v>0</v>
      </c>
      <c r="AC1531">
        <v>0</v>
      </c>
      <c r="AD1531">
        <v>0</v>
      </c>
      <c r="AE1531" t="str">
        <v>(empty model)</v>
      </c>
      <c r="AF1531">
        <v>1</v>
      </c>
      <c r="AG1531">
        <v>114</v>
      </c>
      <c r="AH1531">
        <v>11341.133949999999</v>
      </c>
      <c r="AI1531">
        <v>13.8</v>
      </c>
    </row>
    <row r="1532" spans="10:35" x14ac:dyDescent="0.25">
      <c r="J1532" t="str">
        <v>Lithuania</v>
      </c>
      <c r="K1532" t="b">
        <v>1</v>
      </c>
      <c r="M1532" t="str">
        <v>Turkey</v>
      </c>
      <c r="N1532">
        <v>74.2</v>
      </c>
      <c r="P1532" t="str">
        <v>Turkey</v>
      </c>
      <c r="Q1532">
        <v>0</v>
      </c>
      <c r="R1532">
        <v>0</v>
      </c>
      <c r="S1532">
        <v>0</v>
      </c>
      <c r="T1532">
        <v>0</v>
      </c>
      <c r="U1532">
        <v>0</v>
      </c>
      <c r="V1532">
        <v>0</v>
      </c>
      <c r="W1532">
        <v>0</v>
      </c>
      <c r="X1532">
        <v>0</v>
      </c>
      <c r="Y1532">
        <v>0</v>
      </c>
      <c r="Z1532">
        <v>1</v>
      </c>
      <c r="AA1532">
        <v>0</v>
      </c>
      <c r="AB1532">
        <v>0</v>
      </c>
      <c r="AC1532">
        <v>0</v>
      </c>
      <c r="AD1532">
        <v>0</v>
      </c>
      <c r="AE1532" t="str">
        <v>(empty model)</v>
      </c>
      <c r="AF1532">
        <v>1</v>
      </c>
      <c r="AG1532">
        <v>116</v>
      </c>
      <c r="AH1532">
        <v>1672.5693000000001</v>
      </c>
      <c r="AI1532">
        <v>13</v>
      </c>
    </row>
    <row r="1533" spans="10:35" x14ac:dyDescent="0.25">
      <c r="J1533" t="str">
        <v>Lithuania</v>
      </c>
      <c r="K1533" t="b">
        <v>1</v>
      </c>
      <c r="M1533" t="str">
        <v>Turkey</v>
      </c>
      <c r="N1533">
        <v>73.900000000000006</v>
      </c>
      <c r="P1533" t="str">
        <v>Turkey</v>
      </c>
      <c r="Q1533">
        <v>0</v>
      </c>
      <c r="R1533">
        <v>0</v>
      </c>
      <c r="S1533">
        <v>0</v>
      </c>
      <c r="T1533">
        <v>0</v>
      </c>
      <c r="U1533">
        <v>0</v>
      </c>
      <c r="V1533">
        <v>0</v>
      </c>
      <c r="W1533">
        <v>0</v>
      </c>
      <c r="X1533">
        <v>0</v>
      </c>
      <c r="Y1533">
        <v>1</v>
      </c>
      <c r="Z1533">
        <v>0</v>
      </c>
      <c r="AA1533">
        <v>0</v>
      </c>
      <c r="AB1533">
        <v>0</v>
      </c>
      <c r="AC1533">
        <v>0</v>
      </c>
      <c r="AD1533">
        <v>0</v>
      </c>
      <c r="AE1533" t="str">
        <v>(empty model)</v>
      </c>
      <c r="AF1533">
        <v>1</v>
      </c>
      <c r="AG1533">
        <v>118</v>
      </c>
      <c r="AH1533">
        <v>936.499911</v>
      </c>
      <c r="AI1533">
        <v>12.5</v>
      </c>
    </row>
    <row r="1534" spans="10:35" x14ac:dyDescent="0.25">
      <c r="J1534" t="str">
        <v>Lithuania</v>
      </c>
      <c r="K1534" t="b">
        <v>1</v>
      </c>
      <c r="M1534" t="str">
        <v>Turkey</v>
      </c>
      <c r="N1534">
        <v>73.5</v>
      </c>
      <c r="P1534" t="str">
        <v>Turkey</v>
      </c>
      <c r="Q1534">
        <v>0</v>
      </c>
      <c r="R1534">
        <v>0</v>
      </c>
      <c r="S1534">
        <v>0</v>
      </c>
      <c r="T1534">
        <v>0</v>
      </c>
      <c r="U1534">
        <v>0</v>
      </c>
      <c r="V1534">
        <v>0</v>
      </c>
      <c r="W1534">
        <v>0</v>
      </c>
      <c r="X1534">
        <v>1</v>
      </c>
      <c r="Y1534">
        <v>0</v>
      </c>
      <c r="Z1534">
        <v>0</v>
      </c>
      <c r="AA1534">
        <v>0</v>
      </c>
      <c r="AB1534">
        <v>0</v>
      </c>
      <c r="AC1534">
        <v>0</v>
      </c>
      <c r="AD1534">
        <v>0</v>
      </c>
      <c r="AE1534" t="str">
        <v>(empty model)</v>
      </c>
      <c r="AF1534">
        <v>1</v>
      </c>
      <c r="AG1534">
        <v>121</v>
      </c>
      <c r="AH1534">
        <v>185.68975</v>
      </c>
      <c r="AI1534">
        <v>12.5</v>
      </c>
    </row>
    <row r="1535" spans="10:35" x14ac:dyDescent="0.25">
      <c r="J1535" t="str">
        <v>Lithuania</v>
      </c>
      <c r="K1535" t="b">
        <v>1</v>
      </c>
      <c r="M1535" t="str">
        <v>Turkey</v>
      </c>
      <c r="N1535">
        <v>73.2</v>
      </c>
      <c r="P1535" t="str">
        <v>Turkey</v>
      </c>
      <c r="Q1535">
        <v>0</v>
      </c>
      <c r="R1535">
        <v>0</v>
      </c>
      <c r="S1535">
        <v>0</v>
      </c>
      <c r="T1535">
        <v>0</v>
      </c>
      <c r="U1535">
        <v>0</v>
      </c>
      <c r="V1535">
        <v>0</v>
      </c>
      <c r="W1535">
        <v>1</v>
      </c>
      <c r="X1535">
        <v>0</v>
      </c>
      <c r="Y1535">
        <v>0</v>
      </c>
      <c r="Z1535">
        <v>0</v>
      </c>
      <c r="AA1535">
        <v>0</v>
      </c>
      <c r="AB1535">
        <v>0</v>
      </c>
      <c r="AC1535">
        <v>0</v>
      </c>
      <c r="AD1535">
        <v>0</v>
      </c>
      <c r="AE1535" t="str">
        <v>(empty model)</v>
      </c>
      <c r="AF1535">
        <v>1</v>
      </c>
      <c r="AG1535">
        <v>124</v>
      </c>
      <c r="AH1535">
        <v>979.49246000000005</v>
      </c>
      <c r="AI1535">
        <v>12.3</v>
      </c>
    </row>
    <row r="1536" spans="10:35" x14ac:dyDescent="0.25">
      <c r="J1536" t="str">
        <v>Lithuania</v>
      </c>
      <c r="K1536" t="b">
        <v>1</v>
      </c>
      <c r="M1536" t="str">
        <v>Turkey</v>
      </c>
      <c r="N1536">
        <v>72.8</v>
      </c>
      <c r="P1536" t="str">
        <v>Turkey</v>
      </c>
      <c r="Q1536">
        <v>0</v>
      </c>
      <c r="R1536">
        <v>0</v>
      </c>
      <c r="S1536">
        <v>0</v>
      </c>
      <c r="T1536">
        <v>0</v>
      </c>
      <c r="U1536">
        <v>0</v>
      </c>
      <c r="V1536">
        <v>1</v>
      </c>
      <c r="W1536">
        <v>0</v>
      </c>
      <c r="X1536">
        <v>0</v>
      </c>
      <c r="Y1536">
        <v>0</v>
      </c>
      <c r="Z1536">
        <v>0</v>
      </c>
      <c r="AA1536">
        <v>0</v>
      </c>
      <c r="AB1536">
        <v>0</v>
      </c>
      <c r="AC1536">
        <v>0</v>
      </c>
      <c r="AD1536">
        <v>0</v>
      </c>
      <c r="AE1536" t="str">
        <v>(empty model)</v>
      </c>
      <c r="AF1536">
        <v>1</v>
      </c>
      <c r="AG1536">
        <v>126</v>
      </c>
      <c r="AH1536">
        <v>834.86916099999996</v>
      </c>
      <c r="AI1536">
        <v>11.9</v>
      </c>
    </row>
    <row r="1537" spans="10:35" x14ac:dyDescent="0.25">
      <c r="J1537" t="str">
        <v>Lithuania</v>
      </c>
      <c r="K1537" t="b">
        <v>1</v>
      </c>
      <c r="M1537" t="str">
        <v>Turkey</v>
      </c>
      <c r="N1537">
        <v>72.400000000000006</v>
      </c>
      <c r="P1537" t="str">
        <v>Turkey</v>
      </c>
      <c r="Q1537">
        <v>0</v>
      </c>
      <c r="R1537">
        <v>0</v>
      </c>
      <c r="S1537">
        <v>0</v>
      </c>
      <c r="T1537">
        <v>0</v>
      </c>
      <c r="U1537">
        <v>1</v>
      </c>
      <c r="V1537">
        <v>0</v>
      </c>
      <c r="W1537">
        <v>0</v>
      </c>
      <c r="X1537">
        <v>0</v>
      </c>
      <c r="Y1537">
        <v>0</v>
      </c>
      <c r="Z1537">
        <v>0</v>
      </c>
      <c r="AA1537">
        <v>0</v>
      </c>
      <c r="AB1537">
        <v>0</v>
      </c>
      <c r="AC1537">
        <v>0</v>
      </c>
      <c r="AD1537">
        <v>0</v>
      </c>
      <c r="AE1537" t="str">
        <v>(empty model)</v>
      </c>
      <c r="AF1537">
        <v>1</v>
      </c>
      <c r="AG1537">
        <v>129</v>
      </c>
      <c r="AH1537">
        <v>7384.3546610000003</v>
      </c>
      <c r="AI1537">
        <v>11.9</v>
      </c>
    </row>
    <row r="1538" spans="10:35" x14ac:dyDescent="0.25">
      <c r="J1538" t="str">
        <v>Lithuania</v>
      </c>
      <c r="K1538" t="b">
        <v>1</v>
      </c>
      <c r="M1538" t="str">
        <v>Turkey</v>
      </c>
      <c r="N1538">
        <v>72</v>
      </c>
      <c r="P1538" t="str">
        <v>Turkey</v>
      </c>
      <c r="Q1538">
        <v>0</v>
      </c>
      <c r="R1538">
        <v>0</v>
      </c>
      <c r="S1538">
        <v>0</v>
      </c>
      <c r="T1538">
        <v>1</v>
      </c>
      <c r="U1538">
        <v>0</v>
      </c>
      <c r="V1538">
        <v>0</v>
      </c>
      <c r="W1538">
        <v>0</v>
      </c>
      <c r="X1538">
        <v>0</v>
      </c>
      <c r="Y1538">
        <v>0</v>
      </c>
      <c r="Z1538">
        <v>0</v>
      </c>
      <c r="AA1538">
        <v>0</v>
      </c>
      <c r="AB1538">
        <v>0</v>
      </c>
      <c r="AC1538">
        <v>0</v>
      </c>
      <c r="AD1538">
        <v>0</v>
      </c>
      <c r="AE1538" t="str">
        <v>(empty model)</v>
      </c>
      <c r="AF1538">
        <v>1</v>
      </c>
      <c r="AG1538">
        <v>132</v>
      </c>
      <c r="AH1538">
        <v>64.729529999999997</v>
      </c>
      <c r="AI1538">
        <v>12</v>
      </c>
    </row>
    <row r="1539" spans="10:35" x14ac:dyDescent="0.25">
      <c r="J1539" t="str">
        <v>Lithuania</v>
      </c>
      <c r="K1539" t="b">
        <v>1</v>
      </c>
      <c r="M1539" t="str">
        <v>Turkey</v>
      </c>
      <c r="N1539">
        <v>71.599999999999994</v>
      </c>
      <c r="P1539" t="str">
        <v>Turkey</v>
      </c>
      <c r="Q1539">
        <v>0</v>
      </c>
      <c r="R1539">
        <v>0</v>
      </c>
      <c r="S1539">
        <v>1</v>
      </c>
      <c r="T1539">
        <v>0</v>
      </c>
      <c r="U1539">
        <v>0</v>
      </c>
      <c r="V1539">
        <v>0</v>
      </c>
      <c r="W1539">
        <v>0</v>
      </c>
      <c r="X1539">
        <v>0</v>
      </c>
      <c r="Y1539">
        <v>0</v>
      </c>
      <c r="Z1539">
        <v>0</v>
      </c>
      <c r="AA1539">
        <v>0</v>
      </c>
      <c r="AB1539">
        <v>0</v>
      </c>
      <c r="AC1539">
        <v>0</v>
      </c>
      <c r="AD1539">
        <v>0</v>
      </c>
      <c r="AE1539" t="str">
        <v>(empty model)</v>
      </c>
      <c r="AF1539">
        <v>1</v>
      </c>
      <c r="AG1539">
        <v>135</v>
      </c>
      <c r="AH1539">
        <v>4718.5129100000004</v>
      </c>
      <c r="AI1539">
        <v>11.9</v>
      </c>
    </row>
    <row r="1540" spans="10:35" x14ac:dyDescent="0.25">
      <c r="J1540" t="str">
        <v>Lithuania</v>
      </c>
      <c r="K1540" t="b">
        <v>1</v>
      </c>
      <c r="M1540" t="str">
        <v>Turkey</v>
      </c>
      <c r="N1540">
        <v>71.2</v>
      </c>
      <c r="P1540" t="str">
        <v>Turkey</v>
      </c>
      <c r="Q1540">
        <v>0</v>
      </c>
      <c r="R1540">
        <v>1</v>
      </c>
      <c r="S1540">
        <v>0</v>
      </c>
      <c r="T1540">
        <v>0</v>
      </c>
      <c r="U1540">
        <v>0</v>
      </c>
      <c r="V1540">
        <v>0</v>
      </c>
      <c r="W1540">
        <v>0</v>
      </c>
      <c r="X1540">
        <v>0</v>
      </c>
      <c r="Y1540">
        <v>0</v>
      </c>
      <c r="Z1540">
        <v>0</v>
      </c>
      <c r="AA1540">
        <v>0</v>
      </c>
      <c r="AB1540">
        <v>0</v>
      </c>
      <c r="AC1540">
        <v>0</v>
      </c>
      <c r="AD1540">
        <v>0</v>
      </c>
      <c r="AE1540" t="str">
        <v>(empty model)</v>
      </c>
      <c r="AF1540">
        <v>1</v>
      </c>
      <c r="AG1540">
        <v>138</v>
      </c>
      <c r="AH1540">
        <v>366.57</v>
      </c>
      <c r="AI1540">
        <v>11.5</v>
      </c>
    </row>
    <row r="1541" spans="10:35" x14ac:dyDescent="0.25">
      <c r="J1541" t="str">
        <v>Luxembourg</v>
      </c>
      <c r="K1541" t="b">
        <v>0</v>
      </c>
      <c r="M1541" t="str">
        <v>Turkey</v>
      </c>
      <c r="N1541">
        <v>78</v>
      </c>
      <c r="P1541" t="str">
        <v>Turkey</v>
      </c>
      <c r="Q1541">
        <v>1</v>
      </c>
      <c r="R1541">
        <v>0</v>
      </c>
      <c r="S1541">
        <v>0</v>
      </c>
      <c r="T1541">
        <v>0</v>
      </c>
      <c r="U1541">
        <v>0</v>
      </c>
      <c r="V1541">
        <v>0</v>
      </c>
      <c r="W1541">
        <v>0</v>
      </c>
      <c r="X1541">
        <v>0</v>
      </c>
      <c r="Y1541">
        <v>0</v>
      </c>
      <c r="Z1541">
        <v>0</v>
      </c>
      <c r="AA1541">
        <v>0</v>
      </c>
      <c r="AB1541">
        <v>0</v>
      </c>
      <c r="AC1541">
        <v>0</v>
      </c>
      <c r="AD1541">
        <v>0</v>
      </c>
      <c r="AE1541" t="str">
        <v>(empty model)</v>
      </c>
      <c r="AF1541">
        <v>1</v>
      </c>
      <c r="AG1541">
        <v>14</v>
      </c>
      <c r="AH1541">
        <v>3119.6371600000002</v>
      </c>
      <c r="AI1541">
        <v>11.1</v>
      </c>
    </row>
    <row r="1542" spans="10:35" x14ac:dyDescent="0.25">
      <c r="J1542" t="str">
        <v>Luxembourg</v>
      </c>
      <c r="K1542" t="b">
        <v>1</v>
      </c>
      <c r="M1542" t="str">
        <v>Turkey</v>
      </c>
      <c r="N1542">
        <v>74</v>
      </c>
      <c r="P1542" t="str">
        <v>Turkey</v>
      </c>
      <c r="Q1542">
        <v>0</v>
      </c>
      <c r="R1542">
        <v>0</v>
      </c>
      <c r="S1542">
        <v>0</v>
      </c>
      <c r="T1542">
        <v>0</v>
      </c>
      <c r="U1542">
        <v>0</v>
      </c>
      <c r="V1542">
        <v>0</v>
      </c>
      <c r="W1542">
        <v>0</v>
      </c>
      <c r="X1542">
        <v>0</v>
      </c>
      <c r="Y1542">
        <v>0</v>
      </c>
      <c r="Z1542">
        <v>0</v>
      </c>
      <c r="AA1542">
        <v>0</v>
      </c>
      <c r="AB1542">
        <v>0</v>
      </c>
      <c r="AC1542">
        <v>0</v>
      </c>
      <c r="AD1542">
        <v>0</v>
      </c>
      <c r="AE1542" t="str">
        <v>(empty model)</v>
      </c>
      <c r="AF1542">
        <v>1</v>
      </c>
      <c r="AG1542">
        <v>143</v>
      </c>
      <c r="AH1542">
        <v>4316.553895</v>
      </c>
      <c r="AI1542">
        <v>10.7</v>
      </c>
    </row>
    <row r="1543" spans="10:35" x14ac:dyDescent="0.25">
      <c r="J1543" t="str">
        <v>Luxembourg</v>
      </c>
      <c r="K1543" t="b">
        <v>1</v>
      </c>
      <c r="M1543" t="str">
        <v>Turkmenistan</v>
      </c>
      <c r="N1543">
        <v>66</v>
      </c>
      <c r="P1543" t="str">
        <v>Turkmenistan</v>
      </c>
      <c r="Q1543">
        <v>0</v>
      </c>
      <c r="R1543">
        <v>0</v>
      </c>
      <c r="S1543">
        <v>0</v>
      </c>
      <c r="T1543">
        <v>0</v>
      </c>
      <c r="U1543">
        <v>0</v>
      </c>
      <c r="V1543">
        <v>0</v>
      </c>
      <c r="W1543">
        <v>0</v>
      </c>
      <c r="X1543">
        <v>0</v>
      </c>
      <c r="Y1543">
        <v>0</v>
      </c>
      <c r="Z1543">
        <v>0</v>
      </c>
      <c r="AA1543">
        <v>0</v>
      </c>
      <c r="AB1543">
        <v>0</v>
      </c>
      <c r="AC1543">
        <v>0</v>
      </c>
      <c r="AD1543">
        <v>1</v>
      </c>
      <c r="AE1543" t="str">
        <v>(empty model)</v>
      </c>
      <c r="AF1543">
        <v>1</v>
      </c>
      <c r="AG1543">
        <v>217</v>
      </c>
      <c r="AH1543">
        <v>7962.3658240000004</v>
      </c>
      <c r="AI1543">
        <v>10.8</v>
      </c>
    </row>
    <row r="1544" spans="10:35" x14ac:dyDescent="0.25">
      <c r="J1544" t="str">
        <v>Luxembourg</v>
      </c>
      <c r="K1544" t="b">
        <v>1</v>
      </c>
      <c r="M1544" t="str">
        <v>Turkmenistan</v>
      </c>
      <c r="N1544">
        <v>65.400000000000006</v>
      </c>
      <c r="P1544" t="str">
        <v>Turkmenistan</v>
      </c>
      <c r="Q1544">
        <v>0</v>
      </c>
      <c r="R1544">
        <v>0</v>
      </c>
      <c r="S1544">
        <v>0</v>
      </c>
      <c r="T1544">
        <v>0</v>
      </c>
      <c r="U1544">
        <v>0</v>
      </c>
      <c r="V1544">
        <v>0</v>
      </c>
      <c r="W1544">
        <v>0</v>
      </c>
      <c r="X1544">
        <v>0</v>
      </c>
      <c r="Y1544">
        <v>0</v>
      </c>
      <c r="Z1544">
        <v>0</v>
      </c>
      <c r="AA1544">
        <v>0</v>
      </c>
      <c r="AB1544">
        <v>0</v>
      </c>
      <c r="AC1544">
        <v>1</v>
      </c>
      <c r="AD1544">
        <v>0</v>
      </c>
      <c r="AE1544" t="str">
        <v>(empty model)</v>
      </c>
      <c r="AF1544">
        <v>1</v>
      </c>
      <c r="AG1544">
        <v>228</v>
      </c>
      <c r="AH1544">
        <v>734.42525000000001</v>
      </c>
      <c r="AI1544">
        <v>10.7</v>
      </c>
    </row>
    <row r="1545" spans="10:35" x14ac:dyDescent="0.25">
      <c r="J1545" t="str">
        <v>Luxembourg</v>
      </c>
      <c r="K1545" t="b">
        <v>1</v>
      </c>
      <c r="M1545" t="str">
        <v>Turkmenistan</v>
      </c>
      <c r="N1545">
        <v>65.599999999999994</v>
      </c>
      <c r="P1545" t="str">
        <v>Turkmenistan</v>
      </c>
      <c r="Q1545">
        <v>0</v>
      </c>
      <c r="R1545">
        <v>0</v>
      </c>
      <c r="S1545">
        <v>0</v>
      </c>
      <c r="T1545">
        <v>0</v>
      </c>
      <c r="U1545">
        <v>0</v>
      </c>
      <c r="V1545">
        <v>0</v>
      </c>
      <c r="W1545">
        <v>0</v>
      </c>
      <c r="X1545">
        <v>0</v>
      </c>
      <c r="Y1545">
        <v>0</v>
      </c>
      <c r="Z1545">
        <v>0</v>
      </c>
      <c r="AA1545">
        <v>0</v>
      </c>
      <c r="AB1545">
        <v>1</v>
      </c>
      <c r="AC1545">
        <v>0</v>
      </c>
      <c r="AD1545">
        <v>0</v>
      </c>
      <c r="AE1545" t="str">
        <v>(empty model)</v>
      </c>
      <c r="AF1545">
        <v>1</v>
      </c>
      <c r="AG1545">
        <v>22</v>
      </c>
      <c r="AH1545">
        <v>6675.2629539999998</v>
      </c>
      <c r="AI1545">
        <v>10.7</v>
      </c>
    </row>
    <row r="1546" spans="10:35" x14ac:dyDescent="0.25">
      <c r="J1546" t="str">
        <v>Luxembourg</v>
      </c>
      <c r="K1546" t="b">
        <v>1</v>
      </c>
      <c r="M1546" t="str">
        <v>Turkmenistan</v>
      </c>
      <c r="N1546">
        <v>65.599999999999994</v>
      </c>
      <c r="P1546" t="str">
        <v>Turkmenistan</v>
      </c>
      <c r="Q1546">
        <v>0</v>
      </c>
      <c r="R1546">
        <v>0</v>
      </c>
      <c r="S1546">
        <v>0</v>
      </c>
      <c r="T1546">
        <v>0</v>
      </c>
      <c r="U1546">
        <v>0</v>
      </c>
      <c r="V1546">
        <v>0</v>
      </c>
      <c r="W1546">
        <v>0</v>
      </c>
      <c r="X1546">
        <v>0</v>
      </c>
      <c r="Y1546">
        <v>0</v>
      </c>
      <c r="Z1546">
        <v>0</v>
      </c>
      <c r="AA1546">
        <v>1</v>
      </c>
      <c r="AB1546">
        <v>0</v>
      </c>
      <c r="AC1546">
        <v>0</v>
      </c>
      <c r="AD1546">
        <v>0</v>
      </c>
      <c r="AE1546" t="str">
        <v>(empty model)</v>
      </c>
      <c r="AF1546">
        <v>1</v>
      </c>
      <c r="AG1546">
        <v>217</v>
      </c>
      <c r="AH1546">
        <v>5649.978486</v>
      </c>
      <c r="AI1546">
        <v>10.6</v>
      </c>
    </row>
    <row r="1547" spans="10:35" x14ac:dyDescent="0.25">
      <c r="J1547" t="str">
        <v>Luxembourg</v>
      </c>
      <c r="K1547" t="b">
        <v>1</v>
      </c>
      <c r="M1547" t="str">
        <v>Turkmenistan</v>
      </c>
      <c r="N1547">
        <v>65.8</v>
      </c>
      <c r="P1547" t="str">
        <v>Turkmenistan</v>
      </c>
      <c r="Q1547">
        <v>0</v>
      </c>
      <c r="R1547">
        <v>0</v>
      </c>
      <c r="S1547">
        <v>0</v>
      </c>
      <c r="T1547">
        <v>0</v>
      </c>
      <c r="U1547">
        <v>0</v>
      </c>
      <c r="V1547">
        <v>0</v>
      </c>
      <c r="W1547">
        <v>0</v>
      </c>
      <c r="X1547">
        <v>0</v>
      </c>
      <c r="Y1547">
        <v>0</v>
      </c>
      <c r="Z1547">
        <v>1</v>
      </c>
      <c r="AA1547">
        <v>0</v>
      </c>
      <c r="AB1547">
        <v>0</v>
      </c>
      <c r="AC1547">
        <v>0</v>
      </c>
      <c r="AD1547">
        <v>0</v>
      </c>
      <c r="AE1547" t="str">
        <v>(empty model)</v>
      </c>
      <c r="AF1547">
        <v>1</v>
      </c>
      <c r="AG1547">
        <v>211</v>
      </c>
      <c r="AH1547">
        <v>4439.2299999999996</v>
      </c>
      <c r="AI1547">
        <v>10.6</v>
      </c>
    </row>
    <row r="1548" spans="10:35" x14ac:dyDescent="0.25">
      <c r="J1548" t="str">
        <v>Luxembourg</v>
      </c>
      <c r="K1548" t="b">
        <v>1</v>
      </c>
      <c r="M1548" t="str">
        <v>Turkmenistan</v>
      </c>
      <c r="N1548">
        <v>65.599999999999994</v>
      </c>
      <c r="P1548" t="str">
        <v>Turkmenistan</v>
      </c>
      <c r="Q1548">
        <v>0</v>
      </c>
      <c r="R1548">
        <v>0</v>
      </c>
      <c r="S1548">
        <v>0</v>
      </c>
      <c r="T1548">
        <v>0</v>
      </c>
      <c r="U1548">
        <v>0</v>
      </c>
      <c r="V1548">
        <v>0</v>
      </c>
      <c r="W1548">
        <v>0</v>
      </c>
      <c r="X1548">
        <v>0</v>
      </c>
      <c r="Y1548">
        <v>1</v>
      </c>
      <c r="Z1548">
        <v>0</v>
      </c>
      <c r="AA1548">
        <v>0</v>
      </c>
      <c r="AB1548">
        <v>0</v>
      </c>
      <c r="AC1548">
        <v>0</v>
      </c>
      <c r="AD1548">
        <v>0</v>
      </c>
      <c r="AE1548" t="str">
        <v>(empty model)</v>
      </c>
      <c r="AF1548">
        <v>1</v>
      </c>
      <c r="AG1548">
        <v>215</v>
      </c>
      <c r="AH1548">
        <v>436.45922300000001</v>
      </c>
      <c r="AI1548">
        <v>10.5</v>
      </c>
    </row>
    <row r="1549" spans="10:35" x14ac:dyDescent="0.25">
      <c r="J1549" t="str">
        <v>Luxembourg</v>
      </c>
      <c r="K1549" t="b">
        <v>1</v>
      </c>
      <c r="M1549" t="str">
        <v>Turkmenistan</v>
      </c>
      <c r="N1549">
        <v>64.5</v>
      </c>
      <c r="P1549" t="str">
        <v>Turkmenistan</v>
      </c>
      <c r="Q1549">
        <v>0</v>
      </c>
      <c r="R1549">
        <v>0</v>
      </c>
      <c r="S1549">
        <v>0</v>
      </c>
      <c r="T1549">
        <v>0</v>
      </c>
      <c r="U1549">
        <v>0</v>
      </c>
      <c r="V1549">
        <v>0</v>
      </c>
      <c r="W1549">
        <v>0</v>
      </c>
      <c r="X1549">
        <v>1</v>
      </c>
      <c r="Y1549">
        <v>0</v>
      </c>
      <c r="Z1549">
        <v>0</v>
      </c>
      <c r="AA1549">
        <v>0</v>
      </c>
      <c r="AB1549">
        <v>0</v>
      </c>
      <c r="AC1549">
        <v>0</v>
      </c>
      <c r="AD1549">
        <v>0</v>
      </c>
      <c r="AE1549" t="str">
        <v>(empty model)</v>
      </c>
      <c r="AF1549">
        <v>1</v>
      </c>
      <c r="AG1549">
        <v>235</v>
      </c>
      <c r="AH1549">
        <v>394.46767499999999</v>
      </c>
      <c r="AI1549">
        <v>10.5</v>
      </c>
    </row>
    <row r="1550" spans="10:35" x14ac:dyDescent="0.25">
      <c r="J1550" t="str">
        <v>Luxembourg</v>
      </c>
      <c r="K1550" t="b">
        <v>1</v>
      </c>
      <c r="M1550" t="str">
        <v>Turkmenistan</v>
      </c>
      <c r="N1550">
        <v>64.099999999999994</v>
      </c>
      <c r="P1550" t="str">
        <v>Turkmenistan</v>
      </c>
      <c r="Q1550">
        <v>0</v>
      </c>
      <c r="R1550">
        <v>0</v>
      </c>
      <c r="S1550">
        <v>0</v>
      </c>
      <c r="T1550">
        <v>0</v>
      </c>
      <c r="U1550">
        <v>0</v>
      </c>
      <c r="V1550">
        <v>0</v>
      </c>
      <c r="W1550">
        <v>1</v>
      </c>
      <c r="X1550">
        <v>0</v>
      </c>
      <c r="Y1550">
        <v>0</v>
      </c>
      <c r="Z1550">
        <v>0</v>
      </c>
      <c r="AA1550">
        <v>0</v>
      </c>
      <c r="AB1550">
        <v>0</v>
      </c>
      <c r="AC1550">
        <v>0</v>
      </c>
      <c r="AD1550">
        <v>0</v>
      </c>
      <c r="AE1550" t="str">
        <v>(empty model)</v>
      </c>
      <c r="AF1550">
        <v>1</v>
      </c>
      <c r="AG1550">
        <v>241</v>
      </c>
      <c r="AH1550">
        <v>26.371428000000002</v>
      </c>
      <c r="AI1550">
        <v>10.4</v>
      </c>
    </row>
    <row r="1551" spans="10:35" x14ac:dyDescent="0.25">
      <c r="J1551" t="str">
        <v>Luxembourg</v>
      </c>
      <c r="K1551" t="b">
        <v>1</v>
      </c>
      <c r="M1551" t="str">
        <v>Turkmenistan</v>
      </c>
      <c r="N1551">
        <v>63.7</v>
      </c>
      <c r="P1551" t="str">
        <v>Turkmenistan</v>
      </c>
      <c r="Q1551">
        <v>0</v>
      </c>
      <c r="R1551">
        <v>0</v>
      </c>
      <c r="S1551">
        <v>0</v>
      </c>
      <c r="T1551">
        <v>0</v>
      </c>
      <c r="U1551">
        <v>0</v>
      </c>
      <c r="V1551">
        <v>1</v>
      </c>
      <c r="W1551">
        <v>0</v>
      </c>
      <c r="X1551">
        <v>0</v>
      </c>
      <c r="Y1551">
        <v>0</v>
      </c>
      <c r="Z1551">
        <v>0</v>
      </c>
      <c r="AA1551">
        <v>0</v>
      </c>
      <c r="AB1551">
        <v>0</v>
      </c>
      <c r="AC1551">
        <v>0</v>
      </c>
      <c r="AD1551">
        <v>0</v>
      </c>
      <c r="AE1551" t="str">
        <v>(empty model)</v>
      </c>
      <c r="AF1551">
        <v>1</v>
      </c>
      <c r="AG1551">
        <v>245</v>
      </c>
      <c r="AH1551">
        <v>2136.66815</v>
      </c>
      <c r="AI1551">
        <v>10.4</v>
      </c>
    </row>
    <row r="1552" spans="10:35" x14ac:dyDescent="0.25">
      <c r="J1552" t="str">
        <v>Luxembourg</v>
      </c>
      <c r="K1552" t="b">
        <v>1</v>
      </c>
      <c r="M1552" t="str">
        <v>Turkmenistan</v>
      </c>
      <c r="N1552">
        <v>63.3</v>
      </c>
      <c r="P1552" t="str">
        <v>Turkmenistan</v>
      </c>
      <c r="Q1552">
        <v>0</v>
      </c>
      <c r="R1552">
        <v>0</v>
      </c>
      <c r="S1552">
        <v>0</v>
      </c>
      <c r="T1552">
        <v>0</v>
      </c>
      <c r="U1552">
        <v>1</v>
      </c>
      <c r="V1552">
        <v>0</v>
      </c>
      <c r="W1552">
        <v>0</v>
      </c>
      <c r="X1552">
        <v>0</v>
      </c>
      <c r="Y1552">
        <v>0</v>
      </c>
      <c r="Z1552">
        <v>0</v>
      </c>
      <c r="AA1552">
        <v>0</v>
      </c>
      <c r="AB1552">
        <v>0</v>
      </c>
      <c r="AC1552">
        <v>0</v>
      </c>
      <c r="AD1552">
        <v>0</v>
      </c>
      <c r="AE1552" t="str">
        <v>(empty model)</v>
      </c>
      <c r="AF1552">
        <v>1</v>
      </c>
      <c r="AG1552">
        <v>248</v>
      </c>
      <c r="AH1552">
        <v>174.51474999999999</v>
      </c>
      <c r="AI1552">
        <v>10.3</v>
      </c>
    </row>
    <row r="1553" spans="10:35" x14ac:dyDescent="0.25">
      <c r="J1553" t="str">
        <v>Luxembourg</v>
      </c>
      <c r="K1553" t="b">
        <v>1</v>
      </c>
      <c r="M1553" t="str">
        <v>Turkmenistan</v>
      </c>
      <c r="N1553">
        <v>63.5</v>
      </c>
      <c r="P1553" t="str">
        <v>Turkmenistan</v>
      </c>
      <c r="Q1553">
        <v>0</v>
      </c>
      <c r="R1553">
        <v>0</v>
      </c>
      <c r="S1553">
        <v>0</v>
      </c>
      <c r="T1553">
        <v>1</v>
      </c>
      <c r="U1553">
        <v>0</v>
      </c>
      <c r="V1553">
        <v>0</v>
      </c>
      <c r="W1553">
        <v>0</v>
      </c>
      <c r="X1553">
        <v>0</v>
      </c>
      <c r="Y1553">
        <v>0</v>
      </c>
      <c r="Z1553">
        <v>0</v>
      </c>
      <c r="AA1553">
        <v>0</v>
      </c>
      <c r="AB1553">
        <v>0</v>
      </c>
      <c r="AC1553">
        <v>0</v>
      </c>
      <c r="AD1553">
        <v>0</v>
      </c>
      <c r="AE1553" t="str">
        <v>(empty model)</v>
      </c>
      <c r="AF1553">
        <v>1</v>
      </c>
      <c r="AG1553">
        <v>238</v>
      </c>
      <c r="AH1553">
        <v>1453.917166</v>
      </c>
      <c r="AI1553">
        <v>10.3</v>
      </c>
    </row>
    <row r="1554" spans="10:35" x14ac:dyDescent="0.25">
      <c r="J1554" t="str">
        <v>Luxembourg</v>
      </c>
      <c r="K1554" t="b">
        <v>1</v>
      </c>
      <c r="M1554" t="str">
        <v>Turkmenistan</v>
      </c>
      <c r="N1554">
        <v>63.4</v>
      </c>
      <c r="P1554" t="str">
        <v>Turkmenistan</v>
      </c>
      <c r="Q1554">
        <v>0</v>
      </c>
      <c r="R1554">
        <v>0</v>
      </c>
      <c r="S1554">
        <v>1</v>
      </c>
      <c r="T1554">
        <v>0</v>
      </c>
      <c r="U1554">
        <v>0</v>
      </c>
      <c r="V1554">
        <v>0</v>
      </c>
      <c r="W1554">
        <v>0</v>
      </c>
      <c r="X1554">
        <v>0</v>
      </c>
      <c r="Y1554">
        <v>0</v>
      </c>
      <c r="Z1554">
        <v>0</v>
      </c>
      <c r="AA1554">
        <v>0</v>
      </c>
      <c r="AB1554">
        <v>0</v>
      </c>
      <c r="AC1554">
        <v>0</v>
      </c>
      <c r="AD1554">
        <v>0</v>
      </c>
      <c r="AE1554" t="str">
        <v>(empty model)</v>
      </c>
      <c r="AF1554">
        <v>1</v>
      </c>
      <c r="AG1554">
        <v>231</v>
      </c>
      <c r="AH1554">
        <v>1283.8859769999999</v>
      </c>
      <c r="AI1554">
        <v>10.3</v>
      </c>
    </row>
    <row r="1555" spans="10:35" x14ac:dyDescent="0.25">
      <c r="J1555" t="str">
        <v>Luxembourg</v>
      </c>
      <c r="K1555" t="b">
        <v>1</v>
      </c>
      <c r="M1555" t="str">
        <v>Turkmenistan</v>
      </c>
      <c r="N1555">
        <v>63.3</v>
      </c>
      <c r="P1555" t="str">
        <v>Turkmenistan</v>
      </c>
      <c r="Q1555">
        <v>0</v>
      </c>
      <c r="R1555">
        <v>1</v>
      </c>
      <c r="S1555">
        <v>0</v>
      </c>
      <c r="T1555">
        <v>0</v>
      </c>
      <c r="U1555">
        <v>0</v>
      </c>
      <c r="V1555">
        <v>0</v>
      </c>
      <c r="W1555">
        <v>0</v>
      </c>
      <c r="X1555">
        <v>0</v>
      </c>
      <c r="Y1555">
        <v>0</v>
      </c>
      <c r="Z1555">
        <v>0</v>
      </c>
      <c r="AA1555">
        <v>0</v>
      </c>
      <c r="AB1555">
        <v>0</v>
      </c>
      <c r="AC1555">
        <v>0</v>
      </c>
      <c r="AD1555">
        <v>0</v>
      </c>
      <c r="AE1555" t="str">
        <v>(empty model)</v>
      </c>
      <c r="AF1555">
        <v>1</v>
      </c>
      <c r="AG1555">
        <v>229</v>
      </c>
      <c r="AH1555">
        <v>967.91746799999999</v>
      </c>
      <c r="AI1555">
        <v>10.199999999999999</v>
      </c>
    </row>
    <row r="1556" spans="10:35" x14ac:dyDescent="0.25">
      <c r="J1556" t="str">
        <v>Luxembourg</v>
      </c>
      <c r="K1556" t="b">
        <v>1</v>
      </c>
      <c r="M1556" t="str">
        <v>Uganda</v>
      </c>
      <c r="N1556">
        <v>61.5</v>
      </c>
      <c r="P1556" t="str">
        <v>Uganda</v>
      </c>
      <c r="Q1556">
        <v>0</v>
      </c>
      <c r="R1556">
        <v>0</v>
      </c>
      <c r="S1556">
        <v>0</v>
      </c>
      <c r="T1556">
        <v>0</v>
      </c>
      <c r="U1556">
        <v>0</v>
      </c>
      <c r="V1556">
        <v>0</v>
      </c>
      <c r="W1556">
        <v>0</v>
      </c>
      <c r="X1556">
        <v>0</v>
      </c>
      <c r="Y1556">
        <v>0</v>
      </c>
      <c r="Z1556">
        <v>0</v>
      </c>
      <c r="AA1556">
        <v>0</v>
      </c>
      <c r="AB1556">
        <v>0</v>
      </c>
      <c r="AC1556">
        <v>0</v>
      </c>
      <c r="AD1556">
        <v>1</v>
      </c>
      <c r="AE1556" t="str">
        <v>(empty model)</v>
      </c>
      <c r="AF1556">
        <v>1</v>
      </c>
      <c r="AG1556">
        <v>38</v>
      </c>
      <c r="AH1556">
        <v>719.17266900000004</v>
      </c>
      <c r="AI1556">
        <v>10</v>
      </c>
    </row>
    <row r="1557" spans="10:35" x14ac:dyDescent="0.25">
      <c r="J1557" t="str">
        <v>Madagascar</v>
      </c>
      <c r="K1557" t="b">
        <v>0</v>
      </c>
      <c r="M1557" t="str">
        <v>Uganda</v>
      </c>
      <c r="N1557">
        <v>67</v>
      </c>
      <c r="P1557" t="str">
        <v>Uganda</v>
      </c>
      <c r="Q1557">
        <v>0</v>
      </c>
      <c r="R1557">
        <v>0</v>
      </c>
      <c r="S1557">
        <v>0</v>
      </c>
      <c r="T1557">
        <v>0</v>
      </c>
      <c r="U1557">
        <v>0</v>
      </c>
      <c r="V1557">
        <v>0</v>
      </c>
      <c r="W1557">
        <v>0</v>
      </c>
      <c r="X1557">
        <v>0</v>
      </c>
      <c r="Y1557">
        <v>0</v>
      </c>
      <c r="Z1557">
        <v>0</v>
      </c>
      <c r="AA1557">
        <v>0</v>
      </c>
      <c r="AB1557">
        <v>0</v>
      </c>
      <c r="AC1557">
        <v>1</v>
      </c>
      <c r="AD1557">
        <v>0</v>
      </c>
      <c r="AE1557" t="str">
        <v>(empty model)</v>
      </c>
      <c r="AF1557">
        <v>1</v>
      </c>
      <c r="AG1557">
        <v>325</v>
      </c>
      <c r="AH1557">
        <v>662.49229300000002</v>
      </c>
      <c r="AI1557">
        <v>10</v>
      </c>
    </row>
    <row r="1558" spans="10:35" x14ac:dyDescent="0.25">
      <c r="J1558" t="str">
        <v>Madagascar</v>
      </c>
      <c r="K1558" t="b">
        <v>1</v>
      </c>
      <c r="M1558" t="str">
        <v>Uganda</v>
      </c>
      <c r="N1558">
        <v>60</v>
      </c>
      <c r="P1558" t="str">
        <v>Uganda</v>
      </c>
      <c r="Q1558">
        <v>0</v>
      </c>
      <c r="R1558">
        <v>0</v>
      </c>
      <c r="S1558">
        <v>0</v>
      </c>
      <c r="T1558">
        <v>0</v>
      </c>
      <c r="U1558">
        <v>0</v>
      </c>
      <c r="V1558">
        <v>0</v>
      </c>
      <c r="W1558">
        <v>0</v>
      </c>
      <c r="X1558">
        <v>0</v>
      </c>
      <c r="Y1558">
        <v>0</v>
      </c>
      <c r="Z1558">
        <v>0</v>
      </c>
      <c r="AA1558">
        <v>0</v>
      </c>
      <c r="AB1558">
        <v>1</v>
      </c>
      <c r="AC1558">
        <v>0</v>
      </c>
      <c r="AD1558">
        <v>0</v>
      </c>
      <c r="AE1558" t="str">
        <v>(empty model)</v>
      </c>
      <c r="AF1558">
        <v>1</v>
      </c>
      <c r="AG1558">
        <v>339</v>
      </c>
      <c r="AH1558">
        <v>647.74740999999995</v>
      </c>
      <c r="AI1558">
        <v>10</v>
      </c>
    </row>
    <row r="1559" spans="10:35" x14ac:dyDescent="0.25">
      <c r="J1559" t="str">
        <v>Madagascar</v>
      </c>
      <c r="K1559" t="b">
        <v>1</v>
      </c>
      <c r="M1559" t="str">
        <v>Uganda</v>
      </c>
      <c r="N1559">
        <v>59.3</v>
      </c>
      <c r="P1559" t="str">
        <v>Uganda</v>
      </c>
      <c r="Q1559">
        <v>0</v>
      </c>
      <c r="R1559">
        <v>0</v>
      </c>
      <c r="S1559">
        <v>0</v>
      </c>
      <c r="T1559">
        <v>0</v>
      </c>
      <c r="U1559">
        <v>0</v>
      </c>
      <c r="V1559">
        <v>0</v>
      </c>
      <c r="W1559">
        <v>0</v>
      </c>
      <c r="X1559">
        <v>0</v>
      </c>
      <c r="Y1559">
        <v>0</v>
      </c>
      <c r="Z1559">
        <v>0</v>
      </c>
      <c r="AA1559">
        <v>1</v>
      </c>
      <c r="AB1559">
        <v>0</v>
      </c>
      <c r="AC1559">
        <v>0</v>
      </c>
      <c r="AD1559">
        <v>0</v>
      </c>
      <c r="AE1559" t="str">
        <v>(empty model)</v>
      </c>
      <c r="AF1559">
        <v>1</v>
      </c>
      <c r="AG1559">
        <v>347</v>
      </c>
      <c r="AH1559">
        <v>584.39621369999998</v>
      </c>
      <c r="AI1559">
        <v>10.7</v>
      </c>
    </row>
    <row r="1560" spans="10:35" x14ac:dyDescent="0.25">
      <c r="J1560" t="str">
        <v>Madagascar</v>
      </c>
      <c r="K1560" t="b">
        <v>1</v>
      </c>
      <c r="M1560" t="str">
        <v>Uganda</v>
      </c>
      <c r="N1560">
        <v>58.4</v>
      </c>
      <c r="P1560" t="str">
        <v>Uganda</v>
      </c>
      <c r="Q1560">
        <v>0</v>
      </c>
      <c r="R1560">
        <v>0</v>
      </c>
      <c r="S1560">
        <v>0</v>
      </c>
      <c r="T1560">
        <v>0</v>
      </c>
      <c r="U1560">
        <v>0</v>
      </c>
      <c r="V1560">
        <v>0</v>
      </c>
      <c r="W1560">
        <v>0</v>
      </c>
      <c r="X1560">
        <v>0</v>
      </c>
      <c r="Y1560">
        <v>0</v>
      </c>
      <c r="Z1560">
        <v>1</v>
      </c>
      <c r="AA1560">
        <v>0</v>
      </c>
      <c r="AB1560">
        <v>0</v>
      </c>
      <c r="AC1560">
        <v>0</v>
      </c>
      <c r="AD1560">
        <v>0</v>
      </c>
      <c r="AE1560" t="str">
        <v>(empty model)</v>
      </c>
      <c r="AF1560">
        <v>1</v>
      </c>
      <c r="AG1560">
        <v>362</v>
      </c>
      <c r="AH1560">
        <v>594.99725569999998</v>
      </c>
      <c r="AI1560">
        <v>10.9</v>
      </c>
    </row>
    <row r="1561" spans="10:35" x14ac:dyDescent="0.25">
      <c r="J1561" t="str">
        <v>Madagascar</v>
      </c>
      <c r="K1561" t="b">
        <v>1</v>
      </c>
      <c r="M1561" t="str">
        <v>Uganda</v>
      </c>
      <c r="N1561">
        <v>57.5</v>
      </c>
      <c r="P1561" t="str">
        <v>Uganda</v>
      </c>
      <c r="Q1561">
        <v>0</v>
      </c>
      <c r="R1561">
        <v>0</v>
      </c>
      <c r="S1561">
        <v>0</v>
      </c>
      <c r="T1561">
        <v>0</v>
      </c>
      <c r="U1561">
        <v>0</v>
      </c>
      <c r="V1561">
        <v>0</v>
      </c>
      <c r="W1561">
        <v>0</v>
      </c>
      <c r="X1561">
        <v>0</v>
      </c>
      <c r="Y1561">
        <v>1</v>
      </c>
      <c r="Z1561">
        <v>0</v>
      </c>
      <c r="AA1561">
        <v>0</v>
      </c>
      <c r="AB1561">
        <v>0</v>
      </c>
      <c r="AC1561">
        <v>0</v>
      </c>
      <c r="AD1561">
        <v>0</v>
      </c>
      <c r="AE1561" t="str">
        <v>(empty model)</v>
      </c>
      <c r="AF1561">
        <v>1</v>
      </c>
      <c r="AG1561">
        <v>378</v>
      </c>
      <c r="AH1561">
        <v>647.17732000000001</v>
      </c>
      <c r="AI1561">
        <v>10.8</v>
      </c>
    </row>
    <row r="1562" spans="10:35" x14ac:dyDescent="0.25">
      <c r="J1562" t="str">
        <v>Madagascar</v>
      </c>
      <c r="K1562" t="b">
        <v>1</v>
      </c>
      <c r="M1562" t="str">
        <v>Uganda</v>
      </c>
      <c r="N1562">
        <v>56.3</v>
      </c>
      <c r="P1562" t="str">
        <v>Uganda</v>
      </c>
      <c r="Q1562">
        <v>0</v>
      </c>
      <c r="R1562">
        <v>0</v>
      </c>
      <c r="S1562">
        <v>0</v>
      </c>
      <c r="T1562">
        <v>0</v>
      </c>
      <c r="U1562">
        <v>0</v>
      </c>
      <c r="V1562">
        <v>0</v>
      </c>
      <c r="W1562">
        <v>0</v>
      </c>
      <c r="X1562">
        <v>1</v>
      </c>
      <c r="Y1562">
        <v>0</v>
      </c>
      <c r="Z1562">
        <v>0</v>
      </c>
      <c r="AA1562">
        <v>0</v>
      </c>
      <c r="AB1562">
        <v>0</v>
      </c>
      <c r="AC1562">
        <v>0</v>
      </c>
      <c r="AD1562">
        <v>0</v>
      </c>
      <c r="AE1562" t="str">
        <v>(empty model)</v>
      </c>
      <c r="AF1562">
        <v>1</v>
      </c>
      <c r="AG1562">
        <v>41</v>
      </c>
      <c r="AH1562">
        <v>449.6928183</v>
      </c>
      <c r="AI1562">
        <v>10.6</v>
      </c>
    </row>
    <row r="1563" spans="10:35" x14ac:dyDescent="0.25">
      <c r="J1563" t="str">
        <v>Madagascar</v>
      </c>
      <c r="K1563" t="b">
        <v>1</v>
      </c>
      <c r="M1563" t="str">
        <v>Uganda</v>
      </c>
      <c r="N1563">
        <v>55.5</v>
      </c>
      <c r="P1563" t="str">
        <v>Uganda</v>
      </c>
      <c r="Q1563">
        <v>0</v>
      </c>
      <c r="R1563">
        <v>0</v>
      </c>
      <c r="S1563">
        <v>0</v>
      </c>
      <c r="T1563">
        <v>0</v>
      </c>
      <c r="U1563">
        <v>0</v>
      </c>
      <c r="V1563">
        <v>0</v>
      </c>
      <c r="W1563">
        <v>1</v>
      </c>
      <c r="X1563">
        <v>0</v>
      </c>
      <c r="Y1563">
        <v>0</v>
      </c>
      <c r="Z1563">
        <v>0</v>
      </c>
      <c r="AA1563">
        <v>0</v>
      </c>
      <c r="AB1563">
        <v>0</v>
      </c>
      <c r="AC1563">
        <v>0</v>
      </c>
      <c r="AD1563">
        <v>0</v>
      </c>
      <c r="AE1563" t="str">
        <v>(empty model)</v>
      </c>
      <c r="AF1563">
        <v>1</v>
      </c>
      <c r="AG1563">
        <v>41</v>
      </c>
      <c r="AH1563">
        <v>41.858631000000003</v>
      </c>
      <c r="AI1563">
        <v>10.3</v>
      </c>
    </row>
    <row r="1564" spans="10:35" x14ac:dyDescent="0.25">
      <c r="J1564" t="str">
        <v>Madagascar</v>
      </c>
      <c r="K1564" t="b">
        <v>1</v>
      </c>
      <c r="M1564" t="str">
        <v>Uganda</v>
      </c>
      <c r="N1564">
        <v>54.9</v>
      </c>
      <c r="P1564" t="str">
        <v>Uganda</v>
      </c>
      <c r="Q1564">
        <v>0</v>
      </c>
      <c r="R1564">
        <v>0</v>
      </c>
      <c r="S1564">
        <v>0</v>
      </c>
      <c r="T1564">
        <v>0</v>
      </c>
      <c r="U1564">
        <v>0</v>
      </c>
      <c r="V1564">
        <v>1</v>
      </c>
      <c r="W1564">
        <v>0</v>
      </c>
      <c r="X1564">
        <v>0</v>
      </c>
      <c r="Y1564">
        <v>0</v>
      </c>
      <c r="Z1564">
        <v>0</v>
      </c>
      <c r="AA1564">
        <v>0</v>
      </c>
      <c r="AB1564">
        <v>0</v>
      </c>
      <c r="AC1564">
        <v>0</v>
      </c>
      <c r="AD1564">
        <v>0</v>
      </c>
      <c r="AE1564" t="str">
        <v>(empty model)</v>
      </c>
      <c r="AF1564">
        <v>1</v>
      </c>
      <c r="AG1564">
        <v>41</v>
      </c>
      <c r="AH1564">
        <v>336.45939229999999</v>
      </c>
      <c r="AI1564">
        <v>10.6</v>
      </c>
    </row>
    <row r="1565" spans="10:35" x14ac:dyDescent="0.25">
      <c r="J1565" t="str">
        <v>Madagascar</v>
      </c>
      <c r="K1565" t="b">
        <v>1</v>
      </c>
      <c r="M1565" t="str">
        <v>Uganda</v>
      </c>
      <c r="N1565">
        <v>53.2</v>
      </c>
      <c r="P1565" t="str">
        <v>Uganda</v>
      </c>
      <c r="Q1565">
        <v>0</v>
      </c>
      <c r="R1565">
        <v>0</v>
      </c>
      <c r="S1565">
        <v>0</v>
      </c>
      <c r="T1565">
        <v>0</v>
      </c>
      <c r="U1565">
        <v>1</v>
      </c>
      <c r="V1565">
        <v>0</v>
      </c>
      <c r="W1565">
        <v>0</v>
      </c>
      <c r="X1565">
        <v>0</v>
      </c>
      <c r="Y1565">
        <v>0</v>
      </c>
      <c r="Z1565">
        <v>0</v>
      </c>
      <c r="AA1565">
        <v>0</v>
      </c>
      <c r="AB1565">
        <v>0</v>
      </c>
      <c r="AC1565">
        <v>0</v>
      </c>
      <c r="AD1565">
        <v>0</v>
      </c>
      <c r="AE1565" t="str">
        <v>(empty model)</v>
      </c>
      <c r="AF1565">
        <v>1</v>
      </c>
      <c r="AG1565">
        <v>446</v>
      </c>
      <c r="AH1565">
        <v>315.78822700000001</v>
      </c>
      <c r="AI1565">
        <v>10.9</v>
      </c>
    </row>
    <row r="1566" spans="10:35" x14ac:dyDescent="0.25">
      <c r="J1566" t="str">
        <v>Madagascar</v>
      </c>
      <c r="K1566" t="b">
        <v>1</v>
      </c>
      <c r="M1566" t="str">
        <v>Uganda</v>
      </c>
      <c r="N1566">
        <v>51.3</v>
      </c>
      <c r="P1566" t="str">
        <v>Uganda</v>
      </c>
      <c r="Q1566">
        <v>0</v>
      </c>
      <c r="R1566">
        <v>0</v>
      </c>
      <c r="S1566">
        <v>0</v>
      </c>
      <c r="T1566">
        <v>1</v>
      </c>
      <c r="U1566">
        <v>0</v>
      </c>
      <c r="V1566">
        <v>0</v>
      </c>
      <c r="W1566">
        <v>0</v>
      </c>
      <c r="X1566">
        <v>0</v>
      </c>
      <c r="Y1566">
        <v>0</v>
      </c>
      <c r="Z1566">
        <v>0</v>
      </c>
      <c r="AA1566">
        <v>0</v>
      </c>
      <c r="AB1566">
        <v>0</v>
      </c>
      <c r="AC1566">
        <v>0</v>
      </c>
      <c r="AD1566">
        <v>0</v>
      </c>
      <c r="AE1566" t="str">
        <v>(empty model)</v>
      </c>
      <c r="AF1566">
        <v>1</v>
      </c>
      <c r="AG1566">
        <v>485</v>
      </c>
      <c r="AH1566">
        <v>288.23694899999998</v>
      </c>
      <c r="AI1566">
        <v>11.6</v>
      </c>
    </row>
    <row r="1567" spans="10:35" x14ac:dyDescent="0.25">
      <c r="J1567" t="str">
        <v>Madagascar</v>
      </c>
      <c r="K1567" t="b">
        <v>1</v>
      </c>
      <c r="M1567" t="str">
        <v>Uganda</v>
      </c>
      <c r="N1567">
        <v>51</v>
      </c>
      <c r="P1567" t="str">
        <v>Uganda</v>
      </c>
      <c r="Q1567">
        <v>0</v>
      </c>
      <c r="R1567">
        <v>0</v>
      </c>
      <c r="S1567">
        <v>1</v>
      </c>
      <c r="T1567">
        <v>0</v>
      </c>
      <c r="U1567">
        <v>0</v>
      </c>
      <c r="V1567">
        <v>0</v>
      </c>
      <c r="W1567">
        <v>0</v>
      </c>
      <c r="X1567">
        <v>0</v>
      </c>
      <c r="Y1567">
        <v>0</v>
      </c>
      <c r="Z1567">
        <v>0</v>
      </c>
      <c r="AA1567">
        <v>0</v>
      </c>
      <c r="AB1567">
        <v>0</v>
      </c>
      <c r="AC1567">
        <v>0</v>
      </c>
      <c r="AD1567">
        <v>0</v>
      </c>
      <c r="AE1567" t="str">
        <v>(empty model)</v>
      </c>
      <c r="AF1567">
        <v>1</v>
      </c>
      <c r="AG1567">
        <v>53</v>
      </c>
      <c r="AH1567">
        <v>237.9995917</v>
      </c>
      <c r="AI1567">
        <v>11.5</v>
      </c>
    </row>
    <row r="1568" spans="10:35" x14ac:dyDescent="0.25">
      <c r="J1568" t="str">
        <v>Madagascar</v>
      </c>
      <c r="K1568" t="b">
        <v>1</v>
      </c>
      <c r="M1568" t="str">
        <v>Uganda</v>
      </c>
      <c r="N1568">
        <v>48.8</v>
      </c>
      <c r="P1568" t="str">
        <v>Uganda</v>
      </c>
      <c r="Q1568">
        <v>0</v>
      </c>
      <c r="R1568">
        <v>1</v>
      </c>
      <c r="S1568">
        <v>0</v>
      </c>
      <c r="T1568">
        <v>0</v>
      </c>
      <c r="U1568">
        <v>0</v>
      </c>
      <c r="V1568">
        <v>0</v>
      </c>
      <c r="W1568">
        <v>0</v>
      </c>
      <c r="X1568">
        <v>0</v>
      </c>
      <c r="Y1568">
        <v>0</v>
      </c>
      <c r="Z1568">
        <v>0</v>
      </c>
      <c r="AA1568">
        <v>0</v>
      </c>
      <c r="AB1568">
        <v>0</v>
      </c>
      <c r="AC1568">
        <v>0</v>
      </c>
      <c r="AD1568">
        <v>0</v>
      </c>
      <c r="AE1568" t="str">
        <v>(empty model)</v>
      </c>
      <c r="AF1568">
        <v>1</v>
      </c>
      <c r="AG1568">
        <v>523</v>
      </c>
      <c r="AH1568">
        <v>24.242322900000001</v>
      </c>
      <c r="AI1568">
        <v>11</v>
      </c>
    </row>
    <row r="1569" spans="10:35" x14ac:dyDescent="0.25">
      <c r="J1569" t="str">
        <v>Madagascar</v>
      </c>
      <c r="K1569" t="b">
        <v>1</v>
      </c>
      <c r="M1569" t="str">
        <v>Ukraine</v>
      </c>
      <c r="N1569">
        <v>78</v>
      </c>
      <c r="P1569" t="str">
        <v>Ukraine</v>
      </c>
      <c r="Q1569">
        <v>0</v>
      </c>
      <c r="R1569">
        <v>0</v>
      </c>
      <c r="S1569">
        <v>0</v>
      </c>
      <c r="T1569">
        <v>0</v>
      </c>
      <c r="U1569">
        <v>0</v>
      </c>
      <c r="V1569">
        <v>0</v>
      </c>
      <c r="W1569">
        <v>0</v>
      </c>
      <c r="X1569">
        <v>0</v>
      </c>
      <c r="Y1569">
        <v>0</v>
      </c>
      <c r="Z1569">
        <v>0</v>
      </c>
      <c r="AA1569">
        <v>0</v>
      </c>
      <c r="AB1569">
        <v>0</v>
      </c>
      <c r="AC1569">
        <v>0</v>
      </c>
      <c r="AD1569">
        <v>1</v>
      </c>
      <c r="AE1569" t="str">
        <v>(empty model)</v>
      </c>
      <c r="AF1569">
        <v>1</v>
      </c>
      <c r="AG1569">
        <v>23</v>
      </c>
      <c r="AH1569">
        <v>314.65829600000001</v>
      </c>
      <c r="AI1569">
        <v>15.2</v>
      </c>
    </row>
    <row r="1570" spans="10:35" x14ac:dyDescent="0.25">
      <c r="J1570" t="str">
        <v>Madagascar</v>
      </c>
      <c r="K1570" t="b">
        <v>1</v>
      </c>
      <c r="M1570" t="str">
        <v>Ukraine</v>
      </c>
      <c r="N1570">
        <v>71</v>
      </c>
      <c r="P1570" t="str">
        <v>Ukraine</v>
      </c>
      <c r="Q1570">
        <v>0</v>
      </c>
      <c r="R1570">
        <v>0</v>
      </c>
      <c r="S1570">
        <v>0</v>
      </c>
      <c r="T1570">
        <v>0</v>
      </c>
      <c r="U1570">
        <v>0</v>
      </c>
      <c r="V1570">
        <v>0</v>
      </c>
      <c r="W1570">
        <v>0</v>
      </c>
      <c r="X1570">
        <v>0</v>
      </c>
      <c r="Y1570">
        <v>0</v>
      </c>
      <c r="Z1570">
        <v>0</v>
      </c>
      <c r="AA1570">
        <v>0</v>
      </c>
      <c r="AB1570">
        <v>0</v>
      </c>
      <c r="AC1570">
        <v>1</v>
      </c>
      <c r="AD1570">
        <v>0</v>
      </c>
      <c r="AE1570" t="str">
        <v>(empty model)</v>
      </c>
      <c r="AF1570">
        <v>1</v>
      </c>
      <c r="AG1570">
        <v>198</v>
      </c>
      <c r="AH1570">
        <v>429.71553999999998</v>
      </c>
      <c r="AI1570">
        <v>15.2</v>
      </c>
    </row>
    <row r="1571" spans="10:35" x14ac:dyDescent="0.25">
      <c r="J1571" t="str">
        <v>Madagascar</v>
      </c>
      <c r="K1571" t="b">
        <v>0</v>
      </c>
      <c r="M1571" t="str">
        <v>Ukraine</v>
      </c>
      <c r="N1571">
        <v>77</v>
      </c>
      <c r="P1571" t="str">
        <v>Ukraine</v>
      </c>
      <c r="Q1571">
        <v>0</v>
      </c>
      <c r="R1571">
        <v>0</v>
      </c>
      <c r="S1571">
        <v>0</v>
      </c>
      <c r="T1571">
        <v>0</v>
      </c>
      <c r="U1571">
        <v>0</v>
      </c>
      <c r="V1571">
        <v>0</v>
      </c>
      <c r="W1571">
        <v>0</v>
      </c>
      <c r="X1571">
        <v>0</v>
      </c>
      <c r="Y1571">
        <v>0</v>
      </c>
      <c r="Z1571">
        <v>0</v>
      </c>
      <c r="AA1571">
        <v>0</v>
      </c>
      <c r="AB1571">
        <v>1</v>
      </c>
      <c r="AC1571">
        <v>0</v>
      </c>
      <c r="AD1571">
        <v>0</v>
      </c>
      <c r="AE1571" t="str">
        <v>(empty model)</v>
      </c>
      <c r="AF1571">
        <v>1</v>
      </c>
      <c r="AG1571">
        <v>25</v>
      </c>
      <c r="AH1571">
        <v>3855.42128</v>
      </c>
      <c r="AI1571">
        <v>15.1</v>
      </c>
    </row>
    <row r="1572" spans="10:35" x14ac:dyDescent="0.25">
      <c r="J1572" t="str">
        <v>Madagascar</v>
      </c>
      <c r="K1572" t="b">
        <v>0</v>
      </c>
      <c r="M1572" t="str">
        <v>Ukraine</v>
      </c>
      <c r="N1572">
        <v>75</v>
      </c>
      <c r="P1572" t="str">
        <v>Ukraine</v>
      </c>
      <c r="Q1572">
        <v>0</v>
      </c>
      <c r="R1572">
        <v>0</v>
      </c>
      <c r="S1572">
        <v>0</v>
      </c>
      <c r="T1572">
        <v>0</v>
      </c>
      <c r="U1572">
        <v>0</v>
      </c>
      <c r="V1572">
        <v>0</v>
      </c>
      <c r="W1572">
        <v>0</v>
      </c>
      <c r="X1572">
        <v>0</v>
      </c>
      <c r="Y1572">
        <v>0</v>
      </c>
      <c r="Z1572">
        <v>0</v>
      </c>
      <c r="AA1572">
        <v>1</v>
      </c>
      <c r="AB1572">
        <v>0</v>
      </c>
      <c r="AC1572">
        <v>0</v>
      </c>
      <c r="AD1572">
        <v>0</v>
      </c>
      <c r="AE1572" t="str">
        <v>(empty model)</v>
      </c>
      <c r="AF1572">
        <v>1</v>
      </c>
      <c r="AG1572">
        <v>24</v>
      </c>
      <c r="AH1572">
        <v>3569.7572700000001</v>
      </c>
      <c r="AI1572">
        <v>14.9</v>
      </c>
    </row>
    <row r="1573" spans="10:35" x14ac:dyDescent="0.25">
      <c r="J1573" t="str">
        <v>Malawi</v>
      </c>
      <c r="K1573" t="b">
        <v>0</v>
      </c>
      <c r="M1573" t="str">
        <v>Ukraine</v>
      </c>
      <c r="N1573">
        <v>69.8</v>
      </c>
      <c r="P1573" t="str">
        <v>Ukraine</v>
      </c>
      <c r="Q1573">
        <v>0</v>
      </c>
      <c r="R1573">
        <v>0</v>
      </c>
      <c r="S1573">
        <v>0</v>
      </c>
      <c r="T1573">
        <v>0</v>
      </c>
      <c r="U1573">
        <v>0</v>
      </c>
      <c r="V1573">
        <v>0</v>
      </c>
      <c r="W1573">
        <v>0</v>
      </c>
      <c r="X1573">
        <v>0</v>
      </c>
      <c r="Y1573">
        <v>0</v>
      </c>
      <c r="Z1573">
        <v>1</v>
      </c>
      <c r="AA1573">
        <v>0</v>
      </c>
      <c r="AB1573">
        <v>0</v>
      </c>
      <c r="AC1573">
        <v>0</v>
      </c>
      <c r="AD1573">
        <v>0</v>
      </c>
      <c r="AE1573" t="str">
        <v>(empty model)</v>
      </c>
      <c r="AF1573">
        <v>1</v>
      </c>
      <c r="AG1573">
        <v>212</v>
      </c>
      <c r="AH1573">
        <v>2965.1423650000002</v>
      </c>
      <c r="AI1573">
        <v>14.9</v>
      </c>
    </row>
    <row r="1574" spans="10:35" x14ac:dyDescent="0.25">
      <c r="J1574" t="str">
        <v>Malawi</v>
      </c>
      <c r="K1574" t="b">
        <v>1</v>
      </c>
      <c r="M1574" t="str">
        <v>Ukraine</v>
      </c>
      <c r="N1574">
        <v>69.2</v>
      </c>
      <c r="P1574" t="str">
        <v>Ukraine</v>
      </c>
      <c r="Q1574">
        <v>0</v>
      </c>
      <c r="R1574">
        <v>0</v>
      </c>
      <c r="S1574">
        <v>0</v>
      </c>
      <c r="T1574">
        <v>0</v>
      </c>
      <c r="U1574">
        <v>0</v>
      </c>
      <c r="V1574">
        <v>0</v>
      </c>
      <c r="W1574">
        <v>0</v>
      </c>
      <c r="X1574">
        <v>0</v>
      </c>
      <c r="Y1574">
        <v>1</v>
      </c>
      <c r="Z1574">
        <v>0</v>
      </c>
      <c r="AA1574">
        <v>0</v>
      </c>
      <c r="AB1574">
        <v>0</v>
      </c>
      <c r="AC1574">
        <v>0</v>
      </c>
      <c r="AD1574">
        <v>0</v>
      </c>
      <c r="AE1574" t="str">
        <v>(empty model)</v>
      </c>
      <c r="AF1574">
        <v>1</v>
      </c>
      <c r="AG1574">
        <v>231</v>
      </c>
      <c r="AH1574">
        <v>2545.4834099999998</v>
      </c>
      <c r="AI1574">
        <v>14.9</v>
      </c>
    </row>
    <row r="1575" spans="10:35" x14ac:dyDescent="0.25">
      <c r="J1575" t="str">
        <v>Malawi</v>
      </c>
      <c r="K1575" t="b">
        <v>1</v>
      </c>
      <c r="M1575" t="str">
        <v>Ukraine</v>
      </c>
      <c r="N1575">
        <v>67.7</v>
      </c>
      <c r="P1575" t="str">
        <v>Ukraine</v>
      </c>
      <c r="Q1575">
        <v>0</v>
      </c>
      <c r="R1575">
        <v>0</v>
      </c>
      <c r="S1575">
        <v>0</v>
      </c>
      <c r="T1575">
        <v>0</v>
      </c>
      <c r="U1575">
        <v>0</v>
      </c>
      <c r="V1575">
        <v>0</v>
      </c>
      <c r="W1575">
        <v>0</v>
      </c>
      <c r="X1575">
        <v>1</v>
      </c>
      <c r="Y1575">
        <v>0</v>
      </c>
      <c r="Z1575">
        <v>0</v>
      </c>
      <c r="AA1575">
        <v>0</v>
      </c>
      <c r="AB1575">
        <v>0</v>
      </c>
      <c r="AC1575">
        <v>0</v>
      </c>
      <c r="AD1575">
        <v>0</v>
      </c>
      <c r="AE1575" t="str">
        <v>(empty model)</v>
      </c>
      <c r="AF1575">
        <v>1</v>
      </c>
      <c r="AG1575">
        <v>273</v>
      </c>
      <c r="AH1575">
        <v>3891.3782299999998</v>
      </c>
      <c r="AI1575">
        <v>14.9</v>
      </c>
    </row>
    <row r="1576" spans="10:35" x14ac:dyDescent="0.25">
      <c r="J1576" t="str">
        <v>Malawi</v>
      </c>
      <c r="K1576" t="b">
        <v>1</v>
      </c>
      <c r="M1576" t="str">
        <v>Ukraine</v>
      </c>
      <c r="N1576">
        <v>67.5</v>
      </c>
      <c r="P1576" t="str">
        <v>Ukraine</v>
      </c>
      <c r="Q1576">
        <v>0</v>
      </c>
      <c r="R1576">
        <v>0</v>
      </c>
      <c r="S1576">
        <v>0</v>
      </c>
      <c r="T1576">
        <v>0</v>
      </c>
      <c r="U1576">
        <v>0</v>
      </c>
      <c r="V1576">
        <v>0</v>
      </c>
      <c r="W1576">
        <v>1</v>
      </c>
      <c r="X1576">
        <v>0</v>
      </c>
      <c r="Y1576">
        <v>0</v>
      </c>
      <c r="Z1576">
        <v>0</v>
      </c>
      <c r="AA1576">
        <v>0</v>
      </c>
      <c r="AB1576">
        <v>0</v>
      </c>
      <c r="AC1576">
        <v>0</v>
      </c>
      <c r="AD1576">
        <v>0</v>
      </c>
      <c r="AE1576" t="str">
        <v>(empty model)</v>
      </c>
      <c r="AF1576">
        <v>1</v>
      </c>
      <c r="AG1576">
        <v>277</v>
      </c>
      <c r="AH1576">
        <v>368.68997999999999</v>
      </c>
      <c r="AI1576">
        <v>14.8</v>
      </c>
    </row>
    <row r="1577" spans="10:35" x14ac:dyDescent="0.25">
      <c r="J1577" t="str">
        <v>Malawi</v>
      </c>
      <c r="K1577" t="b">
        <v>1</v>
      </c>
      <c r="M1577" t="str">
        <v>Ukraine</v>
      </c>
      <c r="N1577">
        <v>67.7</v>
      </c>
      <c r="P1577" t="str">
        <v>Ukraine</v>
      </c>
      <c r="Q1577">
        <v>0</v>
      </c>
      <c r="R1577">
        <v>0</v>
      </c>
      <c r="S1577">
        <v>0</v>
      </c>
      <c r="T1577">
        <v>0</v>
      </c>
      <c r="U1577">
        <v>0</v>
      </c>
      <c r="V1577">
        <v>1</v>
      </c>
      <c r="W1577">
        <v>0</v>
      </c>
      <c r="X1577">
        <v>0</v>
      </c>
      <c r="Y1577">
        <v>0</v>
      </c>
      <c r="Z1577">
        <v>0</v>
      </c>
      <c r="AA1577">
        <v>0</v>
      </c>
      <c r="AB1577">
        <v>0</v>
      </c>
      <c r="AC1577">
        <v>0</v>
      </c>
      <c r="AD1577">
        <v>0</v>
      </c>
      <c r="AE1577" t="str">
        <v>(empty model)</v>
      </c>
      <c r="AF1577">
        <v>1</v>
      </c>
      <c r="AG1577">
        <v>267</v>
      </c>
      <c r="AH1577">
        <v>233.18831</v>
      </c>
      <c r="AI1577">
        <v>14.7</v>
      </c>
    </row>
    <row r="1578" spans="10:35" x14ac:dyDescent="0.25">
      <c r="J1578" t="str">
        <v>Malawi</v>
      </c>
      <c r="K1578" t="b">
        <v>1</v>
      </c>
      <c r="M1578" t="str">
        <v>Ukraine</v>
      </c>
      <c r="N1578">
        <v>67</v>
      </c>
      <c r="P1578" t="str">
        <v>Ukraine</v>
      </c>
      <c r="Q1578">
        <v>0</v>
      </c>
      <c r="R1578">
        <v>0</v>
      </c>
      <c r="S1578">
        <v>0</v>
      </c>
      <c r="T1578">
        <v>0</v>
      </c>
      <c r="U1578">
        <v>1</v>
      </c>
      <c r="V1578">
        <v>0</v>
      </c>
      <c r="W1578">
        <v>0</v>
      </c>
      <c r="X1578">
        <v>0</v>
      </c>
      <c r="Y1578">
        <v>0</v>
      </c>
      <c r="Z1578">
        <v>0</v>
      </c>
      <c r="AA1578">
        <v>0</v>
      </c>
      <c r="AB1578">
        <v>0</v>
      </c>
      <c r="AC1578">
        <v>0</v>
      </c>
      <c r="AD1578">
        <v>0</v>
      </c>
      <c r="AE1578" t="str">
        <v>(empty model)</v>
      </c>
      <c r="AF1578">
        <v>1</v>
      </c>
      <c r="AG1578">
        <v>278</v>
      </c>
      <c r="AH1578">
        <v>1828.7176260000001</v>
      </c>
      <c r="AI1578">
        <v>14.5</v>
      </c>
    </row>
    <row r="1579" spans="10:35" x14ac:dyDescent="0.25">
      <c r="J1579" t="str">
        <v>Malawi</v>
      </c>
      <c r="K1579" t="b">
        <v>1</v>
      </c>
      <c r="M1579" t="str">
        <v>Ukraine</v>
      </c>
      <c r="N1579">
        <v>67.400000000000006</v>
      </c>
      <c r="P1579" t="str">
        <v>Ukraine</v>
      </c>
      <c r="Q1579">
        <v>0</v>
      </c>
      <c r="R1579">
        <v>0</v>
      </c>
      <c r="S1579">
        <v>0</v>
      </c>
      <c r="T1579">
        <v>1</v>
      </c>
      <c r="U1579">
        <v>0</v>
      </c>
      <c r="V1579">
        <v>0</v>
      </c>
      <c r="W1579">
        <v>0</v>
      </c>
      <c r="X1579">
        <v>0</v>
      </c>
      <c r="Y1579">
        <v>0</v>
      </c>
      <c r="Z1579">
        <v>0</v>
      </c>
      <c r="AA1579">
        <v>0</v>
      </c>
      <c r="AB1579">
        <v>0</v>
      </c>
      <c r="AC1579">
        <v>0</v>
      </c>
      <c r="AD1579">
        <v>0</v>
      </c>
      <c r="AE1579" t="str">
        <v>(empty model)</v>
      </c>
      <c r="AF1579">
        <v>1</v>
      </c>
      <c r="AG1579">
        <v>267</v>
      </c>
      <c r="AH1579">
        <v>1367.352433</v>
      </c>
      <c r="AI1579">
        <v>14.6</v>
      </c>
    </row>
    <row r="1580" spans="10:35" x14ac:dyDescent="0.25">
      <c r="J1580" t="str">
        <v>Malawi</v>
      </c>
      <c r="K1580" t="b">
        <v>1</v>
      </c>
      <c r="M1580" t="str">
        <v>Ukraine</v>
      </c>
      <c r="N1580">
        <v>67.599999999999994</v>
      </c>
      <c r="P1580" t="str">
        <v>Ukraine</v>
      </c>
      <c r="Q1580">
        <v>0</v>
      </c>
      <c r="R1580">
        <v>0</v>
      </c>
      <c r="S1580">
        <v>1</v>
      </c>
      <c r="T1580">
        <v>0</v>
      </c>
      <c r="U1580">
        <v>0</v>
      </c>
      <c r="V1580">
        <v>0</v>
      </c>
      <c r="W1580">
        <v>0</v>
      </c>
      <c r="X1580">
        <v>0</v>
      </c>
      <c r="Y1580">
        <v>0</v>
      </c>
      <c r="Z1580">
        <v>0</v>
      </c>
      <c r="AA1580">
        <v>0</v>
      </c>
      <c r="AB1580">
        <v>0</v>
      </c>
      <c r="AC1580">
        <v>0</v>
      </c>
      <c r="AD1580">
        <v>0</v>
      </c>
      <c r="AE1580" t="str">
        <v>(empty model)</v>
      </c>
      <c r="AF1580">
        <v>1</v>
      </c>
      <c r="AG1580">
        <v>256</v>
      </c>
      <c r="AH1580">
        <v>148.52248800000001</v>
      </c>
      <c r="AI1580">
        <v>14.3</v>
      </c>
    </row>
    <row r="1581" spans="10:35" x14ac:dyDescent="0.25">
      <c r="J1581" t="str">
        <v>Malawi</v>
      </c>
      <c r="K1581" t="b">
        <v>1</v>
      </c>
      <c r="M1581" t="str">
        <v>Ukraine</v>
      </c>
      <c r="N1581">
        <v>67.599999999999994</v>
      </c>
      <c r="P1581" t="str">
        <v>Ukraine</v>
      </c>
      <c r="Q1581">
        <v>0</v>
      </c>
      <c r="R1581">
        <v>1</v>
      </c>
      <c r="S1581">
        <v>0</v>
      </c>
      <c r="T1581">
        <v>0</v>
      </c>
      <c r="U1581">
        <v>0</v>
      </c>
      <c r="V1581">
        <v>0</v>
      </c>
      <c r="W1581">
        <v>0</v>
      </c>
      <c r="X1581">
        <v>0</v>
      </c>
      <c r="Y1581">
        <v>0</v>
      </c>
      <c r="Z1581">
        <v>0</v>
      </c>
      <c r="AA1581">
        <v>0</v>
      </c>
      <c r="AB1581">
        <v>0</v>
      </c>
      <c r="AC1581">
        <v>0</v>
      </c>
      <c r="AD1581">
        <v>0</v>
      </c>
      <c r="AE1581" t="str">
        <v>(empty model)</v>
      </c>
      <c r="AF1581">
        <v>1</v>
      </c>
      <c r="AG1581">
        <v>256</v>
      </c>
      <c r="AH1581">
        <v>879.47548600000005</v>
      </c>
      <c r="AI1581">
        <v>13.9</v>
      </c>
    </row>
    <row r="1582" spans="10:35" x14ac:dyDescent="0.25">
      <c r="J1582" t="str">
        <v>Malawi</v>
      </c>
      <c r="K1582" t="b">
        <v>1</v>
      </c>
      <c r="M1582" t="str">
        <v>Ukraine</v>
      </c>
      <c r="N1582">
        <v>67.7</v>
      </c>
      <c r="P1582" t="str">
        <v>Ukraine</v>
      </c>
      <c r="Q1582">
        <v>1</v>
      </c>
      <c r="R1582">
        <v>0</v>
      </c>
      <c r="S1582">
        <v>0</v>
      </c>
      <c r="T1582">
        <v>0</v>
      </c>
      <c r="U1582">
        <v>0</v>
      </c>
      <c r="V1582">
        <v>0</v>
      </c>
      <c r="W1582">
        <v>0</v>
      </c>
      <c r="X1582">
        <v>0</v>
      </c>
      <c r="Y1582">
        <v>0</v>
      </c>
      <c r="Z1582">
        <v>0</v>
      </c>
      <c r="AA1582">
        <v>0</v>
      </c>
      <c r="AB1582">
        <v>0</v>
      </c>
      <c r="AC1582">
        <v>0</v>
      </c>
      <c r="AD1582">
        <v>0</v>
      </c>
      <c r="AE1582" t="str">
        <v>(empty model)</v>
      </c>
      <c r="AF1582">
        <v>1</v>
      </c>
      <c r="AG1582">
        <v>253</v>
      </c>
      <c r="AH1582">
        <v>78.738242999999997</v>
      </c>
      <c r="AI1582">
        <v>13.2</v>
      </c>
    </row>
    <row r="1583" spans="10:35" x14ac:dyDescent="0.25">
      <c r="J1583" t="str">
        <v>Malawi</v>
      </c>
      <c r="K1583" t="b">
        <v>1</v>
      </c>
      <c r="M1583" t="str">
        <v>Ukraine</v>
      </c>
      <c r="N1583">
        <v>67.5</v>
      </c>
      <c r="P1583" t="str">
        <v>Ukraine</v>
      </c>
      <c r="Q1583">
        <v>0</v>
      </c>
      <c r="R1583">
        <v>0</v>
      </c>
      <c r="S1583">
        <v>0</v>
      </c>
      <c r="T1583">
        <v>0</v>
      </c>
      <c r="U1583">
        <v>0</v>
      </c>
      <c r="V1583">
        <v>0</v>
      </c>
      <c r="W1583">
        <v>0</v>
      </c>
      <c r="X1583">
        <v>0</v>
      </c>
      <c r="Y1583">
        <v>0</v>
      </c>
      <c r="Z1583">
        <v>0</v>
      </c>
      <c r="AA1583">
        <v>0</v>
      </c>
      <c r="AB1583">
        <v>0</v>
      </c>
      <c r="AC1583">
        <v>0</v>
      </c>
      <c r="AD1583">
        <v>0</v>
      </c>
      <c r="AE1583" t="str">
        <v>(empty model)</v>
      </c>
      <c r="AF1583">
        <v>1</v>
      </c>
      <c r="AG1583">
        <v>257</v>
      </c>
      <c r="AH1583">
        <v>635.78963499999998</v>
      </c>
      <c r="AI1583">
        <v>13.3</v>
      </c>
    </row>
    <row r="1584" spans="10:35" x14ac:dyDescent="0.25">
      <c r="J1584" t="str">
        <v>Malawi</v>
      </c>
      <c r="K1584" t="b">
        <v>1</v>
      </c>
      <c r="M1584" t="str">
        <v>Uruguay</v>
      </c>
      <c r="N1584">
        <v>76.8</v>
      </c>
      <c r="P1584" t="str">
        <v>Uruguay</v>
      </c>
      <c r="Q1584">
        <v>0</v>
      </c>
      <c r="R1584">
        <v>0</v>
      </c>
      <c r="S1584">
        <v>0</v>
      </c>
      <c r="T1584">
        <v>0</v>
      </c>
      <c r="U1584">
        <v>0</v>
      </c>
      <c r="V1584">
        <v>0</v>
      </c>
      <c r="W1584">
        <v>0</v>
      </c>
      <c r="X1584">
        <v>0</v>
      </c>
      <c r="Y1584">
        <v>0</v>
      </c>
      <c r="Z1584">
        <v>0</v>
      </c>
      <c r="AA1584">
        <v>0</v>
      </c>
      <c r="AB1584">
        <v>0</v>
      </c>
      <c r="AC1584">
        <v>0</v>
      </c>
      <c r="AD1584">
        <v>1</v>
      </c>
      <c r="AE1584" t="str">
        <v>(empty model)</v>
      </c>
      <c r="AF1584">
        <v>1</v>
      </c>
      <c r="AG1584">
        <v>117</v>
      </c>
      <c r="AH1584">
        <v>16737.898270000002</v>
      </c>
      <c r="AI1584">
        <v>15.5</v>
      </c>
    </row>
    <row r="1585" spans="10:35" x14ac:dyDescent="0.25">
      <c r="J1585" t="str">
        <v>Malawi</v>
      </c>
      <c r="K1585" t="b">
        <v>1</v>
      </c>
      <c r="M1585" t="str">
        <v>Uruguay</v>
      </c>
      <c r="N1585">
        <v>76.8</v>
      </c>
      <c r="P1585" t="str">
        <v>Uruguay</v>
      </c>
      <c r="Q1585">
        <v>0</v>
      </c>
      <c r="R1585">
        <v>0</v>
      </c>
      <c r="S1585">
        <v>0</v>
      </c>
      <c r="T1585">
        <v>0</v>
      </c>
      <c r="U1585">
        <v>0</v>
      </c>
      <c r="V1585">
        <v>0</v>
      </c>
      <c r="W1585">
        <v>0</v>
      </c>
      <c r="X1585">
        <v>0</v>
      </c>
      <c r="Y1585">
        <v>0</v>
      </c>
      <c r="Z1585">
        <v>0</v>
      </c>
      <c r="AA1585">
        <v>0</v>
      </c>
      <c r="AB1585">
        <v>0</v>
      </c>
      <c r="AC1585">
        <v>1</v>
      </c>
      <c r="AD1585">
        <v>0</v>
      </c>
      <c r="AE1585" t="str">
        <v>(empty model)</v>
      </c>
      <c r="AF1585">
        <v>1</v>
      </c>
      <c r="AG1585">
        <v>117</v>
      </c>
      <c r="AH1585">
        <v>16881.256799999999</v>
      </c>
      <c r="AI1585">
        <v>15.5</v>
      </c>
    </row>
    <row r="1586" spans="10:35" x14ac:dyDescent="0.25">
      <c r="J1586" t="str">
        <v>Malawi</v>
      </c>
      <c r="K1586" t="b">
        <v>1</v>
      </c>
      <c r="M1586" t="str">
        <v>Uruguay</v>
      </c>
      <c r="N1586">
        <v>76.5</v>
      </c>
      <c r="P1586" t="str">
        <v>Uruguay</v>
      </c>
      <c r="Q1586">
        <v>0</v>
      </c>
      <c r="R1586">
        <v>0</v>
      </c>
      <c r="S1586">
        <v>0</v>
      </c>
      <c r="T1586">
        <v>0</v>
      </c>
      <c r="U1586">
        <v>0</v>
      </c>
      <c r="V1586">
        <v>0</v>
      </c>
      <c r="W1586">
        <v>0</v>
      </c>
      <c r="X1586">
        <v>0</v>
      </c>
      <c r="Y1586">
        <v>0</v>
      </c>
      <c r="Z1586">
        <v>0</v>
      </c>
      <c r="AA1586">
        <v>0</v>
      </c>
      <c r="AB1586">
        <v>1</v>
      </c>
      <c r="AC1586">
        <v>0</v>
      </c>
      <c r="AD1586">
        <v>0</v>
      </c>
      <c r="AE1586" t="str">
        <v>(empty model)</v>
      </c>
      <c r="AF1586">
        <v>1</v>
      </c>
      <c r="AG1586">
        <v>118</v>
      </c>
      <c r="AH1586">
        <v>1592.6819</v>
      </c>
      <c r="AI1586">
        <v>15.5</v>
      </c>
    </row>
    <row r="1587" spans="10:35" x14ac:dyDescent="0.25">
      <c r="J1587" t="str">
        <v>Malawi</v>
      </c>
      <c r="K1587" t="b">
        <v>0</v>
      </c>
      <c r="M1587" t="str">
        <v>Uruguay</v>
      </c>
      <c r="N1587">
        <v>77</v>
      </c>
      <c r="P1587" t="str">
        <v>Uruguay</v>
      </c>
      <c r="Q1587">
        <v>0</v>
      </c>
      <c r="R1587">
        <v>0</v>
      </c>
      <c r="S1587">
        <v>0</v>
      </c>
      <c r="T1587">
        <v>0</v>
      </c>
      <c r="U1587">
        <v>0</v>
      </c>
      <c r="V1587">
        <v>0</v>
      </c>
      <c r="W1587">
        <v>0</v>
      </c>
      <c r="X1587">
        <v>0</v>
      </c>
      <c r="Y1587">
        <v>0</v>
      </c>
      <c r="Z1587">
        <v>0</v>
      </c>
      <c r="AA1587">
        <v>1</v>
      </c>
      <c r="AB1587">
        <v>0</v>
      </c>
      <c r="AC1587">
        <v>0</v>
      </c>
      <c r="AD1587">
        <v>0</v>
      </c>
      <c r="AE1587" t="str">
        <v>(empty model)</v>
      </c>
      <c r="AF1587">
        <v>1</v>
      </c>
      <c r="AG1587">
        <v>111</v>
      </c>
      <c r="AH1587">
        <v>14166.4998</v>
      </c>
      <c r="AI1587">
        <v>15.5</v>
      </c>
    </row>
    <row r="1588" spans="10:35" x14ac:dyDescent="0.25">
      <c r="J1588" t="str">
        <v>Malawi</v>
      </c>
      <c r="K1588" t="b">
        <v>0</v>
      </c>
      <c r="M1588" t="str">
        <v>Uruguay</v>
      </c>
      <c r="N1588">
        <v>76.3</v>
      </c>
      <c r="P1588" t="str">
        <v>Uruguay</v>
      </c>
      <c r="Q1588">
        <v>0</v>
      </c>
      <c r="R1588">
        <v>0</v>
      </c>
      <c r="S1588">
        <v>0</v>
      </c>
      <c r="T1588">
        <v>0</v>
      </c>
      <c r="U1588">
        <v>0</v>
      </c>
      <c r="V1588">
        <v>0</v>
      </c>
      <c r="W1588">
        <v>0</v>
      </c>
      <c r="X1588">
        <v>0</v>
      </c>
      <c r="Y1588">
        <v>0</v>
      </c>
      <c r="Z1588">
        <v>1</v>
      </c>
      <c r="AA1588">
        <v>0</v>
      </c>
      <c r="AB1588">
        <v>0</v>
      </c>
      <c r="AC1588">
        <v>0</v>
      </c>
      <c r="AD1588">
        <v>0</v>
      </c>
      <c r="AE1588" t="str">
        <v>(empty model)</v>
      </c>
      <c r="AF1588">
        <v>1</v>
      </c>
      <c r="AG1588">
        <v>118</v>
      </c>
      <c r="AH1588">
        <v>11938.212</v>
      </c>
      <c r="AI1588">
        <v>15.6</v>
      </c>
    </row>
    <row r="1589" spans="10:35" x14ac:dyDescent="0.25">
      <c r="J1589" t="str">
        <v>Malaysia</v>
      </c>
      <c r="K1589" t="b">
        <v>0</v>
      </c>
      <c r="M1589" t="str">
        <v>Uruguay</v>
      </c>
      <c r="N1589">
        <v>76.599999999999994</v>
      </c>
      <c r="P1589" t="str">
        <v>Uruguay</v>
      </c>
      <c r="Q1589">
        <v>0</v>
      </c>
      <c r="R1589">
        <v>0</v>
      </c>
      <c r="S1589">
        <v>0</v>
      </c>
      <c r="T1589">
        <v>0</v>
      </c>
      <c r="U1589">
        <v>0</v>
      </c>
      <c r="V1589">
        <v>0</v>
      </c>
      <c r="W1589">
        <v>0</v>
      </c>
      <c r="X1589">
        <v>0</v>
      </c>
      <c r="Y1589">
        <v>1</v>
      </c>
      <c r="Z1589">
        <v>0</v>
      </c>
      <c r="AA1589">
        <v>0</v>
      </c>
      <c r="AB1589">
        <v>0</v>
      </c>
      <c r="AC1589">
        <v>0</v>
      </c>
      <c r="AD1589">
        <v>0</v>
      </c>
      <c r="AE1589" t="str">
        <v>(empty model)</v>
      </c>
      <c r="AF1589">
        <v>1</v>
      </c>
      <c r="AG1589">
        <v>118</v>
      </c>
      <c r="AH1589">
        <v>9415.1738600000008</v>
      </c>
      <c r="AI1589">
        <v>15.5</v>
      </c>
    </row>
    <row r="1590" spans="10:35" x14ac:dyDescent="0.25">
      <c r="J1590" t="str">
        <v>Malaysia</v>
      </c>
      <c r="K1590" t="b">
        <v>1</v>
      </c>
      <c r="M1590" t="str">
        <v>Uruguay</v>
      </c>
      <c r="N1590">
        <v>76.400000000000006</v>
      </c>
      <c r="P1590" t="str">
        <v>Uruguay</v>
      </c>
      <c r="Q1590">
        <v>0</v>
      </c>
      <c r="R1590">
        <v>0</v>
      </c>
      <c r="S1590">
        <v>0</v>
      </c>
      <c r="T1590">
        <v>0</v>
      </c>
      <c r="U1590">
        <v>0</v>
      </c>
      <c r="V1590">
        <v>0</v>
      </c>
      <c r="W1590">
        <v>0</v>
      </c>
      <c r="X1590">
        <v>1</v>
      </c>
      <c r="Y1590">
        <v>0</v>
      </c>
      <c r="Z1590">
        <v>0</v>
      </c>
      <c r="AA1590">
        <v>0</v>
      </c>
      <c r="AB1590">
        <v>0</v>
      </c>
      <c r="AC1590">
        <v>0</v>
      </c>
      <c r="AD1590">
        <v>0</v>
      </c>
      <c r="AE1590" t="str">
        <v>(empty model)</v>
      </c>
      <c r="AF1590">
        <v>1</v>
      </c>
      <c r="AG1590">
        <v>119</v>
      </c>
      <c r="AH1590">
        <v>962.31216400000005</v>
      </c>
      <c r="AI1590">
        <v>15.7</v>
      </c>
    </row>
    <row r="1591" spans="10:35" x14ac:dyDescent="0.25">
      <c r="J1591" t="str">
        <v>Malaysia</v>
      </c>
      <c r="K1591" t="b">
        <v>1</v>
      </c>
      <c r="M1591" t="str">
        <v>Uruguay</v>
      </c>
      <c r="N1591">
        <v>75.400000000000006</v>
      </c>
      <c r="P1591" t="str">
        <v>Uruguay</v>
      </c>
      <c r="Q1591">
        <v>0</v>
      </c>
      <c r="R1591">
        <v>0</v>
      </c>
      <c r="S1591">
        <v>0</v>
      </c>
      <c r="T1591">
        <v>0</v>
      </c>
      <c r="U1591">
        <v>0</v>
      </c>
      <c r="V1591">
        <v>0</v>
      </c>
      <c r="W1591">
        <v>1</v>
      </c>
      <c r="X1591">
        <v>0</v>
      </c>
      <c r="Y1591">
        <v>0</v>
      </c>
      <c r="Z1591">
        <v>0</v>
      </c>
      <c r="AA1591">
        <v>0</v>
      </c>
      <c r="AB1591">
        <v>0</v>
      </c>
      <c r="AC1591">
        <v>0</v>
      </c>
      <c r="AD1591">
        <v>0</v>
      </c>
      <c r="AE1591" t="str">
        <v>(empty model)</v>
      </c>
      <c r="AF1591">
        <v>1</v>
      </c>
      <c r="AG1591">
        <v>124</v>
      </c>
      <c r="AH1591">
        <v>79.697460000000007</v>
      </c>
      <c r="AI1591">
        <v>15.3</v>
      </c>
    </row>
    <row r="1592" spans="10:35" x14ac:dyDescent="0.25">
      <c r="J1592" t="str">
        <v>Malaysia</v>
      </c>
      <c r="K1592" t="b">
        <v>1</v>
      </c>
      <c r="M1592" t="str">
        <v>Uruguay</v>
      </c>
      <c r="N1592">
        <v>76.2</v>
      </c>
      <c r="P1592" t="str">
        <v>Uruguay</v>
      </c>
      <c r="Q1592">
        <v>0</v>
      </c>
      <c r="R1592">
        <v>0</v>
      </c>
      <c r="S1592">
        <v>0</v>
      </c>
      <c r="T1592">
        <v>0</v>
      </c>
      <c r="U1592">
        <v>0</v>
      </c>
      <c r="V1592">
        <v>1</v>
      </c>
      <c r="W1592">
        <v>0</v>
      </c>
      <c r="X1592">
        <v>0</v>
      </c>
      <c r="Y1592">
        <v>0</v>
      </c>
      <c r="Z1592">
        <v>0</v>
      </c>
      <c r="AA1592">
        <v>0</v>
      </c>
      <c r="AB1592">
        <v>0</v>
      </c>
      <c r="AC1592">
        <v>0</v>
      </c>
      <c r="AD1592">
        <v>0</v>
      </c>
      <c r="AE1592" t="str">
        <v>(empty model)</v>
      </c>
      <c r="AF1592">
        <v>1</v>
      </c>
      <c r="AG1592">
        <v>117</v>
      </c>
      <c r="AH1592">
        <v>5877.8767799999996</v>
      </c>
      <c r="AI1592">
        <v>15.2</v>
      </c>
    </row>
    <row r="1593" spans="10:35" x14ac:dyDescent="0.25">
      <c r="J1593" t="str">
        <v>Malaysia</v>
      </c>
      <c r="K1593" t="b">
        <v>1</v>
      </c>
      <c r="M1593" t="str">
        <v>Uruguay</v>
      </c>
      <c r="N1593">
        <v>75.7</v>
      </c>
      <c r="P1593" t="str">
        <v>Uruguay</v>
      </c>
      <c r="Q1593">
        <v>0</v>
      </c>
      <c r="R1593">
        <v>0</v>
      </c>
      <c r="S1593">
        <v>0</v>
      </c>
      <c r="T1593">
        <v>0</v>
      </c>
      <c r="U1593">
        <v>1</v>
      </c>
      <c r="V1593">
        <v>0</v>
      </c>
      <c r="W1593">
        <v>0</v>
      </c>
      <c r="X1593">
        <v>0</v>
      </c>
      <c r="Y1593">
        <v>0</v>
      </c>
      <c r="Z1593">
        <v>0</v>
      </c>
      <c r="AA1593">
        <v>0</v>
      </c>
      <c r="AB1593">
        <v>0</v>
      </c>
      <c r="AC1593">
        <v>0</v>
      </c>
      <c r="AD1593">
        <v>0</v>
      </c>
      <c r="AE1593" t="str">
        <v>(empty model)</v>
      </c>
      <c r="AF1593">
        <v>1</v>
      </c>
      <c r="AG1593">
        <v>123</v>
      </c>
      <c r="AH1593">
        <v>522.95111599999996</v>
      </c>
      <c r="AI1593">
        <v>15.5</v>
      </c>
    </row>
    <row r="1594" spans="10:35" x14ac:dyDescent="0.25">
      <c r="J1594" t="str">
        <v>Malaysia</v>
      </c>
      <c r="K1594" t="b">
        <v>1</v>
      </c>
      <c r="M1594" t="str">
        <v>Uruguay</v>
      </c>
      <c r="N1594">
        <v>75.400000000000006</v>
      </c>
      <c r="P1594" t="str">
        <v>Uruguay</v>
      </c>
      <c r="Q1594">
        <v>0</v>
      </c>
      <c r="R1594">
        <v>0</v>
      </c>
      <c r="S1594">
        <v>0</v>
      </c>
      <c r="T1594">
        <v>1</v>
      </c>
      <c r="U1594">
        <v>0</v>
      </c>
      <c r="V1594">
        <v>0</v>
      </c>
      <c r="W1594">
        <v>0</v>
      </c>
      <c r="X1594">
        <v>0</v>
      </c>
      <c r="Y1594">
        <v>0</v>
      </c>
      <c r="Z1594">
        <v>0</v>
      </c>
      <c r="AA1594">
        <v>0</v>
      </c>
      <c r="AB1594">
        <v>0</v>
      </c>
      <c r="AC1594">
        <v>0</v>
      </c>
      <c r="AD1594">
        <v>0</v>
      </c>
      <c r="AE1594" t="str">
        <v>(empty model)</v>
      </c>
      <c r="AF1594">
        <v>1</v>
      </c>
      <c r="AG1594">
        <v>122</v>
      </c>
      <c r="AH1594">
        <v>4117.3885300000002</v>
      </c>
      <c r="AI1594">
        <v>15.5</v>
      </c>
    </row>
    <row r="1595" spans="10:35" x14ac:dyDescent="0.25">
      <c r="J1595" t="str">
        <v>Malaysia</v>
      </c>
      <c r="K1595" t="b">
        <v>1</v>
      </c>
      <c r="M1595" t="str">
        <v>Uruguay</v>
      </c>
      <c r="N1595">
        <v>75.400000000000006</v>
      </c>
      <c r="P1595" t="str">
        <v>Uruguay</v>
      </c>
      <c r="Q1595">
        <v>0</v>
      </c>
      <c r="R1595">
        <v>0</v>
      </c>
      <c r="S1595">
        <v>1</v>
      </c>
      <c r="T1595">
        <v>0</v>
      </c>
      <c r="U1595">
        <v>0</v>
      </c>
      <c r="V1595">
        <v>0</v>
      </c>
      <c r="W1595">
        <v>0</v>
      </c>
      <c r="X1595">
        <v>0</v>
      </c>
      <c r="Y1595">
        <v>0</v>
      </c>
      <c r="Z1595">
        <v>0</v>
      </c>
      <c r="AA1595">
        <v>0</v>
      </c>
      <c r="AB1595">
        <v>0</v>
      </c>
      <c r="AC1595">
        <v>0</v>
      </c>
      <c r="AD1595">
        <v>0</v>
      </c>
      <c r="AE1595" t="str">
        <v>(empty model)</v>
      </c>
      <c r="AF1595">
        <v>1</v>
      </c>
      <c r="AG1595">
        <v>121</v>
      </c>
      <c r="AH1595">
        <v>3622.5228400000001</v>
      </c>
      <c r="AI1595">
        <v>15</v>
      </c>
    </row>
    <row r="1596" spans="10:35" x14ac:dyDescent="0.25">
      <c r="J1596" t="str">
        <v>Malaysia</v>
      </c>
      <c r="K1596" t="b">
        <v>1</v>
      </c>
      <c r="M1596" t="str">
        <v>Uruguay</v>
      </c>
      <c r="N1596">
        <v>75.400000000000006</v>
      </c>
      <c r="P1596" t="str">
        <v>Uruguay</v>
      </c>
      <c r="Q1596">
        <v>0</v>
      </c>
      <c r="R1596">
        <v>1</v>
      </c>
      <c r="S1596">
        <v>0</v>
      </c>
      <c r="T1596">
        <v>0</v>
      </c>
      <c r="U1596">
        <v>0</v>
      </c>
      <c r="V1596">
        <v>0</v>
      </c>
      <c r="W1596">
        <v>0</v>
      </c>
      <c r="X1596">
        <v>0</v>
      </c>
      <c r="Y1596">
        <v>0</v>
      </c>
      <c r="Z1596">
        <v>0</v>
      </c>
      <c r="AA1596">
        <v>0</v>
      </c>
      <c r="AB1596">
        <v>0</v>
      </c>
      <c r="AC1596">
        <v>0</v>
      </c>
      <c r="AD1596">
        <v>0</v>
      </c>
      <c r="AE1596" t="str">
        <v>(empty model)</v>
      </c>
      <c r="AF1596">
        <v>1</v>
      </c>
      <c r="AG1596">
        <v>124</v>
      </c>
      <c r="AH1596">
        <v>488.76885499999997</v>
      </c>
      <c r="AI1596">
        <v>14.7</v>
      </c>
    </row>
    <row r="1597" spans="10:35" x14ac:dyDescent="0.25">
      <c r="J1597" t="str">
        <v>Malaysia</v>
      </c>
      <c r="K1597" t="b">
        <v>1</v>
      </c>
      <c r="M1597" t="str">
        <v>Uruguay</v>
      </c>
      <c r="N1597">
        <v>75.2</v>
      </c>
      <c r="P1597" t="str">
        <v>Uruguay</v>
      </c>
      <c r="Q1597">
        <v>1</v>
      </c>
      <c r="R1597">
        <v>0</v>
      </c>
      <c r="S1597">
        <v>0</v>
      </c>
      <c r="T1597">
        <v>0</v>
      </c>
      <c r="U1597">
        <v>0</v>
      </c>
      <c r="V1597">
        <v>0</v>
      </c>
      <c r="W1597">
        <v>0</v>
      </c>
      <c r="X1597">
        <v>0</v>
      </c>
      <c r="Y1597">
        <v>0</v>
      </c>
      <c r="Z1597">
        <v>0</v>
      </c>
      <c r="AA1597">
        <v>0</v>
      </c>
      <c r="AB1597">
        <v>0</v>
      </c>
      <c r="AC1597">
        <v>0</v>
      </c>
      <c r="AD1597">
        <v>0</v>
      </c>
      <c r="AE1597" t="str">
        <v>(empty model)</v>
      </c>
      <c r="AF1597">
        <v>1</v>
      </c>
      <c r="AG1597">
        <v>123</v>
      </c>
      <c r="AH1597">
        <v>6281.3774700000004</v>
      </c>
      <c r="AI1597">
        <v>14.2</v>
      </c>
    </row>
    <row r="1598" spans="10:35" x14ac:dyDescent="0.25">
      <c r="J1598" t="str">
        <v>Malaysia</v>
      </c>
      <c r="K1598" t="b">
        <v>1</v>
      </c>
      <c r="M1598" t="str">
        <v>Uruguay</v>
      </c>
      <c r="N1598">
        <v>75.099999999999994</v>
      </c>
      <c r="P1598" t="str">
        <v>Uruguay</v>
      </c>
      <c r="Q1598">
        <v>0</v>
      </c>
      <c r="R1598">
        <v>0</v>
      </c>
      <c r="S1598">
        <v>0</v>
      </c>
      <c r="T1598">
        <v>0</v>
      </c>
      <c r="U1598">
        <v>0</v>
      </c>
      <c r="V1598">
        <v>0</v>
      </c>
      <c r="W1598">
        <v>0</v>
      </c>
      <c r="X1598">
        <v>0</v>
      </c>
      <c r="Y1598">
        <v>0</v>
      </c>
      <c r="Z1598">
        <v>0</v>
      </c>
      <c r="AA1598">
        <v>0</v>
      </c>
      <c r="AB1598">
        <v>0</v>
      </c>
      <c r="AC1598">
        <v>0</v>
      </c>
      <c r="AD1598">
        <v>0</v>
      </c>
      <c r="AE1598" t="str">
        <v>(empty model)</v>
      </c>
      <c r="AF1598">
        <v>1</v>
      </c>
      <c r="AG1598">
        <v>131</v>
      </c>
      <c r="AH1598">
        <v>6871.8976769999999</v>
      </c>
      <c r="AI1598">
        <v>14</v>
      </c>
    </row>
    <row r="1599" spans="10:35" x14ac:dyDescent="0.25">
      <c r="J1599" t="str">
        <v>Malaysia</v>
      </c>
      <c r="K1599" t="b">
        <v>1</v>
      </c>
      <c r="M1599" t="str">
        <v>Uzbekistan</v>
      </c>
      <c r="N1599">
        <v>69.2</v>
      </c>
      <c r="P1599" t="str">
        <v>Uzbekistan</v>
      </c>
      <c r="Q1599">
        <v>0</v>
      </c>
      <c r="R1599">
        <v>0</v>
      </c>
      <c r="S1599">
        <v>0</v>
      </c>
      <c r="T1599">
        <v>0</v>
      </c>
      <c r="U1599">
        <v>0</v>
      </c>
      <c r="V1599">
        <v>0</v>
      </c>
      <c r="W1599">
        <v>0</v>
      </c>
      <c r="X1599">
        <v>0</v>
      </c>
      <c r="Y1599">
        <v>0</v>
      </c>
      <c r="Z1599">
        <v>0</v>
      </c>
      <c r="AA1599">
        <v>0</v>
      </c>
      <c r="AB1599">
        <v>0</v>
      </c>
      <c r="AC1599">
        <v>0</v>
      </c>
      <c r="AD1599">
        <v>1</v>
      </c>
      <c r="AE1599" t="str">
        <v>(empty model)</v>
      </c>
      <c r="AF1599">
        <v>1</v>
      </c>
      <c r="AG1599">
        <v>184</v>
      </c>
      <c r="AH1599">
        <v>25.448414</v>
      </c>
      <c r="AI1599">
        <v>12.1</v>
      </c>
    </row>
    <row r="1600" spans="10:35" x14ac:dyDescent="0.25">
      <c r="J1600" t="str">
        <v>Malaysia</v>
      </c>
      <c r="K1600" t="b">
        <v>1</v>
      </c>
      <c r="M1600" t="str">
        <v>Uzbekistan</v>
      </c>
      <c r="N1600">
        <v>69.099999999999994</v>
      </c>
      <c r="P1600" t="str">
        <v>Uzbekistan</v>
      </c>
      <c r="Q1600">
        <v>0</v>
      </c>
      <c r="R1600">
        <v>0</v>
      </c>
      <c r="S1600">
        <v>0</v>
      </c>
      <c r="T1600">
        <v>0</v>
      </c>
      <c r="U1600">
        <v>0</v>
      </c>
      <c r="V1600">
        <v>0</v>
      </c>
      <c r="W1600">
        <v>0</v>
      </c>
      <c r="X1600">
        <v>0</v>
      </c>
      <c r="Y1600">
        <v>0</v>
      </c>
      <c r="Z1600">
        <v>0</v>
      </c>
      <c r="AA1600">
        <v>0</v>
      </c>
      <c r="AB1600">
        <v>0</v>
      </c>
      <c r="AC1600">
        <v>1</v>
      </c>
      <c r="AD1600">
        <v>0</v>
      </c>
      <c r="AE1600" t="str">
        <v>(empty model)</v>
      </c>
      <c r="AF1600">
        <v>1</v>
      </c>
      <c r="AG1600">
        <v>185</v>
      </c>
      <c r="AH1600">
        <v>197.551233</v>
      </c>
      <c r="AI1600">
        <v>12</v>
      </c>
    </row>
    <row r="1601" spans="10:35" x14ac:dyDescent="0.25">
      <c r="J1601" t="str">
        <v>Malaysia</v>
      </c>
      <c r="K1601" t="b">
        <v>1</v>
      </c>
      <c r="M1601" t="str">
        <v>Uzbekistan</v>
      </c>
      <c r="N1601">
        <v>68.8</v>
      </c>
      <c r="P1601" t="str">
        <v>Uzbekistan</v>
      </c>
      <c r="Q1601">
        <v>0</v>
      </c>
      <c r="R1601">
        <v>0</v>
      </c>
      <c r="S1601">
        <v>0</v>
      </c>
      <c r="T1601">
        <v>0</v>
      </c>
      <c r="U1601">
        <v>0</v>
      </c>
      <c r="V1601">
        <v>0</v>
      </c>
      <c r="W1601">
        <v>0</v>
      </c>
      <c r="X1601">
        <v>0</v>
      </c>
      <c r="Y1601">
        <v>0</v>
      </c>
      <c r="Z1601">
        <v>0</v>
      </c>
      <c r="AA1601">
        <v>0</v>
      </c>
      <c r="AB1601">
        <v>1</v>
      </c>
      <c r="AC1601">
        <v>0</v>
      </c>
      <c r="AD1601">
        <v>0</v>
      </c>
      <c r="AE1601" t="str">
        <v>(empty model)</v>
      </c>
      <c r="AF1601">
        <v>1</v>
      </c>
      <c r="AG1601">
        <v>184</v>
      </c>
      <c r="AH1601">
        <v>174.468298</v>
      </c>
      <c r="AI1601">
        <v>12</v>
      </c>
    </row>
    <row r="1602" spans="10:35" x14ac:dyDescent="0.25">
      <c r="J1602" t="str">
        <v>Malaysia</v>
      </c>
      <c r="K1602" t="b">
        <v>1</v>
      </c>
      <c r="M1602" t="str">
        <v>Uzbekistan</v>
      </c>
      <c r="N1602">
        <v>68.5</v>
      </c>
      <c r="P1602" t="str">
        <v>Uzbekistan</v>
      </c>
      <c r="Q1602">
        <v>0</v>
      </c>
      <c r="R1602">
        <v>0</v>
      </c>
      <c r="S1602">
        <v>0</v>
      </c>
      <c r="T1602">
        <v>0</v>
      </c>
      <c r="U1602">
        <v>0</v>
      </c>
      <c r="V1602">
        <v>0</v>
      </c>
      <c r="W1602">
        <v>0</v>
      </c>
      <c r="X1602">
        <v>0</v>
      </c>
      <c r="Y1602">
        <v>0</v>
      </c>
      <c r="Z1602">
        <v>0</v>
      </c>
      <c r="AA1602">
        <v>1</v>
      </c>
      <c r="AB1602">
        <v>0</v>
      </c>
      <c r="AC1602">
        <v>0</v>
      </c>
      <c r="AD1602">
        <v>0</v>
      </c>
      <c r="AE1602" t="str">
        <v>(empty model)</v>
      </c>
      <c r="AF1602">
        <v>1</v>
      </c>
      <c r="AG1602">
        <v>183</v>
      </c>
      <c r="AH1602">
        <v>1564.9669449999999</v>
      </c>
      <c r="AI1602">
        <v>12</v>
      </c>
    </row>
    <row r="1603" spans="10:35" x14ac:dyDescent="0.25">
      <c r="J1603" t="str">
        <v>Malaysia</v>
      </c>
      <c r="K1603" t="b">
        <v>1</v>
      </c>
      <c r="M1603" t="str">
        <v>Uzbekistan</v>
      </c>
      <c r="N1603">
        <v>68.3</v>
      </c>
      <c r="P1603" t="str">
        <v>Uzbekistan</v>
      </c>
      <c r="Q1603">
        <v>0</v>
      </c>
      <c r="R1603">
        <v>0</v>
      </c>
      <c r="S1603">
        <v>0</v>
      </c>
      <c r="T1603">
        <v>0</v>
      </c>
      <c r="U1603">
        <v>0</v>
      </c>
      <c r="V1603">
        <v>0</v>
      </c>
      <c r="W1603">
        <v>0</v>
      </c>
      <c r="X1603">
        <v>0</v>
      </c>
      <c r="Y1603">
        <v>0</v>
      </c>
      <c r="Z1603">
        <v>1</v>
      </c>
      <c r="AA1603">
        <v>0</v>
      </c>
      <c r="AB1603">
        <v>0</v>
      </c>
      <c r="AC1603">
        <v>0</v>
      </c>
      <c r="AD1603">
        <v>0</v>
      </c>
      <c r="AE1603" t="str">
        <v>(empty model)</v>
      </c>
      <c r="AF1603">
        <v>1</v>
      </c>
      <c r="AG1603">
        <v>183</v>
      </c>
      <c r="AH1603">
        <v>1377.8214</v>
      </c>
      <c r="AI1603">
        <v>11.9</v>
      </c>
    </row>
    <row r="1604" spans="10:35" x14ac:dyDescent="0.25">
      <c r="J1604" t="str">
        <v>Malaysia</v>
      </c>
      <c r="K1604" t="b">
        <v>1</v>
      </c>
      <c r="M1604" t="str">
        <v>Uzbekistan</v>
      </c>
      <c r="N1604">
        <v>68</v>
      </c>
      <c r="P1604" t="str">
        <v>Uzbekistan</v>
      </c>
      <c r="Q1604">
        <v>0</v>
      </c>
      <c r="R1604">
        <v>0</v>
      </c>
      <c r="S1604">
        <v>0</v>
      </c>
      <c r="T1604">
        <v>0</v>
      </c>
      <c r="U1604">
        <v>0</v>
      </c>
      <c r="V1604">
        <v>0</v>
      </c>
      <c r="W1604">
        <v>0</v>
      </c>
      <c r="X1604">
        <v>0</v>
      </c>
      <c r="Y1604">
        <v>1</v>
      </c>
      <c r="Z1604">
        <v>0</v>
      </c>
      <c r="AA1604">
        <v>0</v>
      </c>
      <c r="AB1604">
        <v>0</v>
      </c>
      <c r="AC1604">
        <v>0</v>
      </c>
      <c r="AD1604">
        <v>0</v>
      </c>
      <c r="AE1604" t="str">
        <v>(empty model)</v>
      </c>
      <c r="AF1604">
        <v>1</v>
      </c>
      <c r="AG1604">
        <v>183</v>
      </c>
      <c r="AH1604">
        <v>1213.265328</v>
      </c>
      <c r="AI1604">
        <v>11.8</v>
      </c>
    </row>
    <row r="1605" spans="10:35" x14ac:dyDescent="0.25">
      <c r="J1605" t="str">
        <v>Maldives</v>
      </c>
      <c r="K1605" t="b">
        <v>0</v>
      </c>
      <c r="M1605" t="str">
        <v>Uzbekistan</v>
      </c>
      <c r="N1605">
        <v>67.900000000000006</v>
      </c>
      <c r="P1605" t="str">
        <v>Uzbekistan</v>
      </c>
      <c r="Q1605">
        <v>0</v>
      </c>
      <c r="R1605">
        <v>0</v>
      </c>
      <c r="S1605">
        <v>0</v>
      </c>
      <c r="T1605">
        <v>0</v>
      </c>
      <c r="U1605">
        <v>0</v>
      </c>
      <c r="V1605">
        <v>0</v>
      </c>
      <c r="W1605">
        <v>0</v>
      </c>
      <c r="X1605">
        <v>1</v>
      </c>
      <c r="Y1605">
        <v>0</v>
      </c>
      <c r="Z1605">
        <v>0</v>
      </c>
      <c r="AA1605">
        <v>0</v>
      </c>
      <c r="AB1605">
        <v>0</v>
      </c>
      <c r="AC1605">
        <v>0</v>
      </c>
      <c r="AD1605">
        <v>0</v>
      </c>
      <c r="AE1605" t="str">
        <v>(empty model)</v>
      </c>
      <c r="AF1605">
        <v>1</v>
      </c>
      <c r="AG1605">
        <v>184</v>
      </c>
      <c r="AH1605">
        <v>182.28625</v>
      </c>
      <c r="AI1605">
        <v>11.9</v>
      </c>
    </row>
    <row r="1606" spans="10:35" x14ac:dyDescent="0.25">
      <c r="J1606" t="str">
        <v>Maldives</v>
      </c>
      <c r="K1606" t="b">
        <v>1</v>
      </c>
      <c r="M1606" t="str">
        <v>Uzbekistan</v>
      </c>
      <c r="N1606">
        <v>67.8</v>
      </c>
      <c r="P1606" t="str">
        <v>Uzbekistan</v>
      </c>
      <c r="Q1606">
        <v>0</v>
      </c>
      <c r="R1606">
        <v>0</v>
      </c>
      <c r="S1606">
        <v>0</v>
      </c>
      <c r="T1606">
        <v>0</v>
      </c>
      <c r="U1606">
        <v>0</v>
      </c>
      <c r="V1606">
        <v>0</v>
      </c>
      <c r="W1606">
        <v>1</v>
      </c>
      <c r="X1606">
        <v>0</v>
      </c>
      <c r="Y1606">
        <v>0</v>
      </c>
      <c r="Z1606">
        <v>0</v>
      </c>
      <c r="AA1606">
        <v>0</v>
      </c>
      <c r="AB1606">
        <v>0</v>
      </c>
      <c r="AC1606">
        <v>0</v>
      </c>
      <c r="AD1606">
        <v>0</v>
      </c>
      <c r="AE1606" t="str">
        <v>(empty model)</v>
      </c>
      <c r="AF1606">
        <v>1</v>
      </c>
      <c r="AG1606">
        <v>184</v>
      </c>
      <c r="AH1606">
        <v>83.476941999999994</v>
      </c>
      <c r="AI1606">
        <v>11.8</v>
      </c>
    </row>
    <row r="1607" spans="10:35" x14ac:dyDescent="0.25">
      <c r="J1607" t="str">
        <v>Maldives</v>
      </c>
      <c r="K1607" t="b">
        <v>1</v>
      </c>
      <c r="M1607" t="str">
        <v>Uzbekistan</v>
      </c>
      <c r="N1607">
        <v>67.599999999999994</v>
      </c>
      <c r="P1607" t="str">
        <v>Uzbekistan</v>
      </c>
      <c r="Q1607">
        <v>0</v>
      </c>
      <c r="R1607">
        <v>0</v>
      </c>
      <c r="S1607">
        <v>0</v>
      </c>
      <c r="T1607">
        <v>0</v>
      </c>
      <c r="U1607">
        <v>0</v>
      </c>
      <c r="V1607">
        <v>1</v>
      </c>
      <c r="W1607">
        <v>0</v>
      </c>
      <c r="X1607">
        <v>0</v>
      </c>
      <c r="Y1607">
        <v>0</v>
      </c>
      <c r="Z1607">
        <v>0</v>
      </c>
      <c r="AA1607">
        <v>0</v>
      </c>
      <c r="AB1607">
        <v>0</v>
      </c>
      <c r="AC1607">
        <v>0</v>
      </c>
      <c r="AD1607">
        <v>0</v>
      </c>
      <c r="AE1607" t="str">
        <v>(empty model)</v>
      </c>
      <c r="AF1607">
        <v>1</v>
      </c>
      <c r="AG1607">
        <v>185</v>
      </c>
      <c r="AH1607">
        <v>654.28383729999996</v>
      </c>
      <c r="AI1607">
        <v>11.8</v>
      </c>
    </row>
    <row r="1608" spans="10:35" x14ac:dyDescent="0.25">
      <c r="J1608" t="str">
        <v>Maldives</v>
      </c>
      <c r="K1608" t="b">
        <v>1</v>
      </c>
      <c r="M1608" t="str">
        <v>Uzbekistan</v>
      </c>
      <c r="N1608">
        <v>67.3</v>
      </c>
      <c r="P1608" t="str">
        <v>Uzbekistan</v>
      </c>
      <c r="Q1608">
        <v>0</v>
      </c>
      <c r="R1608">
        <v>0</v>
      </c>
      <c r="S1608">
        <v>0</v>
      </c>
      <c r="T1608">
        <v>0</v>
      </c>
      <c r="U1608">
        <v>1</v>
      </c>
      <c r="V1608">
        <v>0</v>
      </c>
      <c r="W1608">
        <v>0</v>
      </c>
      <c r="X1608">
        <v>0</v>
      </c>
      <c r="Y1608">
        <v>0</v>
      </c>
      <c r="Z1608">
        <v>0</v>
      </c>
      <c r="AA1608">
        <v>0</v>
      </c>
      <c r="AB1608">
        <v>0</v>
      </c>
      <c r="AC1608">
        <v>0</v>
      </c>
      <c r="AD1608">
        <v>0</v>
      </c>
      <c r="AE1608" t="str">
        <v>(empty model)</v>
      </c>
      <c r="AF1608">
        <v>1</v>
      </c>
      <c r="AG1608">
        <v>192</v>
      </c>
      <c r="AH1608">
        <v>546.77685199999996</v>
      </c>
      <c r="AI1608">
        <v>11.7</v>
      </c>
    </row>
    <row r="1609" spans="10:35" x14ac:dyDescent="0.25">
      <c r="J1609" t="str">
        <v>Maldives</v>
      </c>
      <c r="K1609" t="b">
        <v>1</v>
      </c>
      <c r="M1609" t="str">
        <v>Uzbekistan</v>
      </c>
      <c r="N1609">
        <v>67.8</v>
      </c>
      <c r="P1609" t="str">
        <v>Uzbekistan</v>
      </c>
      <c r="Q1609">
        <v>0</v>
      </c>
      <c r="R1609">
        <v>0</v>
      </c>
      <c r="S1609">
        <v>0</v>
      </c>
      <c r="T1609">
        <v>1</v>
      </c>
      <c r="U1609">
        <v>0</v>
      </c>
      <c r="V1609">
        <v>0</v>
      </c>
      <c r="W1609">
        <v>0</v>
      </c>
      <c r="X1609">
        <v>0</v>
      </c>
      <c r="Y1609">
        <v>0</v>
      </c>
      <c r="Z1609">
        <v>0</v>
      </c>
      <c r="AA1609">
        <v>0</v>
      </c>
      <c r="AB1609">
        <v>0</v>
      </c>
      <c r="AC1609">
        <v>0</v>
      </c>
      <c r="AD1609">
        <v>0</v>
      </c>
      <c r="AE1609" t="str">
        <v>(empty model)</v>
      </c>
      <c r="AF1609">
        <v>1</v>
      </c>
      <c r="AG1609">
        <v>183</v>
      </c>
      <c r="AH1609">
        <v>465.11988689999998</v>
      </c>
      <c r="AI1609">
        <v>11.6</v>
      </c>
    </row>
    <row r="1610" spans="10:35" x14ac:dyDescent="0.25">
      <c r="J1610" t="str">
        <v>Maldives</v>
      </c>
      <c r="K1610" t="b">
        <v>1</v>
      </c>
      <c r="M1610" t="str">
        <v>Uzbekistan</v>
      </c>
      <c r="N1610">
        <v>67.2</v>
      </c>
      <c r="P1610" t="str">
        <v>Uzbekistan</v>
      </c>
      <c r="Q1610">
        <v>0</v>
      </c>
      <c r="R1610">
        <v>0</v>
      </c>
      <c r="S1610">
        <v>1</v>
      </c>
      <c r="T1610">
        <v>0</v>
      </c>
      <c r="U1610">
        <v>0</v>
      </c>
      <c r="V1610">
        <v>0</v>
      </c>
      <c r="W1610">
        <v>0</v>
      </c>
      <c r="X1610">
        <v>0</v>
      </c>
      <c r="Y1610">
        <v>0</v>
      </c>
      <c r="Z1610">
        <v>0</v>
      </c>
      <c r="AA1610">
        <v>0</v>
      </c>
      <c r="AB1610">
        <v>0</v>
      </c>
      <c r="AC1610">
        <v>0</v>
      </c>
      <c r="AD1610">
        <v>0</v>
      </c>
      <c r="AE1610" t="str">
        <v>(empty model)</v>
      </c>
      <c r="AF1610">
        <v>1</v>
      </c>
      <c r="AG1610">
        <v>183</v>
      </c>
      <c r="AH1610">
        <v>396.12996900000002</v>
      </c>
      <c r="AI1610">
        <v>11.3</v>
      </c>
    </row>
    <row r="1611" spans="10:35" x14ac:dyDescent="0.25">
      <c r="J1611" t="str">
        <v>Maldives</v>
      </c>
      <c r="K1611" t="b">
        <v>1</v>
      </c>
      <c r="M1611" t="str">
        <v>Uzbekistan</v>
      </c>
      <c r="N1611">
        <v>67.099999999999994</v>
      </c>
      <c r="P1611" t="str">
        <v>Uzbekistan</v>
      </c>
      <c r="Q1611">
        <v>0</v>
      </c>
      <c r="R1611">
        <v>1</v>
      </c>
      <c r="S1611">
        <v>0</v>
      </c>
      <c r="T1611">
        <v>0</v>
      </c>
      <c r="U1611">
        <v>0</v>
      </c>
      <c r="V1611">
        <v>0</v>
      </c>
      <c r="W1611">
        <v>0</v>
      </c>
      <c r="X1611">
        <v>0</v>
      </c>
      <c r="Y1611">
        <v>0</v>
      </c>
      <c r="Z1611">
        <v>0</v>
      </c>
      <c r="AA1611">
        <v>0</v>
      </c>
      <c r="AB1611">
        <v>0</v>
      </c>
      <c r="AC1611">
        <v>0</v>
      </c>
      <c r="AD1611">
        <v>0</v>
      </c>
      <c r="AE1611" t="str">
        <v>(empty model)</v>
      </c>
      <c r="AF1611">
        <v>1</v>
      </c>
      <c r="AG1611">
        <v>186</v>
      </c>
      <c r="AH1611">
        <v>383.34949970000002</v>
      </c>
      <c r="AI1611">
        <v>11</v>
      </c>
    </row>
    <row r="1612" spans="10:35" x14ac:dyDescent="0.25">
      <c r="J1612" t="str">
        <v>Maldives</v>
      </c>
      <c r="K1612" t="b">
        <v>1</v>
      </c>
      <c r="M1612" t="str">
        <v>Vanuatu</v>
      </c>
      <c r="N1612">
        <v>71.7</v>
      </c>
      <c r="P1612" t="str">
        <v>Vanuatu</v>
      </c>
      <c r="Q1612">
        <v>0</v>
      </c>
      <c r="R1612">
        <v>0</v>
      </c>
      <c r="S1612">
        <v>0</v>
      </c>
      <c r="T1612">
        <v>0</v>
      </c>
      <c r="U1612">
        <v>0</v>
      </c>
      <c r="V1612">
        <v>0</v>
      </c>
      <c r="W1612">
        <v>0</v>
      </c>
      <c r="X1612">
        <v>0</v>
      </c>
      <c r="Y1612">
        <v>0</v>
      </c>
      <c r="Z1612">
        <v>0</v>
      </c>
      <c r="AA1612">
        <v>0</v>
      </c>
      <c r="AB1612">
        <v>0</v>
      </c>
      <c r="AC1612">
        <v>0</v>
      </c>
      <c r="AD1612">
        <v>1</v>
      </c>
      <c r="AE1612" t="str">
        <v>(empty model)</v>
      </c>
      <c r="AF1612">
        <v>1</v>
      </c>
      <c r="AG1612">
        <v>134</v>
      </c>
      <c r="AH1612">
        <v>3148.3651300000001</v>
      </c>
      <c r="AI1612">
        <v>10.8</v>
      </c>
    </row>
    <row r="1613" spans="10:35" x14ac:dyDescent="0.25">
      <c r="J1613" t="str">
        <v>Maldives</v>
      </c>
      <c r="K1613" t="b">
        <v>1</v>
      </c>
      <c r="M1613" t="str">
        <v>Vanuatu</v>
      </c>
      <c r="N1613">
        <v>71.599999999999994</v>
      </c>
      <c r="P1613" t="str">
        <v>Vanuatu</v>
      </c>
      <c r="Q1613">
        <v>0</v>
      </c>
      <c r="R1613">
        <v>0</v>
      </c>
      <c r="S1613">
        <v>0</v>
      </c>
      <c r="T1613">
        <v>0</v>
      </c>
      <c r="U1613">
        <v>0</v>
      </c>
      <c r="V1613">
        <v>0</v>
      </c>
      <c r="W1613">
        <v>0</v>
      </c>
      <c r="X1613">
        <v>0</v>
      </c>
      <c r="Y1613">
        <v>0</v>
      </c>
      <c r="Z1613">
        <v>0</v>
      </c>
      <c r="AA1613">
        <v>0</v>
      </c>
      <c r="AB1613">
        <v>0</v>
      </c>
      <c r="AC1613">
        <v>1</v>
      </c>
      <c r="AD1613">
        <v>0</v>
      </c>
      <c r="AE1613" t="str">
        <v>(empty model)</v>
      </c>
      <c r="AF1613">
        <v>1</v>
      </c>
      <c r="AG1613">
        <v>135</v>
      </c>
      <c r="AH1613">
        <v>3167.3435599999998</v>
      </c>
      <c r="AI1613">
        <v>10.8</v>
      </c>
    </row>
    <row r="1614" spans="10:35" x14ac:dyDescent="0.25">
      <c r="J1614" t="str">
        <v>Maldives</v>
      </c>
      <c r="K1614" t="b">
        <v>1</v>
      </c>
      <c r="M1614" t="str">
        <v>Vanuatu</v>
      </c>
      <c r="N1614">
        <v>71.400000000000006</v>
      </c>
      <c r="P1614" t="str">
        <v>Vanuatu</v>
      </c>
      <c r="Q1614">
        <v>0</v>
      </c>
      <c r="R1614">
        <v>0</v>
      </c>
      <c r="S1614">
        <v>0</v>
      </c>
      <c r="T1614">
        <v>0</v>
      </c>
      <c r="U1614">
        <v>0</v>
      </c>
      <c r="V1614">
        <v>0</v>
      </c>
      <c r="W1614">
        <v>0</v>
      </c>
      <c r="X1614">
        <v>0</v>
      </c>
      <c r="Y1614">
        <v>0</v>
      </c>
      <c r="Z1614">
        <v>0</v>
      </c>
      <c r="AA1614">
        <v>0</v>
      </c>
      <c r="AB1614">
        <v>1</v>
      </c>
      <c r="AC1614">
        <v>0</v>
      </c>
      <c r="AD1614">
        <v>0</v>
      </c>
      <c r="AE1614" t="str">
        <v>(empty model)</v>
      </c>
      <c r="AF1614">
        <v>1</v>
      </c>
      <c r="AG1614">
        <v>138</v>
      </c>
      <c r="AH1614">
        <v>3158.5868799999998</v>
      </c>
      <c r="AI1614">
        <v>10.8</v>
      </c>
    </row>
    <row r="1615" spans="10:35" x14ac:dyDescent="0.25">
      <c r="J1615" t="str">
        <v>Maldives</v>
      </c>
      <c r="K1615" t="b">
        <v>1</v>
      </c>
      <c r="M1615" t="str">
        <v>Vanuatu</v>
      </c>
      <c r="N1615">
        <v>71.2</v>
      </c>
      <c r="P1615" t="str">
        <v>Vanuatu</v>
      </c>
      <c r="Q1615">
        <v>0</v>
      </c>
      <c r="R1615">
        <v>0</v>
      </c>
      <c r="S1615">
        <v>0</v>
      </c>
      <c r="T1615">
        <v>0</v>
      </c>
      <c r="U1615">
        <v>0</v>
      </c>
      <c r="V1615">
        <v>0</v>
      </c>
      <c r="W1615">
        <v>0</v>
      </c>
      <c r="X1615">
        <v>0</v>
      </c>
      <c r="Y1615">
        <v>0</v>
      </c>
      <c r="Z1615">
        <v>0</v>
      </c>
      <c r="AA1615">
        <v>1</v>
      </c>
      <c r="AB1615">
        <v>0</v>
      </c>
      <c r="AC1615">
        <v>0</v>
      </c>
      <c r="AD1615">
        <v>0</v>
      </c>
      <c r="AE1615" t="str">
        <v>(empty model)</v>
      </c>
      <c r="AF1615">
        <v>1</v>
      </c>
      <c r="AG1615">
        <v>141</v>
      </c>
      <c r="AH1615">
        <v>3275.9168399999999</v>
      </c>
      <c r="AI1615">
        <v>10.8</v>
      </c>
    </row>
    <row r="1616" spans="10:35" x14ac:dyDescent="0.25">
      <c r="J1616" t="str">
        <v>Maldives</v>
      </c>
      <c r="K1616" t="b">
        <v>1</v>
      </c>
      <c r="M1616" t="str">
        <v>Vanuatu</v>
      </c>
      <c r="N1616">
        <v>71</v>
      </c>
      <c r="P1616" t="str">
        <v>Vanuatu</v>
      </c>
      <c r="Q1616">
        <v>0</v>
      </c>
      <c r="R1616">
        <v>0</v>
      </c>
      <c r="S1616">
        <v>0</v>
      </c>
      <c r="T1616">
        <v>0</v>
      </c>
      <c r="U1616">
        <v>0</v>
      </c>
      <c r="V1616">
        <v>0</v>
      </c>
      <c r="W1616">
        <v>0</v>
      </c>
      <c r="X1616">
        <v>0</v>
      </c>
      <c r="Y1616">
        <v>0</v>
      </c>
      <c r="Z1616">
        <v>1</v>
      </c>
      <c r="AA1616">
        <v>0</v>
      </c>
      <c r="AB1616">
        <v>0</v>
      </c>
      <c r="AC1616">
        <v>0</v>
      </c>
      <c r="AD1616">
        <v>0</v>
      </c>
      <c r="AE1616" t="str">
        <v>(empty model)</v>
      </c>
      <c r="AF1616">
        <v>1</v>
      </c>
      <c r="AG1616">
        <v>145</v>
      </c>
      <c r="AH1616">
        <v>2965.8243400000001</v>
      </c>
      <c r="AI1616">
        <v>10.8</v>
      </c>
    </row>
    <row r="1617" spans="10:35" x14ac:dyDescent="0.25">
      <c r="J1617" t="str">
        <v>Maldives</v>
      </c>
      <c r="K1617" t="b">
        <v>1</v>
      </c>
      <c r="M1617" t="str">
        <v>Vanuatu</v>
      </c>
      <c r="N1617">
        <v>78</v>
      </c>
      <c r="P1617" t="str">
        <v>Vanuatu</v>
      </c>
      <c r="Q1617">
        <v>0</v>
      </c>
      <c r="R1617">
        <v>0</v>
      </c>
      <c r="S1617">
        <v>0</v>
      </c>
      <c r="T1617">
        <v>0</v>
      </c>
      <c r="U1617">
        <v>0</v>
      </c>
      <c r="V1617">
        <v>0</v>
      </c>
      <c r="W1617">
        <v>0</v>
      </c>
      <c r="X1617">
        <v>0</v>
      </c>
      <c r="Y1617">
        <v>1</v>
      </c>
      <c r="Z1617">
        <v>0</v>
      </c>
      <c r="AA1617">
        <v>0</v>
      </c>
      <c r="AB1617">
        <v>0</v>
      </c>
      <c r="AC1617">
        <v>0</v>
      </c>
      <c r="AD1617">
        <v>0</v>
      </c>
      <c r="AE1617" t="str">
        <v>(empty model)</v>
      </c>
      <c r="AF1617">
        <v>1</v>
      </c>
      <c r="AG1617">
        <v>149</v>
      </c>
      <c r="AH1617">
        <v>2643.4414230000002</v>
      </c>
      <c r="AI1617">
        <v>10.7</v>
      </c>
    </row>
    <row r="1618" spans="10:35" x14ac:dyDescent="0.25">
      <c r="J1618" t="str">
        <v>Maldives</v>
      </c>
      <c r="K1618" t="b">
        <v>1</v>
      </c>
      <c r="M1618" t="str">
        <v>Vanuatu</v>
      </c>
      <c r="N1618">
        <v>75</v>
      </c>
      <c r="P1618" t="str">
        <v>Vanuatu</v>
      </c>
      <c r="Q1618">
        <v>0</v>
      </c>
      <c r="R1618">
        <v>0</v>
      </c>
      <c r="S1618">
        <v>0</v>
      </c>
      <c r="T1618">
        <v>0</v>
      </c>
      <c r="U1618">
        <v>0</v>
      </c>
      <c r="V1618">
        <v>0</v>
      </c>
      <c r="W1618">
        <v>0</v>
      </c>
      <c r="X1618">
        <v>1</v>
      </c>
      <c r="Y1618">
        <v>0</v>
      </c>
      <c r="Z1618">
        <v>0</v>
      </c>
      <c r="AA1618">
        <v>0</v>
      </c>
      <c r="AB1618">
        <v>0</v>
      </c>
      <c r="AC1618">
        <v>0</v>
      </c>
      <c r="AD1618">
        <v>0</v>
      </c>
      <c r="AE1618" t="str">
        <v>(empty model)</v>
      </c>
      <c r="AF1618">
        <v>1</v>
      </c>
      <c r="AG1618">
        <v>153</v>
      </c>
      <c r="AH1618">
        <v>2697.9613749999999</v>
      </c>
      <c r="AI1618">
        <v>10.7</v>
      </c>
    </row>
    <row r="1619" spans="10:35" x14ac:dyDescent="0.25">
      <c r="J1619" t="str">
        <v>Maldives</v>
      </c>
      <c r="K1619" t="b">
        <v>1</v>
      </c>
      <c r="M1619" t="str">
        <v>Vanuatu</v>
      </c>
      <c r="N1619">
        <v>73</v>
      </c>
      <c r="P1619" t="str">
        <v>Vanuatu</v>
      </c>
      <c r="Q1619">
        <v>0</v>
      </c>
      <c r="R1619">
        <v>0</v>
      </c>
      <c r="S1619">
        <v>0</v>
      </c>
      <c r="T1619">
        <v>0</v>
      </c>
      <c r="U1619">
        <v>0</v>
      </c>
      <c r="V1619">
        <v>0</v>
      </c>
      <c r="W1619">
        <v>1</v>
      </c>
      <c r="X1619">
        <v>0</v>
      </c>
      <c r="Y1619">
        <v>0</v>
      </c>
      <c r="Z1619">
        <v>0</v>
      </c>
      <c r="AA1619">
        <v>0</v>
      </c>
      <c r="AB1619">
        <v>0</v>
      </c>
      <c r="AC1619">
        <v>0</v>
      </c>
      <c r="AD1619">
        <v>0</v>
      </c>
      <c r="AE1619" t="str">
        <v>(empty model)</v>
      </c>
      <c r="AF1619">
        <v>1</v>
      </c>
      <c r="AG1619">
        <v>157</v>
      </c>
      <c r="AH1619">
        <v>2393.3672649999999</v>
      </c>
      <c r="AI1619">
        <v>10.7</v>
      </c>
    </row>
    <row r="1620" spans="10:35" x14ac:dyDescent="0.25">
      <c r="J1620" t="str">
        <v>Maldives</v>
      </c>
      <c r="K1620" t="b">
        <v>1</v>
      </c>
      <c r="M1620" t="str">
        <v>Vanuatu</v>
      </c>
      <c r="N1620">
        <v>71</v>
      </c>
      <c r="P1620" t="str">
        <v>Vanuatu</v>
      </c>
      <c r="Q1620">
        <v>0</v>
      </c>
      <c r="R1620">
        <v>0</v>
      </c>
      <c r="S1620">
        <v>0</v>
      </c>
      <c r="T1620">
        <v>0</v>
      </c>
      <c r="U1620">
        <v>0</v>
      </c>
      <c r="V1620">
        <v>1</v>
      </c>
      <c r="W1620">
        <v>0</v>
      </c>
      <c r="X1620">
        <v>0</v>
      </c>
      <c r="Y1620">
        <v>0</v>
      </c>
      <c r="Z1620">
        <v>0</v>
      </c>
      <c r="AA1620">
        <v>0</v>
      </c>
      <c r="AB1620">
        <v>0</v>
      </c>
      <c r="AC1620">
        <v>0</v>
      </c>
      <c r="AD1620">
        <v>0</v>
      </c>
      <c r="AE1620" t="str">
        <v>(empty model)</v>
      </c>
      <c r="AF1620">
        <v>1</v>
      </c>
      <c r="AG1620">
        <v>161</v>
      </c>
      <c r="AH1620">
        <v>247.97823</v>
      </c>
      <c r="AI1620">
        <v>10.6</v>
      </c>
    </row>
    <row r="1621" spans="10:35" x14ac:dyDescent="0.25">
      <c r="J1621" t="str">
        <v>Mali</v>
      </c>
      <c r="K1621" t="b">
        <v>0</v>
      </c>
      <c r="M1621" t="str">
        <v>Vanuatu</v>
      </c>
      <c r="N1621">
        <v>69.900000000000006</v>
      </c>
      <c r="P1621" t="str">
        <v>Vanuatu</v>
      </c>
      <c r="Q1621">
        <v>0</v>
      </c>
      <c r="R1621">
        <v>0</v>
      </c>
      <c r="S1621">
        <v>0</v>
      </c>
      <c r="T1621">
        <v>0</v>
      </c>
      <c r="U1621">
        <v>1</v>
      </c>
      <c r="V1621">
        <v>0</v>
      </c>
      <c r="W1621">
        <v>0</v>
      </c>
      <c r="X1621">
        <v>0</v>
      </c>
      <c r="Y1621">
        <v>0</v>
      </c>
      <c r="Z1621">
        <v>0</v>
      </c>
      <c r="AA1621">
        <v>0</v>
      </c>
      <c r="AB1621">
        <v>0</v>
      </c>
      <c r="AC1621">
        <v>0</v>
      </c>
      <c r="AD1621">
        <v>0</v>
      </c>
      <c r="AE1621" t="str">
        <v>(empty model)</v>
      </c>
      <c r="AF1621">
        <v>1</v>
      </c>
      <c r="AG1621">
        <v>165</v>
      </c>
      <c r="AH1621">
        <v>1886.4333590000001</v>
      </c>
      <c r="AI1621">
        <v>10.6</v>
      </c>
    </row>
    <row r="1622" spans="10:35" x14ac:dyDescent="0.25">
      <c r="J1622" t="str">
        <v>Mali</v>
      </c>
      <c r="K1622" t="b">
        <v>1</v>
      </c>
      <c r="M1622" t="str">
        <v>Vanuatu</v>
      </c>
      <c r="N1622">
        <v>69.599999999999994</v>
      </c>
      <c r="P1622" t="str">
        <v>Vanuatu</v>
      </c>
      <c r="Q1622">
        <v>0</v>
      </c>
      <c r="R1622">
        <v>0</v>
      </c>
      <c r="S1622">
        <v>0</v>
      </c>
      <c r="T1622">
        <v>1</v>
      </c>
      <c r="U1622">
        <v>0</v>
      </c>
      <c r="V1622">
        <v>0</v>
      </c>
      <c r="W1622">
        <v>0</v>
      </c>
      <c r="X1622">
        <v>0</v>
      </c>
      <c r="Y1622">
        <v>0</v>
      </c>
      <c r="Z1622">
        <v>0</v>
      </c>
      <c r="AA1622">
        <v>0</v>
      </c>
      <c r="AB1622">
        <v>0</v>
      </c>
      <c r="AC1622">
        <v>0</v>
      </c>
      <c r="AD1622">
        <v>0</v>
      </c>
      <c r="AE1622" t="str">
        <v>(empty model)</v>
      </c>
      <c r="AF1622">
        <v>1</v>
      </c>
      <c r="AG1622">
        <v>169</v>
      </c>
      <c r="AH1622">
        <v>1787.94723</v>
      </c>
      <c r="AI1622">
        <v>10.7</v>
      </c>
    </row>
    <row r="1623" spans="10:35" x14ac:dyDescent="0.25">
      <c r="J1623" t="str">
        <v>Mali</v>
      </c>
      <c r="K1623" t="b">
        <v>1</v>
      </c>
      <c r="M1623" t="str">
        <v>Vanuatu</v>
      </c>
      <c r="N1623">
        <v>69.400000000000006</v>
      </c>
      <c r="P1623" t="str">
        <v>Vanuatu</v>
      </c>
      <c r="Q1623">
        <v>0</v>
      </c>
      <c r="R1623">
        <v>0</v>
      </c>
      <c r="S1623">
        <v>1</v>
      </c>
      <c r="T1623">
        <v>0</v>
      </c>
      <c r="U1623">
        <v>0</v>
      </c>
      <c r="V1623">
        <v>0</v>
      </c>
      <c r="W1623">
        <v>0</v>
      </c>
      <c r="X1623">
        <v>0</v>
      </c>
      <c r="Y1623">
        <v>0</v>
      </c>
      <c r="Z1623">
        <v>0</v>
      </c>
      <c r="AA1623">
        <v>0</v>
      </c>
      <c r="AB1623">
        <v>0</v>
      </c>
      <c r="AC1623">
        <v>0</v>
      </c>
      <c r="AD1623">
        <v>0</v>
      </c>
      <c r="AE1623" t="str">
        <v>(empty model)</v>
      </c>
      <c r="AF1623">
        <v>1</v>
      </c>
      <c r="AG1623">
        <v>173</v>
      </c>
      <c r="AH1623">
        <v>158.52724000000001</v>
      </c>
      <c r="AI1623">
        <v>10.4</v>
      </c>
    </row>
    <row r="1624" spans="10:35" x14ac:dyDescent="0.25">
      <c r="J1624" t="str">
        <v>Mali</v>
      </c>
      <c r="K1624" t="b">
        <v>1</v>
      </c>
      <c r="M1624" t="str">
        <v>Vanuatu</v>
      </c>
      <c r="N1624">
        <v>69.3</v>
      </c>
      <c r="P1624" t="str">
        <v>Vanuatu</v>
      </c>
      <c r="Q1624">
        <v>0</v>
      </c>
      <c r="R1624">
        <v>1</v>
      </c>
      <c r="S1624">
        <v>0</v>
      </c>
      <c r="T1624">
        <v>0</v>
      </c>
      <c r="U1624">
        <v>0</v>
      </c>
      <c r="V1624">
        <v>0</v>
      </c>
      <c r="W1624">
        <v>0</v>
      </c>
      <c r="X1624">
        <v>0</v>
      </c>
      <c r="Y1624">
        <v>0</v>
      </c>
      <c r="Z1624">
        <v>0</v>
      </c>
      <c r="AA1624">
        <v>0</v>
      </c>
      <c r="AB1624">
        <v>0</v>
      </c>
      <c r="AC1624">
        <v>0</v>
      </c>
      <c r="AD1624">
        <v>0</v>
      </c>
      <c r="AE1624" t="str">
        <v>(empty model)</v>
      </c>
      <c r="AF1624">
        <v>1</v>
      </c>
      <c r="AG1624">
        <v>176</v>
      </c>
      <c r="AH1624">
        <v>1353.9348190000001</v>
      </c>
      <c r="AI1624">
        <v>10.199999999999999</v>
      </c>
    </row>
    <row r="1625" spans="10:35" x14ac:dyDescent="0.25">
      <c r="J1625" t="str">
        <v>Mali</v>
      </c>
      <c r="K1625" t="b">
        <v>1</v>
      </c>
      <c r="M1625" t="str">
        <v>Vanuatu</v>
      </c>
      <c r="N1625">
        <v>69.099999999999994</v>
      </c>
      <c r="P1625" t="str">
        <v>Vanuatu</v>
      </c>
      <c r="Q1625">
        <v>1</v>
      </c>
      <c r="R1625">
        <v>0</v>
      </c>
      <c r="S1625">
        <v>0</v>
      </c>
      <c r="T1625">
        <v>0</v>
      </c>
      <c r="U1625">
        <v>0</v>
      </c>
      <c r="V1625">
        <v>0</v>
      </c>
      <c r="W1625">
        <v>0</v>
      </c>
      <c r="X1625">
        <v>0</v>
      </c>
      <c r="Y1625">
        <v>0</v>
      </c>
      <c r="Z1625">
        <v>0</v>
      </c>
      <c r="AA1625">
        <v>0</v>
      </c>
      <c r="AB1625">
        <v>0</v>
      </c>
      <c r="AC1625">
        <v>0</v>
      </c>
      <c r="AD1625">
        <v>0</v>
      </c>
      <c r="AE1625" t="str">
        <v>(empty model)</v>
      </c>
      <c r="AF1625">
        <v>1</v>
      </c>
      <c r="AG1625">
        <v>179</v>
      </c>
      <c r="AH1625">
        <v>1362.6173100000001</v>
      </c>
      <c r="AI1625">
        <v>10.1</v>
      </c>
    </row>
    <row r="1626" spans="10:35" x14ac:dyDescent="0.25">
      <c r="J1626" t="str">
        <v>Mali</v>
      </c>
      <c r="K1626" t="b">
        <v>1</v>
      </c>
      <c r="M1626" t="str">
        <v>Vanuatu</v>
      </c>
      <c r="N1626">
        <v>69</v>
      </c>
      <c r="P1626" t="str">
        <v>Vanuatu</v>
      </c>
      <c r="Q1626">
        <v>0</v>
      </c>
      <c r="R1626">
        <v>0</v>
      </c>
      <c r="S1626">
        <v>0</v>
      </c>
      <c r="T1626">
        <v>0</v>
      </c>
      <c r="U1626">
        <v>0</v>
      </c>
      <c r="V1626">
        <v>0</v>
      </c>
      <c r="W1626">
        <v>0</v>
      </c>
      <c r="X1626">
        <v>0</v>
      </c>
      <c r="Y1626">
        <v>0</v>
      </c>
      <c r="Z1626">
        <v>0</v>
      </c>
      <c r="AA1626">
        <v>0</v>
      </c>
      <c r="AB1626">
        <v>0</v>
      </c>
      <c r="AC1626">
        <v>0</v>
      </c>
      <c r="AD1626">
        <v>0</v>
      </c>
      <c r="AE1626" t="str">
        <v>(empty model)</v>
      </c>
      <c r="AF1626">
        <v>1</v>
      </c>
      <c r="AG1626">
        <v>18</v>
      </c>
      <c r="AH1626">
        <v>1469.8491489999999</v>
      </c>
      <c r="AI1626">
        <v>9.6</v>
      </c>
    </row>
    <row r="1627" spans="10:35" x14ac:dyDescent="0.25">
      <c r="J1627" t="str">
        <v>Mali</v>
      </c>
      <c r="K1627" t="b">
        <v>1</v>
      </c>
      <c r="M1627" t="str">
        <v>Zambia</v>
      </c>
      <c r="N1627">
        <v>61.1</v>
      </c>
      <c r="P1627" t="str">
        <v>Zambia</v>
      </c>
      <c r="Q1627">
        <v>0</v>
      </c>
      <c r="R1627">
        <v>0</v>
      </c>
      <c r="S1627">
        <v>0</v>
      </c>
      <c r="T1627">
        <v>0</v>
      </c>
      <c r="U1627">
        <v>0</v>
      </c>
      <c r="V1627">
        <v>0</v>
      </c>
      <c r="W1627">
        <v>0</v>
      </c>
      <c r="X1627">
        <v>0</v>
      </c>
      <c r="Y1627">
        <v>0</v>
      </c>
      <c r="Z1627">
        <v>0</v>
      </c>
      <c r="AA1627">
        <v>0</v>
      </c>
      <c r="AB1627">
        <v>0</v>
      </c>
      <c r="AC1627">
        <v>0</v>
      </c>
      <c r="AD1627">
        <v>1</v>
      </c>
      <c r="AE1627" t="str">
        <v>(empty model)</v>
      </c>
      <c r="AF1627">
        <v>1</v>
      </c>
      <c r="AG1627">
        <v>314</v>
      </c>
      <c r="AH1627">
        <v>1738.8822</v>
      </c>
      <c r="AI1627">
        <v>12.5</v>
      </c>
    </row>
    <row r="1628" spans="10:35" x14ac:dyDescent="0.25">
      <c r="J1628" t="str">
        <v>Mali</v>
      </c>
      <c r="K1628" t="b">
        <v>1</v>
      </c>
      <c r="M1628" t="str">
        <v>Zambia</v>
      </c>
      <c r="N1628">
        <v>63</v>
      </c>
      <c r="P1628" t="str">
        <v>Zambia</v>
      </c>
      <c r="Q1628">
        <v>0</v>
      </c>
      <c r="R1628">
        <v>0</v>
      </c>
      <c r="S1628">
        <v>0</v>
      </c>
      <c r="T1628">
        <v>0</v>
      </c>
      <c r="U1628">
        <v>0</v>
      </c>
      <c r="V1628">
        <v>0</v>
      </c>
      <c r="W1628">
        <v>0</v>
      </c>
      <c r="X1628">
        <v>0</v>
      </c>
      <c r="Y1628">
        <v>0</v>
      </c>
      <c r="Z1628">
        <v>0</v>
      </c>
      <c r="AA1628">
        <v>0</v>
      </c>
      <c r="AB1628">
        <v>0</v>
      </c>
      <c r="AC1628">
        <v>1</v>
      </c>
      <c r="AD1628">
        <v>0</v>
      </c>
      <c r="AE1628" t="str">
        <v>(empty model)</v>
      </c>
      <c r="AF1628">
        <v>1</v>
      </c>
      <c r="AG1628">
        <v>328</v>
      </c>
      <c r="AH1628">
        <v>185.79335900000001</v>
      </c>
      <c r="AI1628">
        <v>12.5</v>
      </c>
    </row>
    <row r="1629" spans="10:35" x14ac:dyDescent="0.25">
      <c r="J1629" t="str">
        <v>Mali</v>
      </c>
      <c r="K1629" t="b">
        <v>1</v>
      </c>
      <c r="M1629" t="str">
        <v>Zambia</v>
      </c>
      <c r="N1629">
        <v>59.2</v>
      </c>
      <c r="P1629" t="str">
        <v>Zambia</v>
      </c>
      <c r="Q1629">
        <v>0</v>
      </c>
      <c r="R1629">
        <v>0</v>
      </c>
      <c r="S1629">
        <v>0</v>
      </c>
      <c r="T1629">
        <v>0</v>
      </c>
      <c r="U1629">
        <v>0</v>
      </c>
      <c r="V1629">
        <v>0</v>
      </c>
      <c r="W1629">
        <v>0</v>
      </c>
      <c r="X1629">
        <v>0</v>
      </c>
      <c r="Y1629">
        <v>0</v>
      </c>
      <c r="Z1629">
        <v>0</v>
      </c>
      <c r="AA1629">
        <v>0</v>
      </c>
      <c r="AB1629">
        <v>1</v>
      </c>
      <c r="AC1629">
        <v>0</v>
      </c>
      <c r="AD1629">
        <v>0</v>
      </c>
      <c r="AE1629" t="str">
        <v>(empty model)</v>
      </c>
      <c r="AF1629">
        <v>1</v>
      </c>
      <c r="AG1629">
        <v>349</v>
      </c>
      <c r="AH1629">
        <v>1734.9361200000001</v>
      </c>
      <c r="AI1629">
        <v>12.3</v>
      </c>
    </row>
    <row r="1630" spans="10:35" x14ac:dyDescent="0.25">
      <c r="J1630" t="str">
        <v>Mali</v>
      </c>
      <c r="K1630" t="b">
        <v>1</v>
      </c>
      <c r="M1630" t="str">
        <v>Zambia</v>
      </c>
      <c r="N1630">
        <v>58.2</v>
      </c>
      <c r="P1630" t="str">
        <v>Zambia</v>
      </c>
      <c r="Q1630">
        <v>0</v>
      </c>
      <c r="R1630">
        <v>0</v>
      </c>
      <c r="S1630">
        <v>0</v>
      </c>
      <c r="T1630">
        <v>0</v>
      </c>
      <c r="U1630">
        <v>0</v>
      </c>
      <c r="V1630">
        <v>0</v>
      </c>
      <c r="W1630">
        <v>0</v>
      </c>
      <c r="X1630">
        <v>0</v>
      </c>
      <c r="Y1630">
        <v>0</v>
      </c>
      <c r="Z1630">
        <v>0</v>
      </c>
      <c r="AA1630">
        <v>1</v>
      </c>
      <c r="AB1630">
        <v>0</v>
      </c>
      <c r="AC1630">
        <v>0</v>
      </c>
      <c r="AD1630">
        <v>0</v>
      </c>
      <c r="AE1630" t="str">
        <v>(empty model)</v>
      </c>
      <c r="AF1630">
        <v>1</v>
      </c>
      <c r="AG1630">
        <v>366</v>
      </c>
      <c r="AH1630">
        <v>1644.619672</v>
      </c>
      <c r="AI1630">
        <v>12</v>
      </c>
    </row>
    <row r="1631" spans="10:35" x14ac:dyDescent="0.25">
      <c r="J1631" t="str">
        <v>Mali</v>
      </c>
      <c r="K1631" t="b">
        <v>1</v>
      </c>
      <c r="M1631" t="str">
        <v>Zambia</v>
      </c>
      <c r="N1631">
        <v>58</v>
      </c>
      <c r="P1631" t="str">
        <v>Zambia</v>
      </c>
      <c r="Q1631">
        <v>0</v>
      </c>
      <c r="R1631">
        <v>0</v>
      </c>
      <c r="S1631">
        <v>0</v>
      </c>
      <c r="T1631">
        <v>0</v>
      </c>
      <c r="U1631">
        <v>0</v>
      </c>
      <c r="V1631">
        <v>0</v>
      </c>
      <c r="W1631">
        <v>0</v>
      </c>
      <c r="X1631">
        <v>0</v>
      </c>
      <c r="Y1631">
        <v>0</v>
      </c>
      <c r="Z1631">
        <v>1</v>
      </c>
      <c r="AA1631">
        <v>0</v>
      </c>
      <c r="AB1631">
        <v>0</v>
      </c>
      <c r="AC1631">
        <v>0</v>
      </c>
      <c r="AD1631">
        <v>0</v>
      </c>
      <c r="AE1631" t="str">
        <v>(empty model)</v>
      </c>
      <c r="AF1631">
        <v>1</v>
      </c>
      <c r="AG1631">
        <v>363</v>
      </c>
      <c r="AH1631">
        <v>1463.213573</v>
      </c>
      <c r="AI1631">
        <v>11.8</v>
      </c>
    </row>
    <row r="1632" spans="10:35" x14ac:dyDescent="0.25">
      <c r="J1632" t="str">
        <v>Mali</v>
      </c>
      <c r="K1632" t="b">
        <v>1</v>
      </c>
      <c r="M1632" t="str">
        <v>Zambia</v>
      </c>
      <c r="N1632">
        <v>57.4</v>
      </c>
      <c r="P1632" t="str">
        <v>Zambia</v>
      </c>
      <c r="Q1632">
        <v>0</v>
      </c>
      <c r="R1632">
        <v>0</v>
      </c>
      <c r="S1632">
        <v>0</v>
      </c>
      <c r="T1632">
        <v>0</v>
      </c>
      <c r="U1632">
        <v>0</v>
      </c>
      <c r="V1632">
        <v>0</v>
      </c>
      <c r="W1632">
        <v>0</v>
      </c>
      <c r="X1632">
        <v>0</v>
      </c>
      <c r="Y1632">
        <v>1</v>
      </c>
      <c r="Z1632">
        <v>0</v>
      </c>
      <c r="AA1632">
        <v>0</v>
      </c>
      <c r="AB1632">
        <v>0</v>
      </c>
      <c r="AC1632">
        <v>0</v>
      </c>
      <c r="AD1632">
        <v>0</v>
      </c>
      <c r="AE1632" t="str">
        <v>(empty model)</v>
      </c>
      <c r="AF1632">
        <v>1</v>
      </c>
      <c r="AG1632">
        <v>368</v>
      </c>
      <c r="AH1632">
        <v>1139.1123299999999</v>
      </c>
      <c r="AI1632">
        <v>11.6</v>
      </c>
    </row>
    <row r="1633" spans="10:35" x14ac:dyDescent="0.25">
      <c r="J1633" t="str">
        <v>Mali</v>
      </c>
      <c r="K1633" t="b">
        <v>1</v>
      </c>
      <c r="M1633" t="str">
        <v>Zambia</v>
      </c>
      <c r="N1633">
        <v>55.7</v>
      </c>
      <c r="P1633" t="str">
        <v>Zambia</v>
      </c>
      <c r="Q1633">
        <v>0</v>
      </c>
      <c r="R1633">
        <v>0</v>
      </c>
      <c r="S1633">
        <v>0</v>
      </c>
      <c r="T1633">
        <v>0</v>
      </c>
      <c r="U1633">
        <v>0</v>
      </c>
      <c r="V1633">
        <v>0</v>
      </c>
      <c r="W1633">
        <v>0</v>
      </c>
      <c r="X1633">
        <v>1</v>
      </c>
      <c r="Y1633">
        <v>0</v>
      </c>
      <c r="Z1633">
        <v>0</v>
      </c>
      <c r="AA1633">
        <v>0</v>
      </c>
      <c r="AB1633">
        <v>0</v>
      </c>
      <c r="AC1633">
        <v>0</v>
      </c>
      <c r="AD1633">
        <v>0</v>
      </c>
      <c r="AE1633" t="str">
        <v>(empty model)</v>
      </c>
      <c r="AF1633">
        <v>1</v>
      </c>
      <c r="AG1633">
        <v>45</v>
      </c>
      <c r="AH1633">
        <v>1369.6824899999999</v>
      </c>
      <c r="AI1633">
        <v>11.4</v>
      </c>
    </row>
    <row r="1634" spans="10:35" x14ac:dyDescent="0.25">
      <c r="J1634" t="str">
        <v>Mali</v>
      </c>
      <c r="K1634" t="b">
        <v>0</v>
      </c>
      <c r="M1634" t="str">
        <v>Zambia</v>
      </c>
      <c r="N1634">
        <v>52.6</v>
      </c>
      <c r="P1634" t="str">
        <v>Zambia</v>
      </c>
      <c r="Q1634">
        <v>0</v>
      </c>
      <c r="R1634">
        <v>0</v>
      </c>
      <c r="S1634">
        <v>0</v>
      </c>
      <c r="T1634">
        <v>0</v>
      </c>
      <c r="U1634">
        <v>0</v>
      </c>
      <c r="V1634">
        <v>0</v>
      </c>
      <c r="W1634">
        <v>1</v>
      </c>
      <c r="X1634">
        <v>0</v>
      </c>
      <c r="Y1634">
        <v>0</v>
      </c>
      <c r="Z1634">
        <v>0</v>
      </c>
      <c r="AA1634">
        <v>0</v>
      </c>
      <c r="AB1634">
        <v>0</v>
      </c>
      <c r="AC1634">
        <v>0</v>
      </c>
      <c r="AD1634">
        <v>0</v>
      </c>
      <c r="AE1634" t="str">
        <v>(empty model)</v>
      </c>
      <c r="AF1634">
        <v>1</v>
      </c>
      <c r="AG1634">
        <v>487</v>
      </c>
      <c r="AH1634">
        <v>114.587985</v>
      </c>
      <c r="AI1634">
        <v>11.1</v>
      </c>
    </row>
    <row r="1635" spans="10:35" x14ac:dyDescent="0.25">
      <c r="J1635" t="str">
        <v>Mali</v>
      </c>
      <c r="K1635" t="b">
        <v>0</v>
      </c>
      <c r="M1635" t="str">
        <v>Zambia</v>
      </c>
      <c r="N1635">
        <v>58</v>
      </c>
      <c r="P1635" t="str">
        <v>Zambia</v>
      </c>
      <c r="Q1635">
        <v>0</v>
      </c>
      <c r="R1635">
        <v>0</v>
      </c>
      <c r="S1635">
        <v>0</v>
      </c>
      <c r="T1635">
        <v>0</v>
      </c>
      <c r="U1635">
        <v>0</v>
      </c>
      <c r="V1635">
        <v>1</v>
      </c>
      <c r="W1635">
        <v>0</v>
      </c>
      <c r="X1635">
        <v>0</v>
      </c>
      <c r="Y1635">
        <v>0</v>
      </c>
      <c r="Z1635">
        <v>0</v>
      </c>
      <c r="AA1635">
        <v>0</v>
      </c>
      <c r="AB1635">
        <v>0</v>
      </c>
      <c r="AC1635">
        <v>0</v>
      </c>
      <c r="AD1635">
        <v>0</v>
      </c>
      <c r="AE1635" t="str">
        <v>(empty model)</v>
      </c>
      <c r="AF1635">
        <v>1</v>
      </c>
      <c r="AG1635">
        <v>526</v>
      </c>
      <c r="AH1635">
        <v>13.154199</v>
      </c>
      <c r="AI1635">
        <v>10.9</v>
      </c>
    </row>
    <row r="1636" spans="10:35" x14ac:dyDescent="0.25">
      <c r="J1636" t="str">
        <v>Mali</v>
      </c>
      <c r="K1636" t="b">
        <v>0</v>
      </c>
      <c r="M1636" t="str">
        <v>Zambia</v>
      </c>
      <c r="N1636">
        <v>49.3</v>
      </c>
      <c r="P1636" t="str">
        <v>Zambia</v>
      </c>
      <c r="Q1636">
        <v>0</v>
      </c>
      <c r="R1636">
        <v>0</v>
      </c>
      <c r="S1636">
        <v>0</v>
      </c>
      <c r="T1636">
        <v>0</v>
      </c>
      <c r="U1636">
        <v>1</v>
      </c>
      <c r="V1636">
        <v>0</v>
      </c>
      <c r="W1636">
        <v>0</v>
      </c>
      <c r="X1636">
        <v>0</v>
      </c>
      <c r="Y1636">
        <v>0</v>
      </c>
      <c r="Z1636">
        <v>0</v>
      </c>
      <c r="AA1636">
        <v>0</v>
      </c>
      <c r="AB1636">
        <v>0</v>
      </c>
      <c r="AC1636">
        <v>0</v>
      </c>
      <c r="AD1636">
        <v>0</v>
      </c>
      <c r="AE1636" t="str">
        <v>(empty model)</v>
      </c>
      <c r="AF1636">
        <v>1</v>
      </c>
      <c r="AG1636">
        <v>554</v>
      </c>
      <c r="AH1636">
        <v>691.31781639999997</v>
      </c>
      <c r="AI1636">
        <v>10.7</v>
      </c>
    </row>
    <row r="1637" spans="10:35" x14ac:dyDescent="0.25">
      <c r="J1637" t="str">
        <v>Malta</v>
      </c>
      <c r="K1637" t="b">
        <v>0</v>
      </c>
      <c r="M1637" t="str">
        <v>Zimbabwe</v>
      </c>
      <c r="N1637">
        <v>59.2</v>
      </c>
      <c r="P1637" t="str">
        <v>Zimbabwe</v>
      </c>
      <c r="Q1637">
        <v>0</v>
      </c>
      <c r="R1637">
        <v>0</v>
      </c>
      <c r="S1637">
        <v>0</v>
      </c>
      <c r="T1637">
        <v>0</v>
      </c>
      <c r="U1637">
        <v>0</v>
      </c>
      <c r="V1637">
        <v>0</v>
      </c>
      <c r="W1637">
        <v>0</v>
      </c>
      <c r="X1637">
        <v>0</v>
      </c>
      <c r="Y1637">
        <v>0</v>
      </c>
      <c r="Z1637">
        <v>0</v>
      </c>
      <c r="AA1637">
        <v>0</v>
      </c>
      <c r="AB1637">
        <v>0</v>
      </c>
      <c r="AC1637">
        <v>0</v>
      </c>
      <c r="AD1637">
        <v>1</v>
      </c>
      <c r="AE1637" t="str">
        <v>(empty model)</v>
      </c>
      <c r="AF1637">
        <v>1</v>
      </c>
      <c r="AG1637">
        <v>371</v>
      </c>
      <c r="AH1637">
        <v>127.47462</v>
      </c>
      <c r="AI1637">
        <v>10.3</v>
      </c>
    </row>
    <row r="1638" spans="10:35" x14ac:dyDescent="0.25">
      <c r="J1638" t="str">
        <v>Malta</v>
      </c>
      <c r="K1638" t="b">
        <v>1</v>
      </c>
      <c r="M1638" t="str">
        <v>Zimbabwe</v>
      </c>
      <c r="N1638">
        <v>58</v>
      </c>
      <c r="P1638" t="str">
        <v>Zimbabwe</v>
      </c>
      <c r="Q1638">
        <v>0</v>
      </c>
      <c r="R1638">
        <v>0</v>
      </c>
      <c r="S1638">
        <v>0</v>
      </c>
      <c r="T1638">
        <v>0</v>
      </c>
      <c r="U1638">
        <v>0</v>
      </c>
      <c r="V1638">
        <v>0</v>
      </c>
      <c r="W1638">
        <v>0</v>
      </c>
      <c r="X1638">
        <v>0</v>
      </c>
      <c r="Y1638">
        <v>0</v>
      </c>
      <c r="Z1638">
        <v>0</v>
      </c>
      <c r="AA1638">
        <v>0</v>
      </c>
      <c r="AB1638">
        <v>0</v>
      </c>
      <c r="AC1638">
        <v>1</v>
      </c>
      <c r="AD1638">
        <v>0</v>
      </c>
      <c r="AE1638" t="str">
        <v>(empty model)</v>
      </c>
      <c r="AF1638">
        <v>1</v>
      </c>
      <c r="AG1638">
        <v>399</v>
      </c>
      <c r="AH1638">
        <v>111.227396</v>
      </c>
      <c r="AI1638">
        <v>10.4</v>
      </c>
    </row>
    <row r="1639" spans="10:35" x14ac:dyDescent="0.25">
      <c r="J1639" t="str">
        <v>Malta</v>
      </c>
      <c r="K1639" t="b">
        <v>1</v>
      </c>
      <c r="M1639" t="str">
        <v>Zimbabwe</v>
      </c>
      <c r="N1639">
        <v>56.6</v>
      </c>
      <c r="P1639" t="str">
        <v>Zimbabwe</v>
      </c>
      <c r="Q1639">
        <v>0</v>
      </c>
      <c r="R1639">
        <v>0</v>
      </c>
      <c r="S1639">
        <v>0</v>
      </c>
      <c r="T1639">
        <v>0</v>
      </c>
      <c r="U1639">
        <v>0</v>
      </c>
      <c r="V1639">
        <v>0</v>
      </c>
      <c r="W1639">
        <v>0</v>
      </c>
      <c r="X1639">
        <v>0</v>
      </c>
      <c r="Y1639">
        <v>0</v>
      </c>
      <c r="Z1639">
        <v>0</v>
      </c>
      <c r="AA1639">
        <v>0</v>
      </c>
      <c r="AB1639">
        <v>1</v>
      </c>
      <c r="AC1639">
        <v>0</v>
      </c>
      <c r="AD1639">
        <v>0</v>
      </c>
      <c r="AE1639" t="str">
        <v>(empty model)</v>
      </c>
      <c r="AF1639">
        <v>1</v>
      </c>
      <c r="AG1639">
        <v>429</v>
      </c>
      <c r="AH1639">
        <v>955.64846599999998</v>
      </c>
      <c r="AI1639">
        <v>9.8000000000000007</v>
      </c>
    </row>
    <row r="1640" spans="10:35" x14ac:dyDescent="0.25">
      <c r="J1640" t="str">
        <v>Malta</v>
      </c>
      <c r="K1640" t="b">
        <v>1</v>
      </c>
      <c r="M1640" t="str">
        <v>Zimbabwe</v>
      </c>
      <c r="N1640">
        <v>54.9</v>
      </c>
      <c r="P1640" t="str">
        <v>Zimbabwe</v>
      </c>
      <c r="Q1640">
        <v>0</v>
      </c>
      <c r="R1640">
        <v>0</v>
      </c>
      <c r="S1640">
        <v>0</v>
      </c>
      <c r="T1640">
        <v>0</v>
      </c>
      <c r="U1640">
        <v>0</v>
      </c>
      <c r="V1640">
        <v>0</v>
      </c>
      <c r="W1640">
        <v>0</v>
      </c>
      <c r="X1640">
        <v>0</v>
      </c>
      <c r="Y1640">
        <v>0</v>
      </c>
      <c r="Z1640">
        <v>0</v>
      </c>
      <c r="AA1640">
        <v>1</v>
      </c>
      <c r="AB1640">
        <v>0</v>
      </c>
      <c r="AC1640">
        <v>0</v>
      </c>
      <c r="AD1640">
        <v>0</v>
      </c>
      <c r="AE1640" t="str">
        <v>(empty model)</v>
      </c>
      <c r="AF1640">
        <v>1</v>
      </c>
      <c r="AG1640">
        <v>464</v>
      </c>
      <c r="AH1640">
        <v>839.92793600000005</v>
      </c>
      <c r="AI1640">
        <v>10.1</v>
      </c>
    </row>
    <row r="1641" spans="10:35" x14ac:dyDescent="0.25">
      <c r="J1641" t="str">
        <v>Malta</v>
      </c>
      <c r="K1641" t="b">
        <v>1</v>
      </c>
      <c r="M1641" t="str">
        <v>Zimbabwe</v>
      </c>
      <c r="N1641">
        <v>52.4</v>
      </c>
      <c r="P1641" t="str">
        <v>Zimbabwe</v>
      </c>
      <c r="Q1641">
        <v>0</v>
      </c>
      <c r="R1641">
        <v>0</v>
      </c>
      <c r="S1641">
        <v>0</v>
      </c>
      <c r="T1641">
        <v>0</v>
      </c>
      <c r="U1641">
        <v>0</v>
      </c>
      <c r="V1641">
        <v>0</v>
      </c>
      <c r="W1641">
        <v>0</v>
      </c>
      <c r="X1641">
        <v>0</v>
      </c>
      <c r="Y1641">
        <v>0</v>
      </c>
      <c r="Z1641">
        <v>1</v>
      </c>
      <c r="AA1641">
        <v>0</v>
      </c>
      <c r="AB1641">
        <v>0</v>
      </c>
      <c r="AC1641">
        <v>0</v>
      </c>
      <c r="AD1641">
        <v>0</v>
      </c>
      <c r="AE1641" t="str">
        <v>(empty model)</v>
      </c>
      <c r="AF1641">
        <v>1</v>
      </c>
      <c r="AG1641">
        <v>527</v>
      </c>
      <c r="AH1641">
        <v>713.63562000000002</v>
      </c>
      <c r="AI1641">
        <v>10</v>
      </c>
    </row>
    <row r="1642" spans="10:35" x14ac:dyDescent="0.25">
      <c r="J1642" t="str">
        <v>Malta</v>
      </c>
      <c r="K1642" t="b">
        <v>1</v>
      </c>
      <c r="M1642" t="str">
        <v>Zimbabwe</v>
      </c>
      <c r="N1642">
        <v>50</v>
      </c>
      <c r="P1642" t="str">
        <v>Zimbabwe</v>
      </c>
      <c r="Q1642">
        <v>0</v>
      </c>
      <c r="R1642">
        <v>0</v>
      </c>
      <c r="S1642">
        <v>0</v>
      </c>
      <c r="T1642">
        <v>0</v>
      </c>
      <c r="U1642">
        <v>0</v>
      </c>
      <c r="V1642">
        <v>0</v>
      </c>
      <c r="W1642">
        <v>0</v>
      </c>
      <c r="X1642">
        <v>0</v>
      </c>
      <c r="Y1642">
        <v>1</v>
      </c>
      <c r="Z1642">
        <v>0</v>
      </c>
      <c r="AA1642">
        <v>0</v>
      </c>
      <c r="AB1642">
        <v>0</v>
      </c>
      <c r="AC1642">
        <v>0</v>
      </c>
      <c r="AD1642">
        <v>0</v>
      </c>
      <c r="AE1642" t="str">
        <v>(empty model)</v>
      </c>
      <c r="AF1642">
        <v>1</v>
      </c>
      <c r="AG1642">
        <v>587</v>
      </c>
      <c r="AH1642">
        <v>65.824121000000005</v>
      </c>
      <c r="AI1642">
        <v>9.9</v>
      </c>
    </row>
    <row r="1643" spans="10:35" x14ac:dyDescent="0.25">
      <c r="J1643" t="str">
        <v>Malta</v>
      </c>
      <c r="K1643" t="b">
        <v>1</v>
      </c>
      <c r="M1643" t="str">
        <v>Zimbabwe</v>
      </c>
      <c r="N1643">
        <v>48.2</v>
      </c>
      <c r="P1643" t="str">
        <v>Zimbabwe</v>
      </c>
      <c r="Q1643">
        <v>0</v>
      </c>
      <c r="R1643">
        <v>0</v>
      </c>
      <c r="S1643">
        <v>0</v>
      </c>
      <c r="T1643">
        <v>0</v>
      </c>
      <c r="U1643">
        <v>0</v>
      </c>
      <c r="V1643">
        <v>0</v>
      </c>
      <c r="W1643">
        <v>0</v>
      </c>
      <c r="X1643">
        <v>1</v>
      </c>
      <c r="Y1643">
        <v>0</v>
      </c>
      <c r="Z1643">
        <v>0</v>
      </c>
      <c r="AA1643">
        <v>0</v>
      </c>
      <c r="AB1643">
        <v>0</v>
      </c>
      <c r="AC1643">
        <v>0</v>
      </c>
      <c r="AD1643">
        <v>0</v>
      </c>
      <c r="AE1643" t="str">
        <v>(empty model)</v>
      </c>
      <c r="AF1643">
        <v>1</v>
      </c>
      <c r="AG1643">
        <v>632</v>
      </c>
      <c r="AH1643">
        <v>325.67857299999997</v>
      </c>
      <c r="AI1643">
        <v>9.6999999999999993</v>
      </c>
    </row>
    <row r="1644" spans="10:35" x14ac:dyDescent="0.25">
      <c r="J1644" t="str">
        <v>Malta</v>
      </c>
      <c r="K1644" t="b">
        <v>1</v>
      </c>
      <c r="M1644" t="str">
        <v>Zimbabwe</v>
      </c>
      <c r="N1644">
        <v>46.6</v>
      </c>
      <c r="P1644" t="str">
        <v>Zimbabwe</v>
      </c>
      <c r="Q1644">
        <v>0</v>
      </c>
      <c r="R1644">
        <v>0</v>
      </c>
      <c r="S1644">
        <v>0</v>
      </c>
      <c r="T1644">
        <v>0</v>
      </c>
      <c r="U1644">
        <v>0</v>
      </c>
      <c r="V1644">
        <v>0</v>
      </c>
      <c r="W1644">
        <v>1</v>
      </c>
      <c r="X1644">
        <v>0</v>
      </c>
      <c r="Y1644">
        <v>0</v>
      </c>
      <c r="Z1644">
        <v>0</v>
      </c>
      <c r="AA1644">
        <v>0</v>
      </c>
      <c r="AB1644">
        <v>0</v>
      </c>
      <c r="AC1644">
        <v>0</v>
      </c>
      <c r="AD1644">
        <v>0</v>
      </c>
      <c r="AE1644" t="str">
        <v>(empty model)</v>
      </c>
      <c r="AF1644">
        <v>1</v>
      </c>
      <c r="AG1644">
        <v>67</v>
      </c>
      <c r="AH1644">
        <v>396.99821659999998</v>
      </c>
      <c r="AI1644">
        <v>9.6</v>
      </c>
    </row>
    <row r="1645" spans="10:35" x14ac:dyDescent="0.25">
      <c r="J1645" t="str">
        <v>Malta</v>
      </c>
      <c r="K1645" t="b">
        <v>1</v>
      </c>
      <c r="M1645" t="str">
        <v>Zimbabwe</v>
      </c>
      <c r="N1645">
        <v>45.4</v>
      </c>
      <c r="P1645" t="str">
        <v>Zimbabwe</v>
      </c>
      <c r="Q1645">
        <v>0</v>
      </c>
      <c r="R1645">
        <v>0</v>
      </c>
      <c r="S1645">
        <v>0</v>
      </c>
      <c r="T1645">
        <v>0</v>
      </c>
      <c r="U1645">
        <v>0</v>
      </c>
      <c r="V1645">
        <v>1</v>
      </c>
      <c r="W1645">
        <v>0</v>
      </c>
      <c r="X1645">
        <v>0</v>
      </c>
      <c r="Y1645">
        <v>0</v>
      </c>
      <c r="Z1645">
        <v>0</v>
      </c>
      <c r="AA1645">
        <v>0</v>
      </c>
      <c r="AB1645">
        <v>0</v>
      </c>
      <c r="AC1645">
        <v>0</v>
      </c>
      <c r="AD1645">
        <v>0</v>
      </c>
      <c r="AE1645" t="str">
        <v>(empty model)</v>
      </c>
      <c r="AF1645">
        <v>1</v>
      </c>
      <c r="AG1645">
        <v>7</v>
      </c>
      <c r="AH1645">
        <v>414.79623199999997</v>
      </c>
      <c r="AI1645">
        <v>9.5</v>
      </c>
    </row>
    <row r="1646" spans="10:35" x14ac:dyDescent="0.25">
      <c r="J1646" t="str">
        <v>Malta</v>
      </c>
      <c r="K1646" t="b">
        <v>1</v>
      </c>
      <c r="M1646" t="str">
        <v>Zimbabwe</v>
      </c>
      <c r="N1646">
        <v>44.6</v>
      </c>
      <c r="P1646" t="str">
        <v>Zimbabwe</v>
      </c>
      <c r="Q1646">
        <v>0</v>
      </c>
      <c r="R1646">
        <v>0</v>
      </c>
      <c r="S1646">
        <v>0</v>
      </c>
      <c r="T1646">
        <v>0</v>
      </c>
      <c r="U1646">
        <v>1</v>
      </c>
      <c r="V1646">
        <v>0</v>
      </c>
      <c r="W1646">
        <v>0</v>
      </c>
      <c r="X1646">
        <v>0</v>
      </c>
      <c r="Y1646">
        <v>0</v>
      </c>
      <c r="Z1646">
        <v>0</v>
      </c>
      <c r="AA1646">
        <v>0</v>
      </c>
      <c r="AB1646">
        <v>0</v>
      </c>
      <c r="AC1646">
        <v>0</v>
      </c>
      <c r="AD1646">
        <v>0</v>
      </c>
      <c r="AE1646" t="str">
        <v>(empty model)</v>
      </c>
      <c r="AF1646">
        <v>1</v>
      </c>
      <c r="AG1646">
        <v>717</v>
      </c>
      <c r="AH1646">
        <v>444.76575000000003</v>
      </c>
      <c r="AI1646">
        <v>9.3000000000000007</v>
      </c>
    </row>
    <row r="1647" spans="10:35" x14ac:dyDescent="0.25">
      <c r="J1647" t="str">
        <v>Malta</v>
      </c>
      <c r="K1647" t="b">
        <v>1</v>
      </c>
      <c r="M1647" t="str">
        <v>Zimbabwe</v>
      </c>
      <c r="N1647">
        <v>44.3</v>
      </c>
      <c r="P1647" t="str">
        <v>Zimbabwe</v>
      </c>
      <c r="Q1647">
        <v>0</v>
      </c>
      <c r="R1647">
        <v>0</v>
      </c>
      <c r="S1647">
        <v>0</v>
      </c>
      <c r="T1647">
        <v>1</v>
      </c>
      <c r="U1647">
        <v>0</v>
      </c>
      <c r="V1647">
        <v>0</v>
      </c>
      <c r="W1647">
        <v>0</v>
      </c>
      <c r="X1647">
        <v>0</v>
      </c>
      <c r="Y1647">
        <v>0</v>
      </c>
      <c r="Z1647">
        <v>0</v>
      </c>
      <c r="AA1647">
        <v>0</v>
      </c>
      <c r="AB1647">
        <v>0</v>
      </c>
      <c r="AC1647">
        <v>0</v>
      </c>
      <c r="AD1647">
        <v>0</v>
      </c>
      <c r="AE1647" t="str">
        <v>(empty model)</v>
      </c>
      <c r="AF1647">
        <v>1</v>
      </c>
      <c r="AG1647">
        <v>723</v>
      </c>
      <c r="AH1647">
        <v>454.36665399999998</v>
      </c>
      <c r="AI1647">
        <v>9.1999999999999993</v>
      </c>
    </row>
    <row r="1648" spans="10:35" x14ac:dyDescent="0.25">
      <c r="J1648" t="str">
        <v>Malta</v>
      </c>
      <c r="K1648" t="b">
        <v>1</v>
      </c>
      <c r="M1648" t="str">
        <v>Zimbabwe</v>
      </c>
      <c r="N1648">
        <v>44.5</v>
      </c>
      <c r="P1648" t="str">
        <v>Zimbabwe</v>
      </c>
      <c r="Q1648">
        <v>0</v>
      </c>
      <c r="R1648">
        <v>0</v>
      </c>
      <c r="S1648">
        <v>1</v>
      </c>
      <c r="T1648">
        <v>0</v>
      </c>
      <c r="U1648">
        <v>0</v>
      </c>
      <c r="V1648">
        <v>0</v>
      </c>
      <c r="W1648">
        <v>0</v>
      </c>
      <c r="X1648">
        <v>0</v>
      </c>
      <c r="Y1648">
        <v>0</v>
      </c>
      <c r="Z1648">
        <v>0</v>
      </c>
      <c r="AA1648">
        <v>0</v>
      </c>
      <c r="AB1648">
        <v>0</v>
      </c>
      <c r="AC1648">
        <v>0</v>
      </c>
      <c r="AD1648">
        <v>0</v>
      </c>
      <c r="AE1648" t="str">
        <v>(empty model)</v>
      </c>
      <c r="AF1648">
        <v>1</v>
      </c>
      <c r="AG1648">
        <v>715</v>
      </c>
      <c r="AH1648">
        <v>453.35115519999999</v>
      </c>
      <c r="AI1648">
        <v>9.5</v>
      </c>
    </row>
    <row r="1649" spans="10:35" x14ac:dyDescent="0.25">
      <c r="J1649" t="str">
        <v>Malta</v>
      </c>
      <c r="K1649" t="b">
        <v>1</v>
      </c>
      <c r="M1649" t="str">
        <v>Zimbabwe</v>
      </c>
      <c r="N1649">
        <v>44.8</v>
      </c>
      <c r="P1649" t="str">
        <v>Zimbabwe</v>
      </c>
      <c r="Q1649">
        <v>0</v>
      </c>
      <c r="R1649">
        <v>1</v>
      </c>
      <c r="S1649">
        <v>0</v>
      </c>
      <c r="T1649">
        <v>0</v>
      </c>
      <c r="U1649">
        <v>0</v>
      </c>
      <c r="V1649">
        <v>0</v>
      </c>
      <c r="W1649">
        <v>0</v>
      </c>
      <c r="X1649">
        <v>0</v>
      </c>
      <c r="Y1649">
        <v>0</v>
      </c>
      <c r="Z1649">
        <v>0</v>
      </c>
      <c r="AA1649">
        <v>0</v>
      </c>
      <c r="AB1649">
        <v>0</v>
      </c>
      <c r="AC1649">
        <v>0</v>
      </c>
      <c r="AD1649">
        <v>0</v>
      </c>
      <c r="AE1649" t="str">
        <v>(empty model)</v>
      </c>
      <c r="AF1649">
        <v>1</v>
      </c>
      <c r="AG1649">
        <v>73</v>
      </c>
      <c r="AH1649">
        <v>57.34834</v>
      </c>
      <c r="AI1649">
        <v>10</v>
      </c>
    </row>
    <row r="1650" spans="10:35" x14ac:dyDescent="0.25">
      <c r="J1650" t="str">
        <v>Malta</v>
      </c>
      <c r="K1650" t="b">
        <v>0</v>
      </c>
      <c r="M1650" t="str">
        <v>Zimbabwe</v>
      </c>
      <c r="N1650">
        <v>45.3</v>
      </c>
      <c r="P1650" t="str">
        <v>Zimbabwe</v>
      </c>
      <c r="Q1650">
        <v>1</v>
      </c>
      <c r="R1650">
        <v>0</v>
      </c>
      <c r="S1650">
        <v>0</v>
      </c>
      <c r="T1650">
        <v>0</v>
      </c>
      <c r="U1650">
        <v>0</v>
      </c>
      <c r="V1650">
        <v>0</v>
      </c>
      <c r="W1650">
        <v>0</v>
      </c>
      <c r="X1650">
        <v>0</v>
      </c>
      <c r="Y1650">
        <v>0</v>
      </c>
      <c r="Z1650">
        <v>0</v>
      </c>
      <c r="AA1650">
        <v>0</v>
      </c>
      <c r="AB1650">
        <v>0</v>
      </c>
      <c r="AC1650">
        <v>0</v>
      </c>
      <c r="AD1650">
        <v>0</v>
      </c>
      <c r="AE1650" t="str">
        <v>(empty model)</v>
      </c>
      <c r="AF1650">
        <v>1</v>
      </c>
      <c r="AG1650">
        <v>686</v>
      </c>
      <c r="AH1650">
        <v>548.587312</v>
      </c>
      <c r="AI1650">
        <v>9.8000000000000007</v>
      </c>
    </row>
    <row r="1651" spans="10:35" x14ac:dyDescent="0.25">
      <c r="J1651" t="str">
        <v>Malta</v>
      </c>
      <c r="K1651" t="b">
        <v>0</v>
      </c>
      <c r="M1651" t="str">
        <v>Zimbabwe</v>
      </c>
      <c r="N1651">
        <v>46</v>
      </c>
      <c r="P1651" t="str">
        <v>Zimbabwe</v>
      </c>
      <c r="Q1651">
        <v>0</v>
      </c>
      <c r="R1651">
        <v>0</v>
      </c>
      <c r="S1651">
        <v>0</v>
      </c>
      <c r="T1651">
        <v>0</v>
      </c>
      <c r="U1651">
        <v>0</v>
      </c>
      <c r="V1651">
        <v>0</v>
      </c>
      <c r="W1651">
        <v>0</v>
      </c>
      <c r="X1651">
        <v>0</v>
      </c>
      <c r="Y1651">
        <v>0</v>
      </c>
      <c r="Z1651">
        <v>0</v>
      </c>
      <c r="AA1651">
        <v>0</v>
      </c>
      <c r="AB1651">
        <v>0</v>
      </c>
      <c r="AC1651">
        <v>0</v>
      </c>
      <c r="AD1651">
        <v>0</v>
      </c>
      <c r="AE1651" t="str">
        <v>(empty model)</v>
      </c>
      <c r="AF1651">
        <v>1</v>
      </c>
      <c r="AG1651">
        <v>665</v>
      </c>
      <c r="AH1651">
        <v>547.35887849999995</v>
      </c>
      <c r="AI1651">
        <v>9.8000000000000007</v>
      </c>
    </row>
    <row r="1652" spans="10:35" x14ac:dyDescent="0.25">
      <c r="J1652" t="str">
        <v>Malta</v>
      </c>
      <c r="K1652" t="b">
        <v>0</v>
      </c>
    </row>
    <row r="1653" spans="10:35" x14ac:dyDescent="0.25">
      <c r="J1653" t="str">
        <v>Marshall Islands</v>
      </c>
      <c r="K1653" t="b">
        <v>0</v>
      </c>
    </row>
    <row r="1654" spans="10:35" x14ac:dyDescent="0.25">
      <c r="J1654" t="str">
        <v>Mauritania</v>
      </c>
      <c r="K1654" t="b">
        <v>0</v>
      </c>
    </row>
    <row r="1655" spans="10:35" x14ac:dyDescent="0.25">
      <c r="J1655" t="str">
        <v>Mauritania</v>
      </c>
      <c r="K1655" t="b">
        <v>1</v>
      </c>
    </row>
    <row r="1656" spans="10:35" x14ac:dyDescent="0.25">
      <c r="J1656" t="str">
        <v>Mauritania</v>
      </c>
      <c r="K1656" t="b">
        <v>1</v>
      </c>
    </row>
    <row r="1657" spans="10:35" x14ac:dyDescent="0.25">
      <c r="J1657" t="str">
        <v>Mauritania</v>
      </c>
      <c r="K1657" t="b">
        <v>1</v>
      </c>
    </row>
    <row r="1658" spans="10:35" x14ac:dyDescent="0.25">
      <c r="J1658" t="str">
        <v>Mauritania</v>
      </c>
      <c r="K1658" t="b">
        <v>1</v>
      </c>
    </row>
    <row r="1659" spans="10:35" x14ac:dyDescent="0.25">
      <c r="J1659" t="str">
        <v>Mauritania</v>
      </c>
      <c r="K1659" t="b">
        <v>1</v>
      </c>
    </row>
    <row r="1660" spans="10:35" x14ac:dyDescent="0.25">
      <c r="J1660" t="str">
        <v>Mauritania</v>
      </c>
      <c r="K1660" t="b">
        <v>1</v>
      </c>
    </row>
    <row r="1661" spans="10:35" x14ac:dyDescent="0.25">
      <c r="J1661" t="str">
        <v>Mauritania</v>
      </c>
      <c r="K1661" t="b">
        <v>1</v>
      </c>
    </row>
    <row r="1662" spans="10:35" x14ac:dyDescent="0.25">
      <c r="J1662" t="str">
        <v>Mauritania</v>
      </c>
      <c r="K1662" t="b">
        <v>1</v>
      </c>
    </row>
    <row r="1663" spans="10:35" x14ac:dyDescent="0.25">
      <c r="J1663" t="str">
        <v>Mauritania</v>
      </c>
      <c r="K1663" t="b">
        <v>1</v>
      </c>
    </row>
    <row r="1664" spans="10:35" x14ac:dyDescent="0.25">
      <c r="J1664" t="str">
        <v>Mauritania</v>
      </c>
      <c r="K1664" t="b">
        <v>1</v>
      </c>
    </row>
    <row r="1665" spans="10:11" x14ac:dyDescent="0.25">
      <c r="J1665" t="str">
        <v>Mauritania</v>
      </c>
      <c r="K1665" t="b">
        <v>0</v>
      </c>
    </row>
    <row r="1666" spans="10:11" x14ac:dyDescent="0.25">
      <c r="J1666" t="str">
        <v>Mauritania</v>
      </c>
      <c r="K1666" t="b">
        <v>0</v>
      </c>
    </row>
    <row r="1667" spans="10:11" x14ac:dyDescent="0.25">
      <c r="J1667" t="str">
        <v>Mauritania</v>
      </c>
      <c r="K1667" t="b">
        <v>0</v>
      </c>
    </row>
    <row r="1668" spans="10:11" x14ac:dyDescent="0.25">
      <c r="J1668" t="str">
        <v>Mauritania</v>
      </c>
      <c r="K1668" t="b">
        <v>0</v>
      </c>
    </row>
    <row r="1669" spans="10:11" x14ac:dyDescent="0.25">
      <c r="J1669" t="str">
        <v>Mauritania</v>
      </c>
      <c r="K1669" t="b">
        <v>0</v>
      </c>
    </row>
    <row r="1670" spans="10:11" x14ac:dyDescent="0.25">
      <c r="J1670" t="str">
        <v>Mauritius</v>
      </c>
      <c r="K1670" t="b">
        <v>0</v>
      </c>
    </row>
    <row r="1671" spans="10:11" x14ac:dyDescent="0.25">
      <c r="J1671" t="str">
        <v>Mauritius</v>
      </c>
      <c r="K1671" t="b">
        <v>1</v>
      </c>
    </row>
    <row r="1672" spans="10:11" x14ac:dyDescent="0.25">
      <c r="J1672" t="str">
        <v>Mauritius</v>
      </c>
      <c r="K1672" t="b">
        <v>1</v>
      </c>
    </row>
    <row r="1673" spans="10:11" x14ac:dyDescent="0.25">
      <c r="J1673" t="str">
        <v>Mauritius</v>
      </c>
      <c r="K1673" t="b">
        <v>1</v>
      </c>
    </row>
    <row r="1674" spans="10:11" x14ac:dyDescent="0.25">
      <c r="J1674" t="str">
        <v>Mauritius</v>
      </c>
      <c r="K1674" t="b">
        <v>1</v>
      </c>
    </row>
    <row r="1675" spans="10:11" x14ac:dyDescent="0.25">
      <c r="J1675" t="str">
        <v>Mauritius</v>
      </c>
      <c r="K1675" t="b">
        <v>1</v>
      </c>
    </row>
    <row r="1676" spans="10:11" x14ac:dyDescent="0.25">
      <c r="J1676" t="str">
        <v>Mauritius</v>
      </c>
      <c r="K1676" t="b">
        <v>1</v>
      </c>
    </row>
    <row r="1677" spans="10:11" x14ac:dyDescent="0.25">
      <c r="J1677" t="str">
        <v>Mauritius</v>
      </c>
      <c r="K1677" t="b">
        <v>1</v>
      </c>
    </row>
    <row r="1678" spans="10:11" x14ac:dyDescent="0.25">
      <c r="J1678" t="str">
        <v>Mauritius</v>
      </c>
      <c r="K1678" t="b">
        <v>1</v>
      </c>
    </row>
    <row r="1679" spans="10:11" x14ac:dyDescent="0.25">
      <c r="J1679" t="str">
        <v>Mauritius</v>
      </c>
      <c r="K1679" t="b">
        <v>1</v>
      </c>
    </row>
    <row r="1680" spans="10:11" x14ac:dyDescent="0.25">
      <c r="J1680" t="str">
        <v>Mauritius</v>
      </c>
      <c r="K1680" t="b">
        <v>1</v>
      </c>
    </row>
    <row r="1681" spans="10:11" x14ac:dyDescent="0.25">
      <c r="J1681" t="str">
        <v>Mauritius</v>
      </c>
      <c r="K1681" t="b">
        <v>1</v>
      </c>
    </row>
    <row r="1682" spans="10:11" x14ac:dyDescent="0.25">
      <c r="J1682" t="str">
        <v>Mauritius</v>
      </c>
      <c r="K1682" t="b">
        <v>1</v>
      </c>
    </row>
    <row r="1683" spans="10:11" x14ac:dyDescent="0.25">
      <c r="J1683" t="str">
        <v>Mauritius</v>
      </c>
      <c r="K1683" t="b">
        <v>1</v>
      </c>
    </row>
    <row r="1684" spans="10:11" x14ac:dyDescent="0.25">
      <c r="J1684" t="str">
        <v>Mauritius</v>
      </c>
      <c r="K1684" t="b">
        <v>1</v>
      </c>
    </row>
    <row r="1685" spans="10:11" x14ac:dyDescent="0.25">
      <c r="J1685" t="str">
        <v>Mauritius</v>
      </c>
      <c r="K1685" t="b">
        <v>1</v>
      </c>
    </row>
    <row r="1686" spans="10:11" x14ac:dyDescent="0.25">
      <c r="J1686" t="str">
        <v>Mexico</v>
      </c>
      <c r="K1686" t="b">
        <v>0</v>
      </c>
    </row>
    <row r="1687" spans="10:11" x14ac:dyDescent="0.25">
      <c r="J1687" t="str">
        <v>Mexico</v>
      </c>
      <c r="K1687" t="b">
        <v>1</v>
      </c>
    </row>
    <row r="1688" spans="10:11" x14ac:dyDescent="0.25">
      <c r="J1688" t="str">
        <v>Mexico</v>
      </c>
      <c r="K1688" t="b">
        <v>1</v>
      </c>
    </row>
    <row r="1689" spans="10:11" x14ac:dyDescent="0.25">
      <c r="J1689" t="str">
        <v>Mexico</v>
      </c>
      <c r="K1689" t="b">
        <v>1</v>
      </c>
    </row>
    <row r="1690" spans="10:11" x14ac:dyDescent="0.25">
      <c r="J1690" t="str">
        <v>Mexico</v>
      </c>
      <c r="K1690" t="b">
        <v>1</v>
      </c>
    </row>
    <row r="1691" spans="10:11" x14ac:dyDescent="0.25">
      <c r="J1691" t="str">
        <v>Mexico</v>
      </c>
      <c r="K1691" t="b">
        <v>1</v>
      </c>
    </row>
    <row r="1692" spans="10:11" x14ac:dyDescent="0.25">
      <c r="J1692" t="str">
        <v>Mexico</v>
      </c>
      <c r="K1692" t="b">
        <v>1</v>
      </c>
    </row>
    <row r="1693" spans="10:11" x14ac:dyDescent="0.25">
      <c r="J1693" t="str">
        <v>Mexico</v>
      </c>
      <c r="K1693" t="b">
        <v>1</v>
      </c>
    </row>
    <row r="1694" spans="10:11" x14ac:dyDescent="0.25">
      <c r="J1694" t="str">
        <v>Mexico</v>
      </c>
      <c r="K1694" t="b">
        <v>1</v>
      </c>
    </row>
    <row r="1695" spans="10:11" x14ac:dyDescent="0.25">
      <c r="J1695" t="str">
        <v>Mexico</v>
      </c>
      <c r="K1695" t="b">
        <v>1</v>
      </c>
    </row>
    <row r="1696" spans="10:11" x14ac:dyDescent="0.25">
      <c r="J1696" t="str">
        <v>Mexico</v>
      </c>
      <c r="K1696" t="b">
        <v>1</v>
      </c>
    </row>
    <row r="1697" spans="10:11" x14ac:dyDescent="0.25">
      <c r="J1697" t="str">
        <v>Mexico</v>
      </c>
      <c r="K1697" t="b">
        <v>1</v>
      </c>
    </row>
    <row r="1698" spans="10:11" x14ac:dyDescent="0.25">
      <c r="J1698" t="str">
        <v>Mexico</v>
      </c>
      <c r="K1698" t="b">
        <v>1</v>
      </c>
    </row>
    <row r="1699" spans="10:11" x14ac:dyDescent="0.25">
      <c r="J1699" t="str">
        <v>Mexico</v>
      </c>
      <c r="K1699" t="b">
        <v>1</v>
      </c>
    </row>
    <row r="1700" spans="10:11" x14ac:dyDescent="0.25">
      <c r="J1700" t="str">
        <v>Mexico</v>
      </c>
      <c r="K1700" t="b">
        <v>1</v>
      </c>
    </row>
    <row r="1701" spans="10:11" x14ac:dyDescent="0.25">
      <c r="J1701" t="str">
        <v>Mexico</v>
      </c>
      <c r="K1701" t="b">
        <v>1</v>
      </c>
    </row>
    <row r="1702" spans="10:11" x14ac:dyDescent="0.25">
      <c r="J1702" t="str">
        <v>Micronesia (Federated States of)</v>
      </c>
      <c r="K1702" t="b">
        <v>0</v>
      </c>
    </row>
    <row r="1703" spans="10:11" x14ac:dyDescent="0.25">
      <c r="J1703" t="str">
        <v>Micronesia (Federated States of)</v>
      </c>
      <c r="K1703" t="b">
        <v>0</v>
      </c>
    </row>
    <row r="1704" spans="10:11" x14ac:dyDescent="0.25">
      <c r="J1704" t="str">
        <v>Micronesia (Federated States of)</v>
      </c>
      <c r="K1704" t="b">
        <v>0</v>
      </c>
    </row>
    <row r="1705" spans="10:11" x14ac:dyDescent="0.25">
      <c r="J1705" t="str">
        <v>Micronesia (Federated States of)</v>
      </c>
      <c r="K1705" t="b">
        <v>0</v>
      </c>
    </row>
    <row r="1706" spans="10:11" x14ac:dyDescent="0.25">
      <c r="J1706" t="str">
        <v>Micronesia (Federated States of)</v>
      </c>
      <c r="K1706" t="b">
        <v>0</v>
      </c>
    </row>
    <row r="1707" spans="10:11" x14ac:dyDescent="0.25">
      <c r="J1707" t="str">
        <v>Micronesia (Federated States of)</v>
      </c>
      <c r="K1707" t="b">
        <v>0</v>
      </c>
    </row>
    <row r="1708" spans="10:11" x14ac:dyDescent="0.25">
      <c r="J1708" t="str">
        <v>Micronesia (Federated States of)</v>
      </c>
      <c r="K1708" t="b">
        <v>0</v>
      </c>
    </row>
    <row r="1709" spans="10:11" x14ac:dyDescent="0.25">
      <c r="J1709" t="str">
        <v>Micronesia (Federated States of)</v>
      </c>
      <c r="K1709" t="b">
        <v>0</v>
      </c>
    </row>
    <row r="1710" spans="10:11" x14ac:dyDescent="0.25">
      <c r="J1710" t="str">
        <v>Micronesia (Federated States of)</v>
      </c>
      <c r="K1710" t="b">
        <v>0</v>
      </c>
    </row>
    <row r="1711" spans="10:11" x14ac:dyDescent="0.25">
      <c r="J1711" t="str">
        <v>Micronesia (Federated States of)</v>
      </c>
      <c r="K1711" t="b">
        <v>0</v>
      </c>
    </row>
    <row r="1712" spans="10:11" x14ac:dyDescent="0.25">
      <c r="J1712" t="str">
        <v>Micronesia (Federated States of)</v>
      </c>
      <c r="K1712" t="b">
        <v>0</v>
      </c>
    </row>
    <row r="1713" spans="10:11" x14ac:dyDescent="0.25">
      <c r="J1713" t="str">
        <v>Micronesia (Federated States of)</v>
      </c>
      <c r="K1713" t="b">
        <v>0</v>
      </c>
    </row>
    <row r="1714" spans="10:11" x14ac:dyDescent="0.25">
      <c r="J1714" t="str">
        <v>Micronesia (Federated States of)</v>
      </c>
      <c r="K1714" t="b">
        <v>0</v>
      </c>
    </row>
    <row r="1715" spans="10:11" x14ac:dyDescent="0.25">
      <c r="J1715" t="str">
        <v>Micronesia (Federated States of)</v>
      </c>
      <c r="K1715" t="b">
        <v>0</v>
      </c>
    </row>
    <row r="1716" spans="10:11" x14ac:dyDescent="0.25">
      <c r="J1716" t="str">
        <v>Micronesia (Federated States of)</v>
      </c>
      <c r="K1716" t="b">
        <v>0</v>
      </c>
    </row>
    <row r="1717" spans="10:11" x14ac:dyDescent="0.25">
      <c r="J1717" t="str">
        <v>Micronesia (Federated States of)</v>
      </c>
      <c r="K1717" t="b">
        <v>0</v>
      </c>
    </row>
    <row r="1718" spans="10:11" x14ac:dyDescent="0.25">
      <c r="J1718" t="str">
        <v>Monaco</v>
      </c>
      <c r="K1718" t="b">
        <v>0</v>
      </c>
    </row>
    <row r="1719" spans="10:11" x14ac:dyDescent="0.25">
      <c r="J1719" t="str">
        <v>Mongolia</v>
      </c>
      <c r="K1719" t="b">
        <v>0</v>
      </c>
    </row>
    <row r="1720" spans="10:11" x14ac:dyDescent="0.25">
      <c r="J1720" t="str">
        <v>Mongolia</v>
      </c>
      <c r="K1720" t="b">
        <v>1</v>
      </c>
    </row>
    <row r="1721" spans="10:11" x14ac:dyDescent="0.25">
      <c r="J1721" t="str">
        <v>Mongolia</v>
      </c>
      <c r="K1721" t="b">
        <v>1</v>
      </c>
    </row>
    <row r="1722" spans="10:11" x14ac:dyDescent="0.25">
      <c r="J1722" t="str">
        <v>Mongolia</v>
      </c>
      <c r="K1722" t="b">
        <v>1</v>
      </c>
    </row>
    <row r="1723" spans="10:11" x14ac:dyDescent="0.25">
      <c r="J1723" t="str">
        <v>Mongolia</v>
      </c>
      <c r="K1723" t="b">
        <v>1</v>
      </c>
    </row>
    <row r="1724" spans="10:11" x14ac:dyDescent="0.25">
      <c r="J1724" t="str">
        <v>Mongolia</v>
      </c>
      <c r="K1724" t="b">
        <v>1</v>
      </c>
    </row>
    <row r="1725" spans="10:11" x14ac:dyDescent="0.25">
      <c r="J1725" t="str">
        <v>Mongolia</v>
      </c>
      <c r="K1725" t="b">
        <v>1</v>
      </c>
    </row>
    <row r="1726" spans="10:11" x14ac:dyDescent="0.25">
      <c r="J1726" t="str">
        <v>Mongolia</v>
      </c>
      <c r="K1726" t="b">
        <v>1</v>
      </c>
    </row>
    <row r="1727" spans="10:11" x14ac:dyDescent="0.25">
      <c r="J1727" t="str">
        <v>Mongolia</v>
      </c>
      <c r="K1727" t="b">
        <v>1</v>
      </c>
    </row>
    <row r="1728" spans="10:11" x14ac:dyDescent="0.25">
      <c r="J1728" t="str">
        <v>Mongolia</v>
      </c>
      <c r="K1728" t="b">
        <v>1</v>
      </c>
    </row>
    <row r="1729" spans="10:11" x14ac:dyDescent="0.25">
      <c r="J1729" t="str">
        <v>Mongolia</v>
      </c>
      <c r="K1729" t="b">
        <v>1</v>
      </c>
    </row>
    <row r="1730" spans="10:11" x14ac:dyDescent="0.25">
      <c r="J1730" t="str">
        <v>Mongolia</v>
      </c>
      <c r="K1730" t="b">
        <v>1</v>
      </c>
    </row>
    <row r="1731" spans="10:11" x14ac:dyDescent="0.25">
      <c r="J1731" t="str">
        <v>Mongolia</v>
      </c>
      <c r="K1731" t="b">
        <v>1</v>
      </c>
    </row>
    <row r="1732" spans="10:11" x14ac:dyDescent="0.25">
      <c r="J1732" t="str">
        <v>Mongolia</v>
      </c>
      <c r="K1732" t="b">
        <v>1</v>
      </c>
    </row>
    <row r="1733" spans="10:11" x14ac:dyDescent="0.25">
      <c r="J1733" t="str">
        <v>Mongolia</v>
      </c>
      <c r="K1733" t="b">
        <v>1</v>
      </c>
    </row>
    <row r="1734" spans="10:11" x14ac:dyDescent="0.25">
      <c r="J1734" t="str">
        <v>Mongolia</v>
      </c>
      <c r="K1734" t="b">
        <v>1</v>
      </c>
    </row>
    <row r="1735" spans="10:11" x14ac:dyDescent="0.25">
      <c r="J1735" t="str">
        <v>Montenegro</v>
      </c>
      <c r="K1735" t="b">
        <v>0</v>
      </c>
    </row>
    <row r="1736" spans="10:11" x14ac:dyDescent="0.25">
      <c r="J1736" t="str">
        <v>Montenegro</v>
      </c>
      <c r="K1736" t="b">
        <v>1</v>
      </c>
    </row>
    <row r="1737" spans="10:11" x14ac:dyDescent="0.25">
      <c r="J1737" t="str">
        <v>Montenegro</v>
      </c>
      <c r="K1737" t="b">
        <v>1</v>
      </c>
    </row>
    <row r="1738" spans="10:11" x14ac:dyDescent="0.25">
      <c r="J1738" t="str">
        <v>Montenegro</v>
      </c>
      <c r="K1738" t="b">
        <v>1</v>
      </c>
    </row>
    <row r="1739" spans="10:11" x14ac:dyDescent="0.25">
      <c r="J1739" t="str">
        <v>Montenegro</v>
      </c>
      <c r="K1739" t="b">
        <v>1</v>
      </c>
    </row>
    <row r="1740" spans="10:11" x14ac:dyDescent="0.25">
      <c r="J1740" t="str">
        <v>Montenegro</v>
      </c>
      <c r="K1740" t="b">
        <v>1</v>
      </c>
    </row>
    <row r="1741" spans="10:11" x14ac:dyDescent="0.25">
      <c r="J1741" t="str">
        <v>Montenegro</v>
      </c>
      <c r="K1741" t="b">
        <v>1</v>
      </c>
    </row>
    <row r="1742" spans="10:11" x14ac:dyDescent="0.25">
      <c r="J1742" t="str">
        <v>Montenegro</v>
      </c>
      <c r="K1742" t="b">
        <v>1</v>
      </c>
    </row>
    <row r="1743" spans="10:11" x14ac:dyDescent="0.25">
      <c r="J1743" t="str">
        <v>Montenegro</v>
      </c>
      <c r="K1743" t="b">
        <v>1</v>
      </c>
    </row>
    <row r="1744" spans="10:11" x14ac:dyDescent="0.25">
      <c r="J1744" t="str">
        <v>Montenegro</v>
      </c>
      <c r="K1744" t="b">
        <v>1</v>
      </c>
    </row>
    <row r="1745" spans="10:11" x14ac:dyDescent="0.25">
      <c r="J1745" t="str">
        <v>Montenegro</v>
      </c>
      <c r="K1745" t="b">
        <v>0</v>
      </c>
    </row>
    <row r="1746" spans="10:11" x14ac:dyDescent="0.25">
      <c r="J1746" t="str">
        <v>Montenegro</v>
      </c>
      <c r="K1746" t="b">
        <v>0</v>
      </c>
    </row>
    <row r="1747" spans="10:11" x14ac:dyDescent="0.25">
      <c r="J1747" t="str">
        <v>Montenegro</v>
      </c>
      <c r="K1747" t="b">
        <v>0</v>
      </c>
    </row>
    <row r="1748" spans="10:11" x14ac:dyDescent="0.25">
      <c r="J1748" t="str">
        <v>Montenegro</v>
      </c>
      <c r="K1748" t="b">
        <v>0</v>
      </c>
    </row>
    <row r="1749" spans="10:11" x14ac:dyDescent="0.25">
      <c r="J1749" t="str">
        <v>Montenegro</v>
      </c>
      <c r="K1749" t="b">
        <v>0</v>
      </c>
    </row>
    <row r="1750" spans="10:11" x14ac:dyDescent="0.25">
      <c r="J1750" t="str">
        <v>Montenegro</v>
      </c>
      <c r="K1750" t="b">
        <v>0</v>
      </c>
    </row>
    <row r="1751" spans="10:11" x14ac:dyDescent="0.25">
      <c r="J1751" t="str">
        <v>Morocco</v>
      </c>
      <c r="K1751" t="b">
        <v>0</v>
      </c>
    </row>
    <row r="1752" spans="10:11" x14ac:dyDescent="0.25">
      <c r="J1752" t="str">
        <v>Morocco</v>
      </c>
      <c r="K1752" t="b">
        <v>1</v>
      </c>
    </row>
    <row r="1753" spans="10:11" x14ac:dyDescent="0.25">
      <c r="J1753" t="str">
        <v>Morocco</v>
      </c>
      <c r="K1753" t="b">
        <v>1</v>
      </c>
    </row>
    <row r="1754" spans="10:11" x14ac:dyDescent="0.25">
      <c r="J1754" t="str">
        <v>Morocco</v>
      </c>
      <c r="K1754" t="b">
        <v>1</v>
      </c>
    </row>
    <row r="1755" spans="10:11" x14ac:dyDescent="0.25">
      <c r="J1755" t="str">
        <v>Morocco</v>
      </c>
      <c r="K1755" t="b">
        <v>1</v>
      </c>
    </row>
    <row r="1756" spans="10:11" x14ac:dyDescent="0.25">
      <c r="J1756" t="str">
        <v>Morocco</v>
      </c>
      <c r="K1756" t="b">
        <v>1</v>
      </c>
    </row>
    <row r="1757" spans="10:11" x14ac:dyDescent="0.25">
      <c r="J1757" t="str">
        <v>Morocco</v>
      </c>
      <c r="K1757" t="b">
        <v>1</v>
      </c>
    </row>
    <row r="1758" spans="10:11" x14ac:dyDescent="0.25">
      <c r="J1758" t="str">
        <v>Morocco</v>
      </c>
      <c r="K1758" t="b">
        <v>1</v>
      </c>
    </row>
    <row r="1759" spans="10:11" x14ac:dyDescent="0.25">
      <c r="J1759" t="str">
        <v>Morocco</v>
      </c>
      <c r="K1759" t="b">
        <v>1</v>
      </c>
    </row>
    <row r="1760" spans="10:11" x14ac:dyDescent="0.25">
      <c r="J1760" t="str">
        <v>Morocco</v>
      </c>
      <c r="K1760" t="b">
        <v>1</v>
      </c>
    </row>
    <row r="1761" spans="10:11" x14ac:dyDescent="0.25">
      <c r="J1761" t="str">
        <v>Morocco</v>
      </c>
      <c r="K1761" t="b">
        <v>1</v>
      </c>
    </row>
    <row r="1762" spans="10:11" x14ac:dyDescent="0.25">
      <c r="J1762" t="str">
        <v>Morocco</v>
      </c>
      <c r="K1762" t="b">
        <v>1</v>
      </c>
    </row>
    <row r="1763" spans="10:11" x14ac:dyDescent="0.25">
      <c r="J1763" t="str">
        <v>Morocco</v>
      </c>
      <c r="K1763" t="b">
        <v>1</v>
      </c>
    </row>
    <row r="1764" spans="10:11" x14ac:dyDescent="0.25">
      <c r="J1764" t="str">
        <v>Morocco</v>
      </c>
      <c r="K1764" t="b">
        <v>1</v>
      </c>
    </row>
    <row r="1765" spans="10:11" x14ac:dyDescent="0.25">
      <c r="J1765" t="str">
        <v>Morocco</v>
      </c>
      <c r="K1765" t="b">
        <v>1</v>
      </c>
    </row>
    <row r="1766" spans="10:11" x14ac:dyDescent="0.25">
      <c r="J1766" t="str">
        <v>Morocco</v>
      </c>
      <c r="K1766" t="b">
        <v>1</v>
      </c>
    </row>
    <row r="1767" spans="10:11" x14ac:dyDescent="0.25">
      <c r="J1767" t="str">
        <v>Mozambique</v>
      </c>
      <c r="K1767" t="b">
        <v>0</v>
      </c>
    </row>
    <row r="1768" spans="10:11" x14ac:dyDescent="0.25">
      <c r="J1768" t="str">
        <v>Mozambique</v>
      </c>
      <c r="K1768" t="b">
        <v>1</v>
      </c>
    </row>
    <row r="1769" spans="10:11" x14ac:dyDescent="0.25">
      <c r="J1769" t="str">
        <v>Mozambique</v>
      </c>
      <c r="K1769" t="b">
        <v>1</v>
      </c>
    </row>
    <row r="1770" spans="10:11" x14ac:dyDescent="0.25">
      <c r="J1770" t="str">
        <v>Mozambique</v>
      </c>
      <c r="K1770" t="b">
        <v>1</v>
      </c>
    </row>
    <row r="1771" spans="10:11" x14ac:dyDescent="0.25">
      <c r="J1771" t="str">
        <v>Mozambique</v>
      </c>
      <c r="K1771" t="b">
        <v>1</v>
      </c>
    </row>
    <row r="1772" spans="10:11" x14ac:dyDescent="0.25">
      <c r="J1772" t="str">
        <v>Mozambique</v>
      </c>
      <c r="K1772" t="b">
        <v>1</v>
      </c>
    </row>
    <row r="1773" spans="10:11" x14ac:dyDescent="0.25">
      <c r="J1773" t="str">
        <v>Mozambique</v>
      </c>
      <c r="K1773" t="b">
        <v>1</v>
      </c>
    </row>
    <row r="1774" spans="10:11" x14ac:dyDescent="0.25">
      <c r="J1774" t="str">
        <v>Mozambique</v>
      </c>
      <c r="K1774" t="b">
        <v>1</v>
      </c>
    </row>
    <row r="1775" spans="10:11" x14ac:dyDescent="0.25">
      <c r="J1775" t="str">
        <v>Mozambique</v>
      </c>
      <c r="K1775" t="b">
        <v>1</v>
      </c>
    </row>
    <row r="1776" spans="10:11" x14ac:dyDescent="0.25">
      <c r="J1776" t="str">
        <v>Mozambique</v>
      </c>
      <c r="K1776" t="b">
        <v>1</v>
      </c>
    </row>
    <row r="1777" spans="10:11" x14ac:dyDescent="0.25">
      <c r="J1777" t="str">
        <v>Mozambique</v>
      </c>
      <c r="K1777" t="b">
        <v>1</v>
      </c>
    </row>
    <row r="1778" spans="10:11" x14ac:dyDescent="0.25">
      <c r="J1778" t="str">
        <v>Mozambique</v>
      </c>
      <c r="K1778" t="b">
        <v>1</v>
      </c>
    </row>
    <row r="1779" spans="10:11" x14ac:dyDescent="0.25">
      <c r="J1779" t="str">
        <v>Mozambique</v>
      </c>
      <c r="K1779" t="b">
        <v>1</v>
      </c>
    </row>
    <row r="1780" spans="10:11" x14ac:dyDescent="0.25">
      <c r="J1780" t="str">
        <v>Mozambique</v>
      </c>
      <c r="K1780" t="b">
        <v>1</v>
      </c>
    </row>
    <row r="1781" spans="10:11" x14ac:dyDescent="0.25">
      <c r="J1781" t="str">
        <v>Mozambique</v>
      </c>
      <c r="K1781" t="b">
        <v>1</v>
      </c>
    </row>
    <row r="1782" spans="10:11" x14ac:dyDescent="0.25">
      <c r="J1782" t="str">
        <v>Mozambique</v>
      </c>
      <c r="K1782" t="b">
        <v>0</v>
      </c>
    </row>
    <row r="1783" spans="10:11" x14ac:dyDescent="0.25">
      <c r="J1783" t="str">
        <v>Myanmar</v>
      </c>
      <c r="K1783" t="b">
        <v>0</v>
      </c>
    </row>
    <row r="1784" spans="10:11" x14ac:dyDescent="0.25">
      <c r="J1784" t="str">
        <v>Myanmar</v>
      </c>
      <c r="K1784" t="b">
        <v>1</v>
      </c>
    </row>
    <row r="1785" spans="10:11" x14ac:dyDescent="0.25">
      <c r="J1785" t="str">
        <v>Myanmar</v>
      </c>
      <c r="K1785" t="b">
        <v>1</v>
      </c>
    </row>
    <row r="1786" spans="10:11" x14ac:dyDescent="0.25">
      <c r="J1786" t="str">
        <v>Myanmar</v>
      </c>
      <c r="K1786" t="b">
        <v>1</v>
      </c>
    </row>
    <row r="1787" spans="10:11" x14ac:dyDescent="0.25">
      <c r="J1787" t="str">
        <v>Myanmar</v>
      </c>
      <c r="K1787" t="b">
        <v>1</v>
      </c>
    </row>
    <row r="1788" spans="10:11" x14ac:dyDescent="0.25">
      <c r="J1788" t="str">
        <v>Myanmar</v>
      </c>
      <c r="K1788" t="b">
        <v>1</v>
      </c>
    </row>
    <row r="1789" spans="10:11" x14ac:dyDescent="0.25">
      <c r="J1789" t="str">
        <v>Myanmar</v>
      </c>
      <c r="K1789" t="b">
        <v>1</v>
      </c>
    </row>
    <row r="1790" spans="10:11" x14ac:dyDescent="0.25">
      <c r="J1790" t="str">
        <v>Myanmar</v>
      </c>
      <c r="K1790" t="b">
        <v>1</v>
      </c>
    </row>
    <row r="1791" spans="10:11" x14ac:dyDescent="0.25">
      <c r="J1791" t="str">
        <v>Myanmar</v>
      </c>
      <c r="K1791" t="b">
        <v>1</v>
      </c>
    </row>
    <row r="1792" spans="10:11" x14ac:dyDescent="0.25">
      <c r="J1792" t="str">
        <v>Myanmar</v>
      </c>
      <c r="K1792" t="b">
        <v>1</v>
      </c>
    </row>
    <row r="1793" spans="10:11" x14ac:dyDescent="0.25">
      <c r="J1793" t="str">
        <v>Myanmar</v>
      </c>
      <c r="K1793" t="b">
        <v>1</v>
      </c>
    </row>
    <row r="1794" spans="10:11" x14ac:dyDescent="0.25">
      <c r="J1794" t="str">
        <v>Myanmar</v>
      </c>
      <c r="K1794" t="b">
        <v>1</v>
      </c>
    </row>
    <row r="1795" spans="10:11" x14ac:dyDescent="0.25">
      <c r="J1795" t="str">
        <v>Myanmar</v>
      </c>
      <c r="K1795" t="b">
        <v>1</v>
      </c>
    </row>
    <row r="1796" spans="10:11" x14ac:dyDescent="0.25">
      <c r="J1796" t="str">
        <v>Myanmar</v>
      </c>
      <c r="K1796" t="b">
        <v>0</v>
      </c>
    </row>
    <row r="1797" spans="10:11" x14ac:dyDescent="0.25">
      <c r="J1797" t="str">
        <v>Myanmar</v>
      </c>
      <c r="K1797" t="b">
        <v>0</v>
      </c>
    </row>
    <row r="1798" spans="10:11" x14ac:dyDescent="0.25">
      <c r="J1798" t="str">
        <v>Myanmar</v>
      </c>
      <c r="K1798" t="b">
        <v>0</v>
      </c>
    </row>
    <row r="1799" spans="10:11" x14ac:dyDescent="0.25">
      <c r="J1799" t="str">
        <v>Namibia</v>
      </c>
      <c r="K1799" t="b">
        <v>0</v>
      </c>
    </row>
    <row r="1800" spans="10:11" x14ac:dyDescent="0.25">
      <c r="J1800" t="str">
        <v>Namibia</v>
      </c>
      <c r="K1800" t="b">
        <v>1</v>
      </c>
    </row>
    <row r="1801" spans="10:11" x14ac:dyDescent="0.25">
      <c r="J1801" t="str">
        <v>Namibia</v>
      </c>
      <c r="K1801" t="b">
        <v>1</v>
      </c>
    </row>
    <row r="1802" spans="10:11" x14ac:dyDescent="0.25">
      <c r="J1802" t="str">
        <v>Namibia</v>
      </c>
      <c r="K1802" t="b">
        <v>1</v>
      </c>
    </row>
    <row r="1803" spans="10:11" x14ac:dyDescent="0.25">
      <c r="J1803" t="str">
        <v>Namibia</v>
      </c>
      <c r="K1803" t="b">
        <v>1</v>
      </c>
    </row>
    <row r="1804" spans="10:11" x14ac:dyDescent="0.25">
      <c r="J1804" t="str">
        <v>Namibia</v>
      </c>
      <c r="K1804" t="b">
        <v>1</v>
      </c>
    </row>
    <row r="1805" spans="10:11" x14ac:dyDescent="0.25">
      <c r="J1805" t="str">
        <v>Namibia</v>
      </c>
      <c r="K1805" t="b">
        <v>0</v>
      </c>
    </row>
    <row r="1806" spans="10:11" x14ac:dyDescent="0.25">
      <c r="J1806" t="str">
        <v>Namibia</v>
      </c>
      <c r="K1806" t="b">
        <v>0</v>
      </c>
    </row>
    <row r="1807" spans="10:11" x14ac:dyDescent="0.25">
      <c r="J1807" t="str">
        <v>Namibia</v>
      </c>
      <c r="K1807" t="b">
        <v>0</v>
      </c>
    </row>
    <row r="1808" spans="10:11" x14ac:dyDescent="0.25">
      <c r="J1808" t="str">
        <v>Namibia</v>
      </c>
      <c r="K1808" t="b">
        <v>0</v>
      </c>
    </row>
    <row r="1809" spans="10:11" x14ac:dyDescent="0.25">
      <c r="J1809" t="str">
        <v>Namibia</v>
      </c>
      <c r="K1809" t="b">
        <v>0</v>
      </c>
    </row>
    <row r="1810" spans="10:11" x14ac:dyDescent="0.25">
      <c r="J1810" t="str">
        <v>Namibia</v>
      </c>
      <c r="K1810" t="b">
        <v>0</v>
      </c>
    </row>
    <row r="1811" spans="10:11" x14ac:dyDescent="0.25">
      <c r="J1811" t="str">
        <v>Namibia</v>
      </c>
      <c r="K1811" t="b">
        <v>0</v>
      </c>
    </row>
    <row r="1812" spans="10:11" x14ac:dyDescent="0.25">
      <c r="J1812" t="str">
        <v>Namibia</v>
      </c>
      <c r="K1812" t="b">
        <v>0</v>
      </c>
    </row>
    <row r="1813" spans="10:11" x14ac:dyDescent="0.25">
      <c r="J1813" t="str">
        <v>Namibia</v>
      </c>
      <c r="K1813" t="b">
        <v>0</v>
      </c>
    </row>
    <row r="1814" spans="10:11" x14ac:dyDescent="0.25">
      <c r="J1814" t="str">
        <v>Namibia</v>
      </c>
      <c r="K1814" t="b">
        <v>0</v>
      </c>
    </row>
    <row r="1815" spans="10:11" x14ac:dyDescent="0.25">
      <c r="J1815" t="str">
        <v>Nauru</v>
      </c>
      <c r="K1815" t="b">
        <v>0</v>
      </c>
    </row>
    <row r="1816" spans="10:11" x14ac:dyDescent="0.25">
      <c r="J1816" t="str">
        <v>Nepal</v>
      </c>
      <c r="K1816" t="b">
        <v>0</v>
      </c>
    </row>
    <row r="1817" spans="10:11" x14ac:dyDescent="0.25">
      <c r="J1817" t="str">
        <v>Nepal</v>
      </c>
      <c r="K1817" t="b">
        <v>1</v>
      </c>
    </row>
    <row r="1818" spans="10:11" x14ac:dyDescent="0.25">
      <c r="J1818" t="str">
        <v>Nepal</v>
      </c>
      <c r="K1818" t="b">
        <v>1</v>
      </c>
    </row>
    <row r="1819" spans="10:11" x14ac:dyDescent="0.25">
      <c r="J1819" t="str">
        <v>Nepal</v>
      </c>
      <c r="K1819" t="b">
        <v>1</v>
      </c>
    </row>
    <row r="1820" spans="10:11" x14ac:dyDescent="0.25">
      <c r="J1820" t="str">
        <v>Nepal</v>
      </c>
      <c r="K1820" t="b">
        <v>1</v>
      </c>
    </row>
    <row r="1821" spans="10:11" x14ac:dyDescent="0.25">
      <c r="J1821" t="str">
        <v>Nepal</v>
      </c>
      <c r="K1821" t="b">
        <v>1</v>
      </c>
    </row>
    <row r="1822" spans="10:11" x14ac:dyDescent="0.25">
      <c r="J1822" t="str">
        <v>Nepal</v>
      </c>
      <c r="K1822" t="b">
        <v>1</v>
      </c>
    </row>
    <row r="1823" spans="10:11" x14ac:dyDescent="0.25">
      <c r="J1823" t="str">
        <v>Nepal</v>
      </c>
      <c r="K1823" t="b">
        <v>1</v>
      </c>
    </row>
    <row r="1824" spans="10:11" x14ac:dyDescent="0.25">
      <c r="J1824" t="str">
        <v>Nepal</v>
      </c>
      <c r="K1824" t="b">
        <v>1</v>
      </c>
    </row>
    <row r="1825" spans="10:11" x14ac:dyDescent="0.25">
      <c r="J1825" t="str">
        <v>Nepal</v>
      </c>
      <c r="K1825" t="b">
        <v>1</v>
      </c>
    </row>
    <row r="1826" spans="10:11" x14ac:dyDescent="0.25">
      <c r="J1826" t="str">
        <v>Nepal</v>
      </c>
      <c r="K1826" t="b">
        <v>1</v>
      </c>
    </row>
    <row r="1827" spans="10:11" x14ac:dyDescent="0.25">
      <c r="J1827" t="str">
        <v>Nepal</v>
      </c>
      <c r="K1827" t="b">
        <v>1</v>
      </c>
    </row>
    <row r="1828" spans="10:11" x14ac:dyDescent="0.25">
      <c r="J1828" t="str">
        <v>Nepal</v>
      </c>
      <c r="K1828" t="b">
        <v>1</v>
      </c>
    </row>
    <row r="1829" spans="10:11" x14ac:dyDescent="0.25">
      <c r="J1829" t="str">
        <v>Nepal</v>
      </c>
      <c r="K1829" t="b">
        <v>0</v>
      </c>
    </row>
    <row r="1830" spans="10:11" x14ac:dyDescent="0.25">
      <c r="J1830" t="str">
        <v>Nepal</v>
      </c>
      <c r="K1830" t="b">
        <v>0</v>
      </c>
    </row>
    <row r="1831" spans="10:11" x14ac:dyDescent="0.25">
      <c r="J1831" t="str">
        <v>Nepal</v>
      </c>
      <c r="K1831" t="b">
        <v>0</v>
      </c>
    </row>
    <row r="1832" spans="10:11" x14ac:dyDescent="0.25">
      <c r="J1832" t="str">
        <v>Netherlands</v>
      </c>
      <c r="K1832" t="b">
        <v>0</v>
      </c>
    </row>
    <row r="1833" spans="10:11" x14ac:dyDescent="0.25">
      <c r="J1833" t="str">
        <v>Netherlands</v>
      </c>
      <c r="K1833" t="b">
        <v>1</v>
      </c>
    </row>
    <row r="1834" spans="10:11" x14ac:dyDescent="0.25">
      <c r="J1834" t="str">
        <v>Netherlands</v>
      </c>
      <c r="K1834" t="b">
        <v>1</v>
      </c>
    </row>
    <row r="1835" spans="10:11" x14ac:dyDescent="0.25">
      <c r="J1835" t="str">
        <v>Netherlands</v>
      </c>
      <c r="K1835" t="b">
        <v>1</v>
      </c>
    </row>
    <row r="1836" spans="10:11" x14ac:dyDescent="0.25">
      <c r="J1836" t="str">
        <v>Netherlands</v>
      </c>
      <c r="K1836" t="b">
        <v>1</v>
      </c>
    </row>
    <row r="1837" spans="10:11" x14ac:dyDescent="0.25">
      <c r="J1837" t="str">
        <v>Netherlands</v>
      </c>
      <c r="K1837" t="b">
        <v>0</v>
      </c>
    </row>
    <row r="1838" spans="10:11" x14ac:dyDescent="0.25">
      <c r="J1838" t="str">
        <v>Netherlands</v>
      </c>
      <c r="K1838" t="b">
        <v>0</v>
      </c>
    </row>
    <row r="1839" spans="10:11" x14ac:dyDescent="0.25">
      <c r="J1839" t="str">
        <v>Netherlands</v>
      </c>
      <c r="K1839" t="b">
        <v>0</v>
      </c>
    </row>
    <row r="1840" spans="10:11" x14ac:dyDescent="0.25">
      <c r="J1840" t="str">
        <v>Netherlands</v>
      </c>
      <c r="K1840" t="b">
        <v>0</v>
      </c>
    </row>
    <row r="1841" spans="10:11" x14ac:dyDescent="0.25">
      <c r="J1841" t="str">
        <v>Netherlands</v>
      </c>
      <c r="K1841" t="b">
        <v>0</v>
      </c>
    </row>
    <row r="1842" spans="10:11" x14ac:dyDescent="0.25">
      <c r="J1842" t="str">
        <v>Netherlands</v>
      </c>
      <c r="K1842" t="b">
        <v>0</v>
      </c>
    </row>
    <row r="1843" spans="10:11" x14ac:dyDescent="0.25">
      <c r="J1843" t="str">
        <v>Netherlands</v>
      </c>
      <c r="K1843" t="b">
        <v>0</v>
      </c>
    </row>
    <row r="1844" spans="10:11" x14ac:dyDescent="0.25">
      <c r="J1844" t="str">
        <v>Netherlands</v>
      </c>
      <c r="K1844" t="b">
        <v>0</v>
      </c>
    </row>
    <row r="1845" spans="10:11" x14ac:dyDescent="0.25">
      <c r="J1845" t="str">
        <v>Netherlands</v>
      </c>
      <c r="K1845" t="b">
        <v>0</v>
      </c>
    </row>
    <row r="1846" spans="10:11" x14ac:dyDescent="0.25">
      <c r="J1846" t="str">
        <v>Netherlands</v>
      </c>
      <c r="K1846" t="b">
        <v>0</v>
      </c>
    </row>
    <row r="1847" spans="10:11" x14ac:dyDescent="0.25">
      <c r="J1847" t="str">
        <v>Netherlands</v>
      </c>
      <c r="K1847" t="b">
        <v>0</v>
      </c>
    </row>
    <row r="1848" spans="10:11" x14ac:dyDescent="0.25">
      <c r="J1848" t="str">
        <v>New Zealand</v>
      </c>
      <c r="K1848" t="b">
        <v>0</v>
      </c>
    </row>
    <row r="1849" spans="10:11" x14ac:dyDescent="0.25">
      <c r="J1849" t="str">
        <v>New Zealand</v>
      </c>
      <c r="K1849" t="b">
        <v>0</v>
      </c>
    </row>
    <row r="1850" spans="10:11" x14ac:dyDescent="0.25">
      <c r="J1850" t="str">
        <v>New Zealand</v>
      </c>
      <c r="K1850" t="b">
        <v>0</v>
      </c>
    </row>
    <row r="1851" spans="10:11" x14ac:dyDescent="0.25">
      <c r="J1851" t="str">
        <v>New Zealand</v>
      </c>
      <c r="K1851" t="b">
        <v>0</v>
      </c>
    </row>
    <row r="1852" spans="10:11" x14ac:dyDescent="0.25">
      <c r="J1852" t="str">
        <v>New Zealand</v>
      </c>
      <c r="K1852" t="b">
        <v>0</v>
      </c>
    </row>
    <row r="1853" spans="10:11" x14ac:dyDescent="0.25">
      <c r="J1853" t="str">
        <v>New Zealand</v>
      </c>
      <c r="K1853" t="b">
        <v>0</v>
      </c>
    </row>
    <row r="1854" spans="10:11" x14ac:dyDescent="0.25">
      <c r="J1854" t="str">
        <v>New Zealand</v>
      </c>
      <c r="K1854" t="b">
        <v>0</v>
      </c>
    </row>
    <row r="1855" spans="10:11" x14ac:dyDescent="0.25">
      <c r="J1855" t="str">
        <v>New Zealand</v>
      </c>
      <c r="K1855" t="b">
        <v>0</v>
      </c>
    </row>
    <row r="1856" spans="10:11" x14ac:dyDescent="0.25">
      <c r="J1856" t="str">
        <v>New Zealand</v>
      </c>
      <c r="K1856" t="b">
        <v>0</v>
      </c>
    </row>
    <row r="1857" spans="10:11" x14ac:dyDescent="0.25">
      <c r="J1857" t="str">
        <v>New Zealand</v>
      </c>
      <c r="K1857" t="b">
        <v>0</v>
      </c>
    </row>
    <row r="1858" spans="10:11" x14ac:dyDescent="0.25">
      <c r="J1858" t="str">
        <v>New Zealand</v>
      </c>
      <c r="K1858" t="b">
        <v>0</v>
      </c>
    </row>
    <row r="1859" spans="10:11" x14ac:dyDescent="0.25">
      <c r="J1859" t="str">
        <v>New Zealand</v>
      </c>
      <c r="K1859" t="b">
        <v>0</v>
      </c>
    </row>
    <row r="1860" spans="10:11" x14ac:dyDescent="0.25">
      <c r="J1860" t="str">
        <v>New Zealand</v>
      </c>
      <c r="K1860" t="b">
        <v>0</v>
      </c>
    </row>
    <row r="1861" spans="10:11" x14ac:dyDescent="0.25">
      <c r="J1861" t="str">
        <v>New Zealand</v>
      </c>
      <c r="K1861" t="b">
        <v>0</v>
      </c>
    </row>
    <row r="1862" spans="10:11" x14ac:dyDescent="0.25">
      <c r="J1862" t="str">
        <v>New Zealand</v>
      </c>
      <c r="K1862" t="b">
        <v>0</v>
      </c>
    </row>
    <row r="1863" spans="10:11" x14ac:dyDescent="0.25">
      <c r="J1863" t="str">
        <v>New Zealand</v>
      </c>
      <c r="K1863" t="b">
        <v>0</v>
      </c>
    </row>
    <row r="1864" spans="10:11" x14ac:dyDescent="0.25">
      <c r="J1864" t="str">
        <v>Nicaragua</v>
      </c>
      <c r="K1864" t="b">
        <v>0</v>
      </c>
    </row>
    <row r="1865" spans="10:11" x14ac:dyDescent="0.25">
      <c r="J1865" t="str">
        <v>Nicaragua</v>
      </c>
      <c r="K1865" t="b">
        <v>1</v>
      </c>
    </row>
    <row r="1866" spans="10:11" x14ac:dyDescent="0.25">
      <c r="J1866" t="str">
        <v>Nicaragua</v>
      </c>
      <c r="K1866" t="b">
        <v>1</v>
      </c>
    </row>
    <row r="1867" spans="10:11" x14ac:dyDescent="0.25">
      <c r="J1867" t="str">
        <v>Nicaragua</v>
      </c>
      <c r="K1867" t="b">
        <v>1</v>
      </c>
    </row>
    <row r="1868" spans="10:11" x14ac:dyDescent="0.25">
      <c r="J1868" t="str">
        <v>Nicaragua</v>
      </c>
      <c r="K1868" t="b">
        <v>1</v>
      </c>
    </row>
    <row r="1869" spans="10:11" x14ac:dyDescent="0.25">
      <c r="J1869" t="str">
        <v>Nicaragua</v>
      </c>
      <c r="K1869" t="b">
        <v>1</v>
      </c>
    </row>
    <row r="1870" spans="10:11" x14ac:dyDescent="0.25">
      <c r="J1870" t="str">
        <v>Nicaragua</v>
      </c>
      <c r="K1870" t="b">
        <v>1</v>
      </c>
    </row>
    <row r="1871" spans="10:11" x14ac:dyDescent="0.25">
      <c r="J1871" t="str">
        <v>Nicaragua</v>
      </c>
      <c r="K1871" t="b">
        <v>1</v>
      </c>
    </row>
    <row r="1872" spans="10:11" x14ac:dyDescent="0.25">
      <c r="J1872" t="str">
        <v>Nicaragua</v>
      </c>
      <c r="K1872" t="b">
        <v>1</v>
      </c>
    </row>
    <row r="1873" spans="10:11" x14ac:dyDescent="0.25">
      <c r="J1873" t="str">
        <v>Nicaragua</v>
      </c>
      <c r="K1873" t="b">
        <v>1</v>
      </c>
    </row>
    <row r="1874" spans="10:11" x14ac:dyDescent="0.25">
      <c r="J1874" t="str">
        <v>Nicaragua</v>
      </c>
      <c r="K1874" t="b">
        <v>1</v>
      </c>
    </row>
    <row r="1875" spans="10:11" x14ac:dyDescent="0.25">
      <c r="J1875" t="str">
        <v>Nicaragua</v>
      </c>
      <c r="K1875" t="b">
        <v>1</v>
      </c>
    </row>
    <row r="1876" spans="10:11" x14ac:dyDescent="0.25">
      <c r="J1876" t="str">
        <v>Nicaragua</v>
      </c>
      <c r="K1876" t="b">
        <v>1</v>
      </c>
    </row>
    <row r="1877" spans="10:11" x14ac:dyDescent="0.25">
      <c r="J1877" t="str">
        <v>Nicaragua</v>
      </c>
      <c r="K1877" t="b">
        <v>1</v>
      </c>
    </row>
    <row r="1878" spans="10:11" x14ac:dyDescent="0.25">
      <c r="J1878" t="str">
        <v>Nicaragua</v>
      </c>
      <c r="K1878" t="b">
        <v>1</v>
      </c>
    </row>
    <row r="1879" spans="10:11" x14ac:dyDescent="0.25">
      <c r="J1879" t="str">
        <v>Nicaragua</v>
      </c>
      <c r="K1879" t="b">
        <v>1</v>
      </c>
    </row>
    <row r="1880" spans="10:11" x14ac:dyDescent="0.25">
      <c r="J1880" t="str">
        <v>Niger</v>
      </c>
      <c r="K1880" t="b">
        <v>0</v>
      </c>
    </row>
    <row r="1881" spans="10:11" x14ac:dyDescent="0.25">
      <c r="J1881" t="str">
        <v>Niger</v>
      </c>
      <c r="K1881" t="b">
        <v>1</v>
      </c>
    </row>
    <row r="1882" spans="10:11" x14ac:dyDescent="0.25">
      <c r="J1882" t="str">
        <v>Niger</v>
      </c>
      <c r="K1882" t="b">
        <v>1</v>
      </c>
    </row>
    <row r="1883" spans="10:11" x14ac:dyDescent="0.25">
      <c r="J1883" t="str">
        <v>Niger</v>
      </c>
      <c r="K1883" t="b">
        <v>1</v>
      </c>
    </row>
    <row r="1884" spans="10:11" x14ac:dyDescent="0.25">
      <c r="J1884" t="str">
        <v>Niger</v>
      </c>
      <c r="K1884" t="b">
        <v>1</v>
      </c>
    </row>
    <row r="1885" spans="10:11" x14ac:dyDescent="0.25">
      <c r="J1885" t="str">
        <v>Niger</v>
      </c>
      <c r="K1885" t="b">
        <v>1</v>
      </c>
    </row>
    <row r="1886" spans="10:11" x14ac:dyDescent="0.25">
      <c r="J1886" t="str">
        <v>Niger</v>
      </c>
      <c r="K1886" t="b">
        <v>1</v>
      </c>
    </row>
    <row r="1887" spans="10:11" x14ac:dyDescent="0.25">
      <c r="J1887" t="str">
        <v>Niger</v>
      </c>
      <c r="K1887" t="b">
        <v>0</v>
      </c>
    </row>
    <row r="1888" spans="10:11" x14ac:dyDescent="0.25">
      <c r="J1888" t="str">
        <v>Niger</v>
      </c>
      <c r="K1888" t="b">
        <v>0</v>
      </c>
    </row>
    <row r="1889" spans="10:11" x14ac:dyDescent="0.25">
      <c r="J1889" t="str">
        <v>Niger</v>
      </c>
      <c r="K1889" t="b">
        <v>0</v>
      </c>
    </row>
    <row r="1890" spans="10:11" x14ac:dyDescent="0.25">
      <c r="J1890" t="str">
        <v>Niger</v>
      </c>
      <c r="K1890" t="b">
        <v>0</v>
      </c>
    </row>
    <row r="1891" spans="10:11" x14ac:dyDescent="0.25">
      <c r="J1891" t="str">
        <v>Niger</v>
      </c>
      <c r="K1891" t="b">
        <v>0</v>
      </c>
    </row>
    <row r="1892" spans="10:11" x14ac:dyDescent="0.25">
      <c r="J1892" t="str">
        <v>Niger</v>
      </c>
      <c r="K1892" t="b">
        <v>0</v>
      </c>
    </row>
    <row r="1893" spans="10:11" x14ac:dyDescent="0.25">
      <c r="J1893" t="str">
        <v>Niger</v>
      </c>
      <c r="K1893" t="b">
        <v>0</v>
      </c>
    </row>
    <row r="1894" spans="10:11" x14ac:dyDescent="0.25">
      <c r="J1894" t="str">
        <v>Niger</v>
      </c>
      <c r="K1894" t="b">
        <v>0</v>
      </c>
    </row>
    <row r="1895" spans="10:11" x14ac:dyDescent="0.25">
      <c r="J1895" t="str">
        <v>Niger</v>
      </c>
      <c r="K1895" t="b">
        <v>0</v>
      </c>
    </row>
    <row r="1896" spans="10:11" x14ac:dyDescent="0.25">
      <c r="J1896" t="str">
        <v>Nigeria</v>
      </c>
      <c r="K1896" t="b">
        <v>0</v>
      </c>
    </row>
    <row r="1897" spans="10:11" x14ac:dyDescent="0.25">
      <c r="J1897" t="str">
        <v>Nigeria</v>
      </c>
      <c r="K1897" t="b">
        <v>1</v>
      </c>
    </row>
    <row r="1898" spans="10:11" x14ac:dyDescent="0.25">
      <c r="J1898" t="str">
        <v>Nigeria</v>
      </c>
      <c r="K1898" t="b">
        <v>1</v>
      </c>
    </row>
    <row r="1899" spans="10:11" x14ac:dyDescent="0.25">
      <c r="J1899" t="str">
        <v>Nigeria</v>
      </c>
      <c r="K1899" t="b">
        <v>1</v>
      </c>
    </row>
    <row r="1900" spans="10:11" x14ac:dyDescent="0.25">
      <c r="J1900" t="str">
        <v>Nigeria</v>
      </c>
      <c r="K1900" t="b">
        <v>1</v>
      </c>
    </row>
    <row r="1901" spans="10:11" x14ac:dyDescent="0.25">
      <c r="J1901" t="str">
        <v>Nigeria</v>
      </c>
      <c r="K1901" t="b">
        <v>1</v>
      </c>
    </row>
    <row r="1902" spans="10:11" x14ac:dyDescent="0.25">
      <c r="J1902" t="str">
        <v>Nigeria</v>
      </c>
      <c r="K1902" t="b">
        <v>1</v>
      </c>
    </row>
    <row r="1903" spans="10:11" x14ac:dyDescent="0.25">
      <c r="J1903" t="str">
        <v>Nigeria</v>
      </c>
      <c r="K1903" t="b">
        <v>1</v>
      </c>
    </row>
    <row r="1904" spans="10:11" x14ac:dyDescent="0.25">
      <c r="J1904" t="str">
        <v>Nigeria</v>
      </c>
      <c r="K1904" t="b">
        <v>1</v>
      </c>
    </row>
    <row r="1905" spans="10:11" x14ac:dyDescent="0.25">
      <c r="J1905" t="str">
        <v>Nigeria</v>
      </c>
      <c r="K1905" t="b">
        <v>1</v>
      </c>
    </row>
    <row r="1906" spans="10:11" x14ac:dyDescent="0.25">
      <c r="J1906" t="str">
        <v>Nigeria</v>
      </c>
      <c r="K1906" t="b">
        <v>1</v>
      </c>
    </row>
    <row r="1907" spans="10:11" x14ac:dyDescent="0.25">
      <c r="J1907" t="str">
        <v>Nigeria</v>
      </c>
      <c r="K1907" t="b">
        <v>0</v>
      </c>
    </row>
    <row r="1908" spans="10:11" x14ac:dyDescent="0.25">
      <c r="J1908" t="str">
        <v>Nigeria</v>
      </c>
      <c r="K1908" t="b">
        <v>0</v>
      </c>
    </row>
    <row r="1909" spans="10:11" x14ac:dyDescent="0.25">
      <c r="J1909" t="str">
        <v>Nigeria</v>
      </c>
      <c r="K1909" t="b">
        <v>0</v>
      </c>
    </row>
    <row r="1910" spans="10:11" x14ac:dyDescent="0.25">
      <c r="J1910" t="str">
        <v>Nigeria</v>
      </c>
      <c r="K1910" t="b">
        <v>0</v>
      </c>
    </row>
    <row r="1911" spans="10:11" x14ac:dyDescent="0.25">
      <c r="J1911" t="str">
        <v>Nigeria</v>
      </c>
      <c r="K1911" t="b">
        <v>0</v>
      </c>
    </row>
    <row r="1912" spans="10:11" x14ac:dyDescent="0.25">
      <c r="J1912" t="str">
        <v>Niue</v>
      </c>
      <c r="K1912" t="b">
        <v>0</v>
      </c>
    </row>
    <row r="1913" spans="10:11" x14ac:dyDescent="0.25">
      <c r="J1913" t="str">
        <v>Norway</v>
      </c>
      <c r="K1913" t="b">
        <v>0</v>
      </c>
    </row>
    <row r="1914" spans="10:11" x14ac:dyDescent="0.25">
      <c r="J1914" t="str">
        <v>Norway</v>
      </c>
      <c r="K1914" t="b">
        <v>0</v>
      </c>
    </row>
    <row r="1915" spans="10:11" x14ac:dyDescent="0.25">
      <c r="J1915" t="str">
        <v>Norway</v>
      </c>
      <c r="K1915" t="b">
        <v>0</v>
      </c>
    </row>
    <row r="1916" spans="10:11" x14ac:dyDescent="0.25">
      <c r="J1916" t="str">
        <v>Norway</v>
      </c>
      <c r="K1916" t="b">
        <v>0</v>
      </c>
    </row>
    <row r="1917" spans="10:11" x14ac:dyDescent="0.25">
      <c r="J1917" t="str">
        <v>Norway</v>
      </c>
      <c r="K1917" t="b">
        <v>0</v>
      </c>
    </row>
    <row r="1918" spans="10:11" x14ac:dyDescent="0.25">
      <c r="J1918" t="str">
        <v>Norway</v>
      </c>
      <c r="K1918" t="b">
        <v>0</v>
      </c>
    </row>
    <row r="1919" spans="10:11" x14ac:dyDescent="0.25">
      <c r="J1919" t="str">
        <v>Norway</v>
      </c>
      <c r="K1919" t="b">
        <v>0</v>
      </c>
    </row>
    <row r="1920" spans="10:11" x14ac:dyDescent="0.25">
      <c r="J1920" t="str">
        <v>Norway</v>
      </c>
      <c r="K1920" t="b">
        <v>0</v>
      </c>
    </row>
    <row r="1921" spans="10:11" x14ac:dyDescent="0.25">
      <c r="J1921" t="str">
        <v>Norway</v>
      </c>
      <c r="K1921" t="b">
        <v>0</v>
      </c>
    </row>
    <row r="1922" spans="10:11" x14ac:dyDescent="0.25">
      <c r="J1922" t="str">
        <v>Norway</v>
      </c>
      <c r="K1922" t="b">
        <v>0</v>
      </c>
    </row>
    <row r="1923" spans="10:11" x14ac:dyDescent="0.25">
      <c r="J1923" t="str">
        <v>Norway</v>
      </c>
      <c r="K1923" t="b">
        <v>0</v>
      </c>
    </row>
    <row r="1924" spans="10:11" x14ac:dyDescent="0.25">
      <c r="J1924" t="str">
        <v>Norway</v>
      </c>
      <c r="K1924" t="b">
        <v>0</v>
      </c>
    </row>
    <row r="1925" spans="10:11" x14ac:dyDescent="0.25">
      <c r="J1925" t="str">
        <v>Norway</v>
      </c>
      <c r="K1925" t="b">
        <v>0</v>
      </c>
    </row>
    <row r="1926" spans="10:11" x14ac:dyDescent="0.25">
      <c r="J1926" t="str">
        <v>Norway</v>
      </c>
      <c r="K1926" t="b">
        <v>0</v>
      </c>
    </row>
    <row r="1927" spans="10:11" x14ac:dyDescent="0.25">
      <c r="J1927" t="str">
        <v>Norway</v>
      </c>
      <c r="K1927" t="b">
        <v>0</v>
      </c>
    </row>
    <row r="1928" spans="10:11" x14ac:dyDescent="0.25">
      <c r="J1928" t="str">
        <v>Norway</v>
      </c>
      <c r="K1928" t="b">
        <v>0</v>
      </c>
    </row>
    <row r="1929" spans="10:11" x14ac:dyDescent="0.25">
      <c r="J1929" t="str">
        <v>Oman</v>
      </c>
      <c r="K1929" t="b">
        <v>0</v>
      </c>
    </row>
    <row r="1930" spans="10:11" x14ac:dyDescent="0.25">
      <c r="J1930" t="str">
        <v>Oman</v>
      </c>
      <c r="K1930" t="b">
        <v>0</v>
      </c>
    </row>
    <row r="1931" spans="10:11" x14ac:dyDescent="0.25">
      <c r="J1931" t="str">
        <v>Oman</v>
      </c>
      <c r="K1931" t="b">
        <v>0</v>
      </c>
    </row>
    <row r="1932" spans="10:11" x14ac:dyDescent="0.25">
      <c r="J1932" t="str">
        <v>Oman</v>
      </c>
      <c r="K1932" t="b">
        <v>0</v>
      </c>
    </row>
    <row r="1933" spans="10:11" x14ac:dyDescent="0.25">
      <c r="J1933" t="str">
        <v>Oman</v>
      </c>
      <c r="K1933" t="b">
        <v>0</v>
      </c>
    </row>
    <row r="1934" spans="10:11" x14ac:dyDescent="0.25">
      <c r="J1934" t="str">
        <v>Oman</v>
      </c>
      <c r="K1934" t="b">
        <v>0</v>
      </c>
    </row>
    <row r="1935" spans="10:11" x14ac:dyDescent="0.25">
      <c r="J1935" t="str">
        <v>Oman</v>
      </c>
      <c r="K1935" t="b">
        <v>0</v>
      </c>
    </row>
    <row r="1936" spans="10:11" x14ac:dyDescent="0.25">
      <c r="J1936" t="str">
        <v>Oman</v>
      </c>
      <c r="K1936" t="b">
        <v>0</v>
      </c>
    </row>
    <row r="1937" spans="10:11" x14ac:dyDescent="0.25">
      <c r="J1937" t="str">
        <v>Oman</v>
      </c>
      <c r="K1937" t="b">
        <v>0</v>
      </c>
    </row>
    <row r="1938" spans="10:11" x14ac:dyDescent="0.25">
      <c r="J1938" t="str">
        <v>Oman</v>
      </c>
      <c r="K1938" t="b">
        <v>0</v>
      </c>
    </row>
    <row r="1939" spans="10:11" x14ac:dyDescent="0.25">
      <c r="J1939" t="str">
        <v>Oman</v>
      </c>
      <c r="K1939" t="b">
        <v>0</v>
      </c>
    </row>
    <row r="1940" spans="10:11" x14ac:dyDescent="0.25">
      <c r="J1940" t="str">
        <v>Oman</v>
      </c>
      <c r="K1940" t="b">
        <v>0</v>
      </c>
    </row>
    <row r="1941" spans="10:11" x14ac:dyDescent="0.25">
      <c r="J1941" t="str">
        <v>Oman</v>
      </c>
      <c r="K1941" t="b">
        <v>0</v>
      </c>
    </row>
    <row r="1942" spans="10:11" x14ac:dyDescent="0.25">
      <c r="J1942" t="str">
        <v>Oman</v>
      </c>
      <c r="K1942" t="b">
        <v>0</v>
      </c>
    </row>
    <row r="1943" spans="10:11" x14ac:dyDescent="0.25">
      <c r="J1943" t="str">
        <v>Oman</v>
      </c>
      <c r="K1943" t="b">
        <v>0</v>
      </c>
    </row>
    <row r="1944" spans="10:11" x14ac:dyDescent="0.25">
      <c r="J1944" t="str">
        <v>Oman</v>
      </c>
      <c r="K1944" t="b">
        <v>0</v>
      </c>
    </row>
    <row r="1945" spans="10:11" x14ac:dyDescent="0.25">
      <c r="J1945" t="str">
        <v>Pakistan</v>
      </c>
      <c r="K1945" t="b">
        <v>0</v>
      </c>
    </row>
    <row r="1946" spans="10:11" x14ac:dyDescent="0.25">
      <c r="J1946" t="str">
        <v>Pakistan</v>
      </c>
      <c r="K1946" t="b">
        <v>1</v>
      </c>
    </row>
    <row r="1947" spans="10:11" x14ac:dyDescent="0.25">
      <c r="J1947" t="str">
        <v>Pakistan</v>
      </c>
      <c r="K1947" t="b">
        <v>1</v>
      </c>
    </row>
    <row r="1948" spans="10:11" x14ac:dyDescent="0.25">
      <c r="J1948" t="str">
        <v>Pakistan</v>
      </c>
      <c r="K1948" t="b">
        <v>1</v>
      </c>
    </row>
    <row r="1949" spans="10:11" x14ac:dyDescent="0.25">
      <c r="J1949" t="str">
        <v>Pakistan</v>
      </c>
      <c r="K1949" t="b">
        <v>1</v>
      </c>
    </row>
    <row r="1950" spans="10:11" x14ac:dyDescent="0.25">
      <c r="J1950" t="str">
        <v>Pakistan</v>
      </c>
      <c r="K1950" t="b">
        <v>1</v>
      </c>
    </row>
    <row r="1951" spans="10:11" x14ac:dyDescent="0.25">
      <c r="J1951" t="str">
        <v>Pakistan</v>
      </c>
      <c r="K1951" t="b">
        <v>1</v>
      </c>
    </row>
    <row r="1952" spans="10:11" x14ac:dyDescent="0.25">
      <c r="J1952" t="str">
        <v>Pakistan</v>
      </c>
      <c r="K1952" t="b">
        <v>1</v>
      </c>
    </row>
    <row r="1953" spans="10:11" x14ac:dyDescent="0.25">
      <c r="J1953" t="str">
        <v>Pakistan</v>
      </c>
      <c r="K1953" t="b">
        <v>1</v>
      </c>
    </row>
    <row r="1954" spans="10:11" x14ac:dyDescent="0.25">
      <c r="J1954" t="str">
        <v>Pakistan</v>
      </c>
      <c r="K1954" t="b">
        <v>1</v>
      </c>
    </row>
    <row r="1955" spans="10:11" x14ac:dyDescent="0.25">
      <c r="J1955" t="str">
        <v>Pakistan</v>
      </c>
      <c r="K1955" t="b">
        <v>1</v>
      </c>
    </row>
    <row r="1956" spans="10:11" x14ac:dyDescent="0.25">
      <c r="J1956" t="str">
        <v>Pakistan</v>
      </c>
      <c r="K1956" t="b">
        <v>1</v>
      </c>
    </row>
    <row r="1957" spans="10:11" x14ac:dyDescent="0.25">
      <c r="J1957" t="str">
        <v>Pakistan</v>
      </c>
      <c r="K1957" t="b">
        <v>1</v>
      </c>
    </row>
    <row r="1958" spans="10:11" x14ac:dyDescent="0.25">
      <c r="J1958" t="str">
        <v>Pakistan</v>
      </c>
      <c r="K1958" t="b">
        <v>0</v>
      </c>
    </row>
    <row r="1959" spans="10:11" x14ac:dyDescent="0.25">
      <c r="J1959" t="str">
        <v>Pakistan</v>
      </c>
      <c r="K1959" t="b">
        <v>0</v>
      </c>
    </row>
    <row r="1960" spans="10:11" x14ac:dyDescent="0.25">
      <c r="J1960" t="str">
        <v>Pakistan</v>
      </c>
      <c r="K1960" t="b">
        <v>0</v>
      </c>
    </row>
    <row r="1961" spans="10:11" x14ac:dyDescent="0.25">
      <c r="J1961" t="str">
        <v>Palau</v>
      </c>
      <c r="K1961" t="b">
        <v>0</v>
      </c>
    </row>
    <row r="1962" spans="10:11" x14ac:dyDescent="0.25">
      <c r="J1962" t="str">
        <v>Panama</v>
      </c>
      <c r="K1962" t="b">
        <v>0</v>
      </c>
    </row>
    <row r="1963" spans="10:11" x14ac:dyDescent="0.25">
      <c r="J1963" t="str">
        <v>Panama</v>
      </c>
      <c r="K1963" t="b">
        <v>1</v>
      </c>
    </row>
    <row r="1964" spans="10:11" x14ac:dyDescent="0.25">
      <c r="J1964" t="str">
        <v>Panama</v>
      </c>
      <c r="K1964" t="b">
        <v>1</v>
      </c>
    </row>
    <row r="1965" spans="10:11" x14ac:dyDescent="0.25">
      <c r="J1965" t="str">
        <v>Panama</v>
      </c>
      <c r="K1965" t="b">
        <v>1</v>
      </c>
    </row>
    <row r="1966" spans="10:11" x14ac:dyDescent="0.25">
      <c r="J1966" t="str">
        <v>Panama</v>
      </c>
      <c r="K1966" t="b">
        <v>1</v>
      </c>
    </row>
    <row r="1967" spans="10:11" x14ac:dyDescent="0.25">
      <c r="J1967" t="str">
        <v>Panama</v>
      </c>
      <c r="K1967" t="b">
        <v>1</v>
      </c>
    </row>
    <row r="1968" spans="10:11" x14ac:dyDescent="0.25">
      <c r="J1968" t="str">
        <v>Panama</v>
      </c>
      <c r="K1968" t="b">
        <v>1</v>
      </c>
    </row>
    <row r="1969" spans="10:11" x14ac:dyDescent="0.25">
      <c r="J1969" t="str">
        <v>Panama</v>
      </c>
      <c r="K1969" t="b">
        <v>1</v>
      </c>
    </row>
    <row r="1970" spans="10:11" x14ac:dyDescent="0.25">
      <c r="J1970" t="str">
        <v>Panama</v>
      </c>
      <c r="K1970" t="b">
        <v>1</v>
      </c>
    </row>
    <row r="1971" spans="10:11" x14ac:dyDescent="0.25">
      <c r="J1971" t="str">
        <v>Panama</v>
      </c>
      <c r="K1971" t="b">
        <v>1</v>
      </c>
    </row>
    <row r="1972" spans="10:11" x14ac:dyDescent="0.25">
      <c r="J1972" t="str">
        <v>Panama</v>
      </c>
      <c r="K1972" t="b">
        <v>1</v>
      </c>
    </row>
    <row r="1973" spans="10:11" x14ac:dyDescent="0.25">
      <c r="J1973" t="str">
        <v>Panama</v>
      </c>
      <c r="K1973" t="b">
        <v>1</v>
      </c>
    </row>
    <row r="1974" spans="10:11" x14ac:dyDescent="0.25">
      <c r="J1974" t="str">
        <v>Panama</v>
      </c>
      <c r="K1974" t="b">
        <v>1</v>
      </c>
    </row>
    <row r="1975" spans="10:11" x14ac:dyDescent="0.25">
      <c r="J1975" t="str">
        <v>Panama</v>
      </c>
      <c r="K1975" t="b">
        <v>1</v>
      </c>
    </row>
    <row r="1976" spans="10:11" x14ac:dyDescent="0.25">
      <c r="J1976" t="str">
        <v>Panama</v>
      </c>
      <c r="K1976" t="b">
        <v>1</v>
      </c>
    </row>
    <row r="1977" spans="10:11" x14ac:dyDescent="0.25">
      <c r="J1977" t="str">
        <v>Panama</v>
      </c>
      <c r="K1977" t="b">
        <v>0</v>
      </c>
    </row>
    <row r="1978" spans="10:11" x14ac:dyDescent="0.25">
      <c r="J1978" t="str">
        <v>Papua New Guinea</v>
      </c>
      <c r="K1978" t="b">
        <v>0</v>
      </c>
    </row>
    <row r="1979" spans="10:11" x14ac:dyDescent="0.25">
      <c r="J1979" t="str">
        <v>Papua New Guinea</v>
      </c>
      <c r="K1979" t="b">
        <v>1</v>
      </c>
    </row>
    <row r="1980" spans="10:11" x14ac:dyDescent="0.25">
      <c r="J1980" t="str">
        <v>Papua New Guinea</v>
      </c>
      <c r="K1980" t="b">
        <v>1</v>
      </c>
    </row>
    <row r="1981" spans="10:11" x14ac:dyDescent="0.25">
      <c r="J1981" t="str">
        <v>Papua New Guinea</v>
      </c>
      <c r="K1981" t="b">
        <v>1</v>
      </c>
    </row>
    <row r="1982" spans="10:11" x14ac:dyDescent="0.25">
      <c r="J1982" t="str">
        <v>Papua New Guinea</v>
      </c>
      <c r="K1982" t="b">
        <v>1</v>
      </c>
    </row>
    <row r="1983" spans="10:11" x14ac:dyDescent="0.25">
      <c r="J1983" t="str">
        <v>Papua New Guinea</v>
      </c>
      <c r="K1983" t="b">
        <v>1</v>
      </c>
    </row>
    <row r="1984" spans="10:11" x14ac:dyDescent="0.25">
      <c r="J1984" t="str">
        <v>Papua New Guinea</v>
      </c>
      <c r="K1984" t="b">
        <v>1</v>
      </c>
    </row>
    <row r="1985" spans="10:11" x14ac:dyDescent="0.25">
      <c r="J1985" t="str">
        <v>Papua New Guinea</v>
      </c>
      <c r="K1985" t="b">
        <v>1</v>
      </c>
    </row>
    <row r="1986" spans="10:11" x14ac:dyDescent="0.25">
      <c r="J1986" t="str">
        <v>Papua New Guinea</v>
      </c>
      <c r="K1986" t="b">
        <v>1</v>
      </c>
    </row>
    <row r="1987" spans="10:11" x14ac:dyDescent="0.25">
      <c r="J1987" t="str">
        <v>Papua New Guinea</v>
      </c>
      <c r="K1987" t="b">
        <v>1</v>
      </c>
    </row>
    <row r="1988" spans="10:11" x14ac:dyDescent="0.25">
      <c r="J1988" t="str">
        <v>Papua New Guinea</v>
      </c>
      <c r="K1988" t="b">
        <v>1</v>
      </c>
    </row>
    <row r="1989" spans="10:11" x14ac:dyDescent="0.25">
      <c r="J1989" t="str">
        <v>Papua New Guinea</v>
      </c>
      <c r="K1989" t="b">
        <v>1</v>
      </c>
    </row>
    <row r="1990" spans="10:11" x14ac:dyDescent="0.25">
      <c r="J1990" t="str">
        <v>Papua New Guinea</v>
      </c>
      <c r="K1990" t="b">
        <v>1</v>
      </c>
    </row>
    <row r="1991" spans="10:11" x14ac:dyDescent="0.25">
      <c r="J1991" t="str">
        <v>Papua New Guinea</v>
      </c>
      <c r="K1991" t="b">
        <v>1</v>
      </c>
    </row>
    <row r="1992" spans="10:11" x14ac:dyDescent="0.25">
      <c r="J1992" t="str">
        <v>Papua New Guinea</v>
      </c>
      <c r="K1992" t="b">
        <v>1</v>
      </c>
    </row>
    <row r="1993" spans="10:11" x14ac:dyDescent="0.25">
      <c r="J1993" t="str">
        <v>Papua New Guinea</v>
      </c>
      <c r="K1993" t="b">
        <v>1</v>
      </c>
    </row>
    <row r="1994" spans="10:11" x14ac:dyDescent="0.25">
      <c r="J1994" t="str">
        <v>Paraguay</v>
      </c>
      <c r="K1994" t="b">
        <v>0</v>
      </c>
    </row>
    <row r="1995" spans="10:11" x14ac:dyDescent="0.25">
      <c r="J1995" t="str">
        <v>Paraguay</v>
      </c>
      <c r="K1995" t="b">
        <v>1</v>
      </c>
    </row>
    <row r="1996" spans="10:11" x14ac:dyDescent="0.25">
      <c r="J1996" t="str">
        <v>Paraguay</v>
      </c>
      <c r="K1996" t="b">
        <v>1</v>
      </c>
    </row>
    <row r="1997" spans="10:11" x14ac:dyDescent="0.25">
      <c r="J1997" t="str">
        <v>Paraguay</v>
      </c>
      <c r="K1997" t="b">
        <v>1</v>
      </c>
    </row>
    <row r="1998" spans="10:11" x14ac:dyDescent="0.25">
      <c r="J1998" t="str">
        <v>Paraguay</v>
      </c>
      <c r="K1998" t="b">
        <v>1</v>
      </c>
    </row>
    <row r="1999" spans="10:11" x14ac:dyDescent="0.25">
      <c r="J1999" t="str">
        <v>Paraguay</v>
      </c>
      <c r="K1999" t="b">
        <v>1</v>
      </c>
    </row>
    <row r="2000" spans="10:11" x14ac:dyDescent="0.25">
      <c r="J2000" t="str">
        <v>Paraguay</v>
      </c>
      <c r="K2000" t="b">
        <v>1</v>
      </c>
    </row>
    <row r="2001" spans="10:11" x14ac:dyDescent="0.25">
      <c r="J2001" t="str">
        <v>Paraguay</v>
      </c>
      <c r="K2001" t="b">
        <v>1</v>
      </c>
    </row>
    <row r="2002" spans="10:11" x14ac:dyDescent="0.25">
      <c r="J2002" t="str">
        <v>Paraguay</v>
      </c>
      <c r="K2002" t="b">
        <v>1</v>
      </c>
    </row>
    <row r="2003" spans="10:11" x14ac:dyDescent="0.25">
      <c r="J2003" t="str">
        <v>Paraguay</v>
      </c>
      <c r="K2003" t="b">
        <v>1</v>
      </c>
    </row>
    <row r="2004" spans="10:11" x14ac:dyDescent="0.25">
      <c r="J2004" t="str">
        <v>Paraguay</v>
      </c>
      <c r="K2004" t="b">
        <v>1</v>
      </c>
    </row>
    <row r="2005" spans="10:11" x14ac:dyDescent="0.25">
      <c r="J2005" t="str">
        <v>Paraguay</v>
      </c>
      <c r="K2005" t="b">
        <v>1</v>
      </c>
    </row>
    <row r="2006" spans="10:11" x14ac:dyDescent="0.25">
      <c r="J2006" t="str">
        <v>Paraguay</v>
      </c>
      <c r="K2006" t="b">
        <v>1</v>
      </c>
    </row>
    <row r="2007" spans="10:11" x14ac:dyDescent="0.25">
      <c r="J2007" t="str">
        <v>Paraguay</v>
      </c>
      <c r="K2007" t="b">
        <v>0</v>
      </c>
    </row>
    <row r="2008" spans="10:11" x14ac:dyDescent="0.25">
      <c r="J2008" t="str">
        <v>Paraguay</v>
      </c>
      <c r="K2008" t="b">
        <v>0</v>
      </c>
    </row>
    <row r="2009" spans="10:11" x14ac:dyDescent="0.25">
      <c r="J2009" t="str">
        <v>Paraguay</v>
      </c>
      <c r="K2009" t="b">
        <v>0</v>
      </c>
    </row>
    <row r="2010" spans="10:11" x14ac:dyDescent="0.25">
      <c r="J2010" t="str">
        <v>Peru</v>
      </c>
      <c r="K2010" t="b">
        <v>0</v>
      </c>
    </row>
    <row r="2011" spans="10:11" x14ac:dyDescent="0.25">
      <c r="J2011" t="str">
        <v>Peru</v>
      </c>
      <c r="K2011" t="b">
        <v>1</v>
      </c>
    </row>
    <row r="2012" spans="10:11" x14ac:dyDescent="0.25">
      <c r="J2012" t="str">
        <v>Peru</v>
      </c>
      <c r="K2012" t="b">
        <v>1</v>
      </c>
    </row>
    <row r="2013" spans="10:11" x14ac:dyDescent="0.25">
      <c r="J2013" t="str">
        <v>Peru</v>
      </c>
      <c r="K2013" t="b">
        <v>1</v>
      </c>
    </row>
    <row r="2014" spans="10:11" x14ac:dyDescent="0.25">
      <c r="J2014" t="str">
        <v>Peru</v>
      </c>
      <c r="K2014" t="b">
        <v>1</v>
      </c>
    </row>
    <row r="2015" spans="10:11" x14ac:dyDescent="0.25">
      <c r="J2015" t="str">
        <v>Peru</v>
      </c>
      <c r="K2015" t="b">
        <v>1</v>
      </c>
    </row>
    <row r="2016" spans="10:11" x14ac:dyDescent="0.25">
      <c r="J2016" t="str">
        <v>Peru</v>
      </c>
      <c r="K2016" t="b">
        <v>1</v>
      </c>
    </row>
    <row r="2017" spans="10:11" x14ac:dyDescent="0.25">
      <c r="J2017" t="str">
        <v>Peru</v>
      </c>
      <c r="K2017" t="b">
        <v>1</v>
      </c>
    </row>
    <row r="2018" spans="10:11" x14ac:dyDescent="0.25">
      <c r="J2018" t="str">
        <v>Peru</v>
      </c>
      <c r="K2018" t="b">
        <v>1</v>
      </c>
    </row>
    <row r="2019" spans="10:11" x14ac:dyDescent="0.25">
      <c r="J2019" t="str">
        <v>Peru</v>
      </c>
      <c r="K2019" t="b">
        <v>1</v>
      </c>
    </row>
    <row r="2020" spans="10:11" x14ac:dyDescent="0.25">
      <c r="J2020" t="str">
        <v>Peru</v>
      </c>
      <c r="K2020" t="b">
        <v>1</v>
      </c>
    </row>
    <row r="2021" spans="10:11" x14ac:dyDescent="0.25">
      <c r="J2021" t="str">
        <v>Peru</v>
      </c>
      <c r="K2021" t="b">
        <v>1</v>
      </c>
    </row>
    <row r="2022" spans="10:11" x14ac:dyDescent="0.25">
      <c r="J2022" t="str">
        <v>Peru</v>
      </c>
      <c r="K2022" t="b">
        <v>1</v>
      </c>
    </row>
    <row r="2023" spans="10:11" x14ac:dyDescent="0.25">
      <c r="J2023" t="str">
        <v>Peru</v>
      </c>
      <c r="K2023" t="b">
        <v>0</v>
      </c>
    </row>
    <row r="2024" spans="10:11" x14ac:dyDescent="0.25">
      <c r="J2024" t="str">
        <v>Peru</v>
      </c>
      <c r="K2024" t="b">
        <v>0</v>
      </c>
    </row>
    <row r="2025" spans="10:11" x14ac:dyDescent="0.25">
      <c r="J2025" t="str">
        <v>Peru</v>
      </c>
      <c r="K2025" t="b">
        <v>0</v>
      </c>
    </row>
    <row r="2026" spans="10:11" x14ac:dyDescent="0.25">
      <c r="J2026" t="str">
        <v>Philippines</v>
      </c>
      <c r="K2026" t="b">
        <v>0</v>
      </c>
    </row>
    <row r="2027" spans="10:11" x14ac:dyDescent="0.25">
      <c r="J2027" t="str">
        <v>Philippines</v>
      </c>
      <c r="K2027" t="b">
        <v>1</v>
      </c>
    </row>
    <row r="2028" spans="10:11" x14ac:dyDescent="0.25">
      <c r="J2028" t="str">
        <v>Philippines</v>
      </c>
      <c r="K2028" t="b">
        <v>1</v>
      </c>
    </row>
    <row r="2029" spans="10:11" x14ac:dyDescent="0.25">
      <c r="J2029" t="str">
        <v>Philippines</v>
      </c>
      <c r="K2029" t="b">
        <v>1</v>
      </c>
    </row>
    <row r="2030" spans="10:11" x14ac:dyDescent="0.25">
      <c r="J2030" t="str">
        <v>Philippines</v>
      </c>
      <c r="K2030" t="b">
        <v>1</v>
      </c>
    </row>
    <row r="2031" spans="10:11" x14ac:dyDescent="0.25">
      <c r="J2031" t="str">
        <v>Philippines</v>
      </c>
      <c r="K2031" t="b">
        <v>1</v>
      </c>
    </row>
    <row r="2032" spans="10:11" x14ac:dyDescent="0.25">
      <c r="J2032" t="str">
        <v>Philippines</v>
      </c>
      <c r="K2032" t="b">
        <v>1</v>
      </c>
    </row>
    <row r="2033" spans="10:11" x14ac:dyDescent="0.25">
      <c r="J2033" t="str">
        <v>Philippines</v>
      </c>
      <c r="K2033" t="b">
        <v>1</v>
      </c>
    </row>
    <row r="2034" spans="10:11" x14ac:dyDescent="0.25">
      <c r="J2034" t="str">
        <v>Philippines</v>
      </c>
      <c r="K2034" t="b">
        <v>1</v>
      </c>
    </row>
    <row r="2035" spans="10:11" x14ac:dyDescent="0.25">
      <c r="J2035" t="str">
        <v>Philippines</v>
      </c>
      <c r="K2035" t="b">
        <v>1</v>
      </c>
    </row>
    <row r="2036" spans="10:11" x14ac:dyDescent="0.25">
      <c r="J2036" t="str">
        <v>Philippines</v>
      </c>
      <c r="K2036" t="b">
        <v>1</v>
      </c>
    </row>
    <row r="2037" spans="10:11" x14ac:dyDescent="0.25">
      <c r="J2037" t="str">
        <v>Philippines</v>
      </c>
      <c r="K2037" t="b">
        <v>1</v>
      </c>
    </row>
    <row r="2038" spans="10:11" x14ac:dyDescent="0.25">
      <c r="J2038" t="str">
        <v>Philippines</v>
      </c>
      <c r="K2038" t="b">
        <v>1</v>
      </c>
    </row>
    <row r="2039" spans="10:11" x14ac:dyDescent="0.25">
      <c r="J2039" t="str">
        <v>Philippines</v>
      </c>
      <c r="K2039" t="b">
        <v>1</v>
      </c>
    </row>
    <row r="2040" spans="10:11" x14ac:dyDescent="0.25">
      <c r="J2040" t="str">
        <v>Philippines</v>
      </c>
      <c r="K2040" t="b">
        <v>1</v>
      </c>
    </row>
    <row r="2041" spans="10:11" x14ac:dyDescent="0.25">
      <c r="J2041" t="str">
        <v>Philippines</v>
      </c>
      <c r="K2041" t="b">
        <v>1</v>
      </c>
    </row>
    <row r="2042" spans="10:11" x14ac:dyDescent="0.25">
      <c r="J2042" t="str">
        <v>Poland</v>
      </c>
      <c r="K2042" t="b">
        <v>0</v>
      </c>
    </row>
    <row r="2043" spans="10:11" x14ac:dyDescent="0.25">
      <c r="J2043" t="str">
        <v>Poland</v>
      </c>
      <c r="K2043" t="b">
        <v>1</v>
      </c>
    </row>
    <row r="2044" spans="10:11" x14ac:dyDescent="0.25">
      <c r="J2044" t="str">
        <v>Poland</v>
      </c>
      <c r="K2044" t="b">
        <v>1</v>
      </c>
    </row>
    <row r="2045" spans="10:11" x14ac:dyDescent="0.25">
      <c r="J2045" t="str">
        <v>Poland</v>
      </c>
      <c r="K2045" t="b">
        <v>1</v>
      </c>
    </row>
    <row r="2046" spans="10:11" x14ac:dyDescent="0.25">
      <c r="J2046" t="str">
        <v>Poland</v>
      </c>
      <c r="K2046" t="b">
        <v>1</v>
      </c>
    </row>
    <row r="2047" spans="10:11" x14ac:dyDescent="0.25">
      <c r="J2047" t="str">
        <v>Poland</v>
      </c>
      <c r="K2047" t="b">
        <v>1</v>
      </c>
    </row>
    <row r="2048" spans="10:11" x14ac:dyDescent="0.25">
      <c r="J2048" t="str">
        <v>Poland</v>
      </c>
      <c r="K2048" t="b">
        <v>1</v>
      </c>
    </row>
    <row r="2049" spans="10:11" x14ac:dyDescent="0.25">
      <c r="J2049" t="str">
        <v>Poland</v>
      </c>
      <c r="K2049" t="b">
        <v>1</v>
      </c>
    </row>
    <row r="2050" spans="10:11" x14ac:dyDescent="0.25">
      <c r="J2050" t="str">
        <v>Poland</v>
      </c>
      <c r="K2050" t="b">
        <v>1</v>
      </c>
    </row>
    <row r="2051" spans="10:11" x14ac:dyDescent="0.25">
      <c r="J2051" t="str">
        <v>Poland</v>
      </c>
      <c r="K2051" t="b">
        <v>1</v>
      </c>
    </row>
    <row r="2052" spans="10:11" x14ac:dyDescent="0.25">
      <c r="J2052" t="str">
        <v>Poland</v>
      </c>
      <c r="K2052" t="b">
        <v>1</v>
      </c>
    </row>
    <row r="2053" spans="10:11" x14ac:dyDescent="0.25">
      <c r="J2053" t="str">
        <v>Poland</v>
      </c>
      <c r="K2053" t="b">
        <v>1</v>
      </c>
    </row>
    <row r="2054" spans="10:11" x14ac:dyDescent="0.25">
      <c r="J2054" t="str">
        <v>Poland</v>
      </c>
      <c r="K2054" t="b">
        <v>1</v>
      </c>
    </row>
    <row r="2055" spans="10:11" x14ac:dyDescent="0.25">
      <c r="J2055" t="str">
        <v>Poland</v>
      </c>
      <c r="K2055" t="b">
        <v>1</v>
      </c>
    </row>
    <row r="2056" spans="10:11" x14ac:dyDescent="0.25">
      <c r="J2056" t="str">
        <v>Poland</v>
      </c>
      <c r="K2056" t="b">
        <v>1</v>
      </c>
    </row>
    <row r="2057" spans="10:11" x14ac:dyDescent="0.25">
      <c r="J2057" t="str">
        <v>Poland</v>
      </c>
      <c r="K2057" t="b">
        <v>1</v>
      </c>
    </row>
    <row r="2058" spans="10:11" x14ac:dyDescent="0.25">
      <c r="J2058" t="str">
        <v>Portugal</v>
      </c>
      <c r="K2058" t="b">
        <v>0</v>
      </c>
    </row>
    <row r="2059" spans="10:11" x14ac:dyDescent="0.25">
      <c r="J2059" t="str">
        <v>Portugal</v>
      </c>
      <c r="K2059" t="b">
        <v>1</v>
      </c>
    </row>
    <row r="2060" spans="10:11" x14ac:dyDescent="0.25">
      <c r="J2060" t="str">
        <v>Portugal</v>
      </c>
      <c r="K2060" t="b">
        <v>1</v>
      </c>
    </row>
    <row r="2061" spans="10:11" x14ac:dyDescent="0.25">
      <c r="J2061" t="str">
        <v>Portugal</v>
      </c>
      <c r="K2061" t="b">
        <v>1</v>
      </c>
    </row>
    <row r="2062" spans="10:11" x14ac:dyDescent="0.25">
      <c r="J2062" t="str">
        <v>Portugal</v>
      </c>
      <c r="K2062" t="b">
        <v>1</v>
      </c>
    </row>
    <row r="2063" spans="10:11" x14ac:dyDescent="0.25">
      <c r="J2063" t="str">
        <v>Portugal</v>
      </c>
      <c r="K2063" t="b">
        <v>1</v>
      </c>
    </row>
    <row r="2064" spans="10:11" x14ac:dyDescent="0.25">
      <c r="J2064" t="str">
        <v>Portugal</v>
      </c>
      <c r="K2064" t="b">
        <v>1</v>
      </c>
    </row>
    <row r="2065" spans="10:11" x14ac:dyDescent="0.25">
      <c r="J2065" t="str">
        <v>Portugal</v>
      </c>
      <c r="K2065" t="b">
        <v>1</v>
      </c>
    </row>
    <row r="2066" spans="10:11" x14ac:dyDescent="0.25">
      <c r="J2066" t="str">
        <v>Portugal</v>
      </c>
      <c r="K2066" t="b">
        <v>1</v>
      </c>
    </row>
    <row r="2067" spans="10:11" x14ac:dyDescent="0.25">
      <c r="J2067" t="str">
        <v>Portugal</v>
      </c>
      <c r="K2067" t="b">
        <v>1</v>
      </c>
    </row>
    <row r="2068" spans="10:11" x14ac:dyDescent="0.25">
      <c r="J2068" t="str">
        <v>Portugal</v>
      </c>
      <c r="K2068" t="b">
        <v>1</v>
      </c>
    </row>
    <row r="2069" spans="10:11" x14ac:dyDescent="0.25">
      <c r="J2069" t="str">
        <v>Portugal</v>
      </c>
      <c r="K2069" t="b">
        <v>1</v>
      </c>
    </row>
    <row r="2070" spans="10:11" x14ac:dyDescent="0.25">
      <c r="J2070" t="str">
        <v>Portugal</v>
      </c>
      <c r="K2070" t="b">
        <v>1</v>
      </c>
    </row>
    <row r="2071" spans="10:11" x14ac:dyDescent="0.25">
      <c r="J2071" t="str">
        <v>Portugal</v>
      </c>
      <c r="K2071" t="b">
        <v>1</v>
      </c>
    </row>
    <row r="2072" spans="10:11" x14ac:dyDescent="0.25">
      <c r="J2072" t="str">
        <v>Portugal</v>
      </c>
      <c r="K2072" t="b">
        <v>1</v>
      </c>
    </row>
    <row r="2073" spans="10:11" x14ac:dyDescent="0.25">
      <c r="J2073" t="str">
        <v>Portugal</v>
      </c>
      <c r="K2073" t="b">
        <v>1</v>
      </c>
    </row>
    <row r="2074" spans="10:11" x14ac:dyDescent="0.25">
      <c r="J2074" t="str">
        <v>Qatar</v>
      </c>
      <c r="K2074" t="b">
        <v>0</v>
      </c>
    </row>
    <row r="2075" spans="10:11" x14ac:dyDescent="0.25">
      <c r="J2075" t="str">
        <v>Qatar</v>
      </c>
      <c r="K2075" t="b">
        <v>0</v>
      </c>
    </row>
    <row r="2076" spans="10:11" x14ac:dyDescent="0.25">
      <c r="J2076" t="str">
        <v>Qatar</v>
      </c>
      <c r="K2076" t="b">
        <v>0</v>
      </c>
    </row>
    <row r="2077" spans="10:11" x14ac:dyDescent="0.25">
      <c r="J2077" t="str">
        <v>Qatar</v>
      </c>
      <c r="K2077" t="b">
        <v>0</v>
      </c>
    </row>
    <row r="2078" spans="10:11" x14ac:dyDescent="0.25">
      <c r="J2078" t="str">
        <v>Qatar</v>
      </c>
      <c r="K2078" t="b">
        <v>0</v>
      </c>
    </row>
    <row r="2079" spans="10:11" x14ac:dyDescent="0.25">
      <c r="J2079" t="str">
        <v>Qatar</v>
      </c>
      <c r="K2079" t="b">
        <v>0</v>
      </c>
    </row>
    <row r="2080" spans="10:11" x14ac:dyDescent="0.25">
      <c r="J2080" t="str">
        <v>Qatar</v>
      </c>
      <c r="K2080" t="b">
        <v>0</v>
      </c>
    </row>
    <row r="2081" spans="10:11" x14ac:dyDescent="0.25">
      <c r="J2081" t="str">
        <v>Qatar</v>
      </c>
      <c r="K2081" t="b">
        <v>0</v>
      </c>
    </row>
    <row r="2082" spans="10:11" x14ac:dyDescent="0.25">
      <c r="J2082" t="str">
        <v>Qatar</v>
      </c>
      <c r="K2082" t="b">
        <v>0</v>
      </c>
    </row>
    <row r="2083" spans="10:11" x14ac:dyDescent="0.25">
      <c r="J2083" t="str">
        <v>Qatar</v>
      </c>
      <c r="K2083" t="b">
        <v>0</v>
      </c>
    </row>
    <row r="2084" spans="10:11" x14ac:dyDescent="0.25">
      <c r="J2084" t="str">
        <v>Qatar</v>
      </c>
      <c r="K2084" t="b">
        <v>0</v>
      </c>
    </row>
    <row r="2085" spans="10:11" x14ac:dyDescent="0.25">
      <c r="J2085" t="str">
        <v>Qatar</v>
      </c>
      <c r="K2085" t="b">
        <v>0</v>
      </c>
    </row>
    <row r="2086" spans="10:11" x14ac:dyDescent="0.25">
      <c r="J2086" t="str">
        <v>Qatar</v>
      </c>
      <c r="K2086" t="b">
        <v>0</v>
      </c>
    </row>
    <row r="2087" spans="10:11" x14ac:dyDescent="0.25">
      <c r="J2087" t="str">
        <v>Qatar</v>
      </c>
      <c r="K2087" t="b">
        <v>0</v>
      </c>
    </row>
    <row r="2088" spans="10:11" x14ac:dyDescent="0.25">
      <c r="J2088" t="str">
        <v>Qatar</v>
      </c>
      <c r="K2088" t="b">
        <v>0</v>
      </c>
    </row>
    <row r="2089" spans="10:11" x14ac:dyDescent="0.25">
      <c r="J2089" t="str">
        <v>Qatar</v>
      </c>
      <c r="K2089" t="b">
        <v>0</v>
      </c>
    </row>
    <row r="2090" spans="10:11" x14ac:dyDescent="0.25">
      <c r="J2090" t="str">
        <v>Republic of Korea</v>
      </c>
      <c r="K2090" t="b">
        <v>0</v>
      </c>
    </row>
    <row r="2091" spans="10:11" x14ac:dyDescent="0.25">
      <c r="J2091" t="str">
        <v>Republic of Korea</v>
      </c>
      <c r="K2091" t="b">
        <v>0</v>
      </c>
    </row>
    <row r="2092" spans="10:11" x14ac:dyDescent="0.25">
      <c r="J2092" t="str">
        <v>Republic of Korea</v>
      </c>
      <c r="K2092" t="b">
        <v>0</v>
      </c>
    </row>
    <row r="2093" spans="10:11" x14ac:dyDescent="0.25">
      <c r="J2093" t="str">
        <v>Republic of Korea</v>
      </c>
      <c r="K2093" t="b">
        <v>0</v>
      </c>
    </row>
    <row r="2094" spans="10:11" x14ac:dyDescent="0.25">
      <c r="J2094" t="str">
        <v>Republic of Korea</v>
      </c>
      <c r="K2094" t="b">
        <v>0</v>
      </c>
    </row>
    <row r="2095" spans="10:11" x14ac:dyDescent="0.25">
      <c r="J2095" t="str">
        <v>Republic of Korea</v>
      </c>
      <c r="K2095" t="b">
        <v>0</v>
      </c>
    </row>
    <row r="2096" spans="10:11" x14ac:dyDescent="0.25">
      <c r="J2096" t="str">
        <v>Republic of Korea</v>
      </c>
      <c r="K2096" t="b">
        <v>0</v>
      </c>
    </row>
    <row r="2097" spans="10:11" x14ac:dyDescent="0.25">
      <c r="J2097" t="str">
        <v>Republic of Korea</v>
      </c>
      <c r="K2097" t="b">
        <v>0</v>
      </c>
    </row>
    <row r="2098" spans="10:11" x14ac:dyDescent="0.25">
      <c r="J2098" t="str">
        <v>Republic of Korea</v>
      </c>
      <c r="K2098" t="b">
        <v>0</v>
      </c>
    </row>
    <row r="2099" spans="10:11" x14ac:dyDescent="0.25">
      <c r="J2099" t="str">
        <v>Republic of Korea</v>
      </c>
      <c r="K2099" t="b">
        <v>0</v>
      </c>
    </row>
    <row r="2100" spans="10:11" x14ac:dyDescent="0.25">
      <c r="J2100" t="str">
        <v>Republic of Korea</v>
      </c>
      <c r="K2100" t="b">
        <v>0</v>
      </c>
    </row>
    <row r="2101" spans="10:11" x14ac:dyDescent="0.25">
      <c r="J2101" t="str">
        <v>Republic of Korea</v>
      </c>
      <c r="K2101" t="b">
        <v>0</v>
      </c>
    </row>
    <row r="2102" spans="10:11" x14ac:dyDescent="0.25">
      <c r="J2102" t="str">
        <v>Republic of Korea</v>
      </c>
      <c r="K2102" t="b">
        <v>0</v>
      </c>
    </row>
    <row r="2103" spans="10:11" x14ac:dyDescent="0.25">
      <c r="J2103" t="str">
        <v>Republic of Korea</v>
      </c>
      <c r="K2103" t="b">
        <v>0</v>
      </c>
    </row>
    <row r="2104" spans="10:11" x14ac:dyDescent="0.25">
      <c r="J2104" t="str">
        <v>Republic of Korea</v>
      </c>
      <c r="K2104" t="b">
        <v>0</v>
      </c>
    </row>
    <row r="2105" spans="10:11" x14ac:dyDescent="0.25">
      <c r="J2105" t="str">
        <v>Republic of Korea</v>
      </c>
      <c r="K2105" t="b">
        <v>0</v>
      </c>
    </row>
    <row r="2106" spans="10:11" x14ac:dyDescent="0.25">
      <c r="J2106" t="str">
        <v>Republic of Moldova</v>
      </c>
      <c r="K2106" t="b">
        <v>0</v>
      </c>
    </row>
    <row r="2107" spans="10:11" x14ac:dyDescent="0.25">
      <c r="J2107" t="str">
        <v>Republic of Moldova</v>
      </c>
      <c r="K2107" t="b">
        <v>0</v>
      </c>
    </row>
    <row r="2108" spans="10:11" x14ac:dyDescent="0.25">
      <c r="J2108" t="str">
        <v>Republic of Moldova</v>
      </c>
      <c r="K2108" t="b">
        <v>0</v>
      </c>
    </row>
    <row r="2109" spans="10:11" x14ac:dyDescent="0.25">
      <c r="J2109" t="str">
        <v>Republic of Moldova</v>
      </c>
      <c r="K2109" t="b">
        <v>0</v>
      </c>
    </row>
    <row r="2110" spans="10:11" x14ac:dyDescent="0.25">
      <c r="J2110" t="str">
        <v>Republic of Moldova</v>
      </c>
      <c r="K2110" t="b">
        <v>0</v>
      </c>
    </row>
    <row r="2111" spans="10:11" x14ac:dyDescent="0.25">
      <c r="J2111" t="str">
        <v>Republic of Moldova</v>
      </c>
      <c r="K2111" t="b">
        <v>0</v>
      </c>
    </row>
    <row r="2112" spans="10:11" x14ac:dyDescent="0.25">
      <c r="J2112" t="str">
        <v>Republic of Moldova</v>
      </c>
      <c r="K2112" t="b">
        <v>0</v>
      </c>
    </row>
    <row r="2113" spans="10:11" x14ac:dyDescent="0.25">
      <c r="J2113" t="str">
        <v>Republic of Moldova</v>
      </c>
      <c r="K2113" t="b">
        <v>0</v>
      </c>
    </row>
    <row r="2114" spans="10:11" x14ac:dyDescent="0.25">
      <c r="J2114" t="str">
        <v>Republic of Moldova</v>
      </c>
      <c r="K2114" t="b">
        <v>0</v>
      </c>
    </row>
    <row r="2115" spans="10:11" x14ac:dyDescent="0.25">
      <c r="J2115" t="str">
        <v>Republic of Moldova</v>
      </c>
      <c r="K2115" t="b">
        <v>0</v>
      </c>
    </row>
    <row r="2116" spans="10:11" x14ac:dyDescent="0.25">
      <c r="J2116" t="str">
        <v>Republic of Moldova</v>
      </c>
      <c r="K2116" t="b">
        <v>0</v>
      </c>
    </row>
    <row r="2117" spans="10:11" x14ac:dyDescent="0.25">
      <c r="J2117" t="str">
        <v>Republic of Moldova</v>
      </c>
      <c r="K2117" t="b">
        <v>0</v>
      </c>
    </row>
    <row r="2118" spans="10:11" x14ac:dyDescent="0.25">
      <c r="J2118" t="str">
        <v>Republic of Moldova</v>
      </c>
      <c r="K2118" t="b">
        <v>0</v>
      </c>
    </row>
    <row r="2119" spans="10:11" x14ac:dyDescent="0.25">
      <c r="J2119" t="str">
        <v>Republic of Moldova</v>
      </c>
      <c r="K2119" t="b">
        <v>0</v>
      </c>
    </row>
    <row r="2120" spans="10:11" x14ac:dyDescent="0.25">
      <c r="J2120" t="str">
        <v>Republic of Moldova</v>
      </c>
      <c r="K2120" t="b">
        <v>0</v>
      </c>
    </row>
    <row r="2121" spans="10:11" x14ac:dyDescent="0.25">
      <c r="J2121" t="str">
        <v>Republic of Moldova</v>
      </c>
      <c r="K2121" t="b">
        <v>0</v>
      </c>
    </row>
    <row r="2122" spans="10:11" x14ac:dyDescent="0.25">
      <c r="J2122" t="str">
        <v>Romania</v>
      </c>
      <c r="K2122" t="b">
        <v>0</v>
      </c>
    </row>
    <row r="2123" spans="10:11" x14ac:dyDescent="0.25">
      <c r="J2123" t="str">
        <v>Romania</v>
      </c>
      <c r="K2123" t="b">
        <v>1</v>
      </c>
    </row>
    <row r="2124" spans="10:11" x14ac:dyDescent="0.25">
      <c r="J2124" t="str">
        <v>Romania</v>
      </c>
      <c r="K2124" t="b">
        <v>1</v>
      </c>
    </row>
    <row r="2125" spans="10:11" x14ac:dyDescent="0.25">
      <c r="J2125" t="str">
        <v>Romania</v>
      </c>
      <c r="K2125" t="b">
        <v>1</v>
      </c>
    </row>
    <row r="2126" spans="10:11" x14ac:dyDescent="0.25">
      <c r="J2126" t="str">
        <v>Romania</v>
      </c>
      <c r="K2126" t="b">
        <v>1</v>
      </c>
    </row>
    <row r="2127" spans="10:11" x14ac:dyDescent="0.25">
      <c r="J2127" t="str">
        <v>Romania</v>
      </c>
      <c r="K2127" t="b">
        <v>1</v>
      </c>
    </row>
    <row r="2128" spans="10:11" x14ac:dyDescent="0.25">
      <c r="J2128" t="str">
        <v>Romania</v>
      </c>
      <c r="K2128" t="b">
        <v>1</v>
      </c>
    </row>
    <row r="2129" spans="10:11" x14ac:dyDescent="0.25">
      <c r="J2129" t="str">
        <v>Romania</v>
      </c>
      <c r="K2129" t="b">
        <v>1</v>
      </c>
    </row>
    <row r="2130" spans="10:11" x14ac:dyDescent="0.25">
      <c r="J2130" t="str">
        <v>Romania</v>
      </c>
      <c r="K2130" t="b">
        <v>1</v>
      </c>
    </row>
    <row r="2131" spans="10:11" x14ac:dyDescent="0.25">
      <c r="J2131" t="str">
        <v>Romania</v>
      </c>
      <c r="K2131" t="b">
        <v>1</v>
      </c>
    </row>
    <row r="2132" spans="10:11" x14ac:dyDescent="0.25">
      <c r="J2132" t="str">
        <v>Romania</v>
      </c>
      <c r="K2132" t="b">
        <v>1</v>
      </c>
    </row>
    <row r="2133" spans="10:11" x14ac:dyDescent="0.25">
      <c r="J2133" t="str">
        <v>Romania</v>
      </c>
      <c r="K2133" t="b">
        <v>1</v>
      </c>
    </row>
    <row r="2134" spans="10:11" x14ac:dyDescent="0.25">
      <c r="J2134" t="str">
        <v>Romania</v>
      </c>
      <c r="K2134" t="b">
        <v>1</v>
      </c>
    </row>
    <row r="2135" spans="10:11" x14ac:dyDescent="0.25">
      <c r="J2135" t="str">
        <v>Romania</v>
      </c>
      <c r="K2135" t="b">
        <v>1</v>
      </c>
    </row>
    <row r="2136" spans="10:11" x14ac:dyDescent="0.25">
      <c r="J2136" t="str">
        <v>Romania</v>
      </c>
      <c r="K2136" t="b">
        <v>1</v>
      </c>
    </row>
    <row r="2137" spans="10:11" x14ac:dyDescent="0.25">
      <c r="J2137" t="str">
        <v>Romania</v>
      </c>
      <c r="K2137" t="b">
        <v>1</v>
      </c>
    </row>
    <row r="2138" spans="10:11" x14ac:dyDescent="0.25">
      <c r="J2138" t="str">
        <v>Russian Federation</v>
      </c>
      <c r="K2138" t="b">
        <v>0</v>
      </c>
    </row>
    <row r="2139" spans="10:11" x14ac:dyDescent="0.25">
      <c r="J2139" t="str">
        <v>Russian Federation</v>
      </c>
      <c r="K2139" t="b">
        <v>1</v>
      </c>
    </row>
    <row r="2140" spans="10:11" x14ac:dyDescent="0.25">
      <c r="J2140" t="str">
        <v>Russian Federation</v>
      </c>
      <c r="K2140" t="b">
        <v>1</v>
      </c>
    </row>
    <row r="2141" spans="10:11" x14ac:dyDescent="0.25">
      <c r="J2141" t="str">
        <v>Russian Federation</v>
      </c>
      <c r="K2141" t="b">
        <v>1</v>
      </c>
    </row>
    <row r="2142" spans="10:11" x14ac:dyDescent="0.25">
      <c r="J2142" t="str">
        <v>Russian Federation</v>
      </c>
      <c r="K2142" t="b">
        <v>1</v>
      </c>
    </row>
    <row r="2143" spans="10:11" x14ac:dyDescent="0.25">
      <c r="J2143" t="str">
        <v>Russian Federation</v>
      </c>
      <c r="K2143" t="b">
        <v>1</v>
      </c>
    </row>
    <row r="2144" spans="10:11" x14ac:dyDescent="0.25">
      <c r="J2144" t="str">
        <v>Russian Federation</v>
      </c>
      <c r="K2144" t="b">
        <v>1</v>
      </c>
    </row>
    <row r="2145" spans="10:11" x14ac:dyDescent="0.25">
      <c r="J2145" t="str">
        <v>Russian Federation</v>
      </c>
      <c r="K2145" t="b">
        <v>1</v>
      </c>
    </row>
    <row r="2146" spans="10:11" x14ac:dyDescent="0.25">
      <c r="J2146" t="str">
        <v>Russian Federation</v>
      </c>
      <c r="K2146" t="b">
        <v>1</v>
      </c>
    </row>
    <row r="2147" spans="10:11" x14ac:dyDescent="0.25">
      <c r="J2147" t="str">
        <v>Russian Federation</v>
      </c>
      <c r="K2147" t="b">
        <v>1</v>
      </c>
    </row>
    <row r="2148" spans="10:11" x14ac:dyDescent="0.25">
      <c r="J2148" t="str">
        <v>Russian Federation</v>
      </c>
      <c r="K2148" t="b">
        <v>1</v>
      </c>
    </row>
    <row r="2149" spans="10:11" x14ac:dyDescent="0.25">
      <c r="J2149" t="str">
        <v>Russian Federation</v>
      </c>
      <c r="K2149" t="b">
        <v>1</v>
      </c>
    </row>
    <row r="2150" spans="10:11" x14ac:dyDescent="0.25">
      <c r="J2150" t="str">
        <v>Russian Federation</v>
      </c>
      <c r="K2150" t="b">
        <v>1</v>
      </c>
    </row>
    <row r="2151" spans="10:11" x14ac:dyDescent="0.25">
      <c r="J2151" t="str">
        <v>Russian Federation</v>
      </c>
      <c r="K2151" t="b">
        <v>1</v>
      </c>
    </row>
    <row r="2152" spans="10:11" x14ac:dyDescent="0.25">
      <c r="J2152" t="str">
        <v>Russian Federation</v>
      </c>
      <c r="K2152" t="b">
        <v>1</v>
      </c>
    </row>
    <row r="2153" spans="10:11" x14ac:dyDescent="0.25">
      <c r="J2153" t="str">
        <v>Russian Federation</v>
      </c>
      <c r="K2153" t="b">
        <v>0</v>
      </c>
    </row>
    <row r="2154" spans="10:11" x14ac:dyDescent="0.25">
      <c r="J2154" t="str">
        <v>Rwanda</v>
      </c>
      <c r="K2154" t="b">
        <v>0</v>
      </c>
    </row>
    <row r="2155" spans="10:11" x14ac:dyDescent="0.25">
      <c r="J2155" t="str">
        <v>Rwanda</v>
      </c>
      <c r="K2155" t="b">
        <v>1</v>
      </c>
    </row>
    <row r="2156" spans="10:11" x14ac:dyDescent="0.25">
      <c r="J2156" t="str">
        <v>Rwanda</v>
      </c>
      <c r="K2156" t="b">
        <v>1</v>
      </c>
    </row>
    <row r="2157" spans="10:11" x14ac:dyDescent="0.25">
      <c r="J2157" t="str">
        <v>Rwanda</v>
      </c>
      <c r="K2157" t="b">
        <v>1</v>
      </c>
    </row>
    <row r="2158" spans="10:11" x14ac:dyDescent="0.25">
      <c r="J2158" t="str">
        <v>Rwanda</v>
      </c>
      <c r="K2158" t="b">
        <v>1</v>
      </c>
    </row>
    <row r="2159" spans="10:11" x14ac:dyDescent="0.25">
      <c r="J2159" t="str">
        <v>Rwanda</v>
      </c>
      <c r="K2159" t="b">
        <v>1</v>
      </c>
    </row>
    <row r="2160" spans="10:11" x14ac:dyDescent="0.25">
      <c r="J2160" t="str">
        <v>Rwanda</v>
      </c>
      <c r="K2160" t="b">
        <v>1</v>
      </c>
    </row>
    <row r="2161" spans="10:11" x14ac:dyDescent="0.25">
      <c r="J2161" t="str">
        <v>Rwanda</v>
      </c>
      <c r="K2161" t="b">
        <v>1</v>
      </c>
    </row>
    <row r="2162" spans="10:11" x14ac:dyDescent="0.25">
      <c r="J2162" t="str">
        <v>Rwanda</v>
      </c>
      <c r="K2162" t="b">
        <v>1</v>
      </c>
    </row>
    <row r="2163" spans="10:11" x14ac:dyDescent="0.25">
      <c r="J2163" t="str">
        <v>Rwanda</v>
      </c>
      <c r="K2163" t="b">
        <v>1</v>
      </c>
    </row>
    <row r="2164" spans="10:11" x14ac:dyDescent="0.25">
      <c r="J2164" t="str">
        <v>Rwanda</v>
      </c>
      <c r="K2164" t="b">
        <v>1</v>
      </c>
    </row>
    <row r="2165" spans="10:11" x14ac:dyDescent="0.25">
      <c r="J2165" t="str">
        <v>Rwanda</v>
      </c>
      <c r="K2165" t="b">
        <v>1</v>
      </c>
    </row>
    <row r="2166" spans="10:11" x14ac:dyDescent="0.25">
      <c r="J2166" t="str">
        <v>Rwanda</v>
      </c>
      <c r="K2166" t="b">
        <v>1</v>
      </c>
    </row>
    <row r="2167" spans="10:11" x14ac:dyDescent="0.25">
      <c r="J2167" t="str">
        <v>Rwanda</v>
      </c>
      <c r="K2167" t="b">
        <v>1</v>
      </c>
    </row>
    <row r="2168" spans="10:11" x14ac:dyDescent="0.25">
      <c r="J2168" t="str">
        <v>Rwanda</v>
      </c>
      <c r="K2168" t="b">
        <v>0</v>
      </c>
    </row>
    <row r="2169" spans="10:11" x14ac:dyDescent="0.25">
      <c r="J2169" t="str">
        <v>Rwanda</v>
      </c>
      <c r="K2169" t="b">
        <v>0</v>
      </c>
    </row>
    <row r="2170" spans="10:11" x14ac:dyDescent="0.25">
      <c r="J2170" t="str">
        <v>Saint Kitts and Nevis</v>
      </c>
      <c r="K2170" t="b">
        <v>0</v>
      </c>
    </row>
    <row r="2171" spans="10:11" x14ac:dyDescent="0.25">
      <c r="J2171" t="str">
        <v>Saint Lucia</v>
      </c>
      <c r="K2171" t="b">
        <v>0</v>
      </c>
    </row>
    <row r="2172" spans="10:11" x14ac:dyDescent="0.25">
      <c r="J2172" t="str">
        <v>Saint Lucia</v>
      </c>
      <c r="K2172" t="b">
        <v>0</v>
      </c>
    </row>
    <row r="2173" spans="10:11" x14ac:dyDescent="0.25">
      <c r="J2173" t="str">
        <v>Saint Lucia</v>
      </c>
      <c r="K2173" t="b">
        <v>0</v>
      </c>
    </row>
    <row r="2174" spans="10:11" x14ac:dyDescent="0.25">
      <c r="J2174" t="str">
        <v>Saint Lucia</v>
      </c>
      <c r="K2174" t="b">
        <v>0</v>
      </c>
    </row>
    <row r="2175" spans="10:11" x14ac:dyDescent="0.25">
      <c r="J2175" t="str">
        <v>Saint Lucia</v>
      </c>
      <c r="K2175" t="b">
        <v>0</v>
      </c>
    </row>
    <row r="2176" spans="10:11" x14ac:dyDescent="0.25">
      <c r="J2176" t="str">
        <v>Saint Lucia</v>
      </c>
      <c r="K2176" t="b">
        <v>0</v>
      </c>
    </row>
    <row r="2177" spans="10:11" x14ac:dyDescent="0.25">
      <c r="J2177" t="str">
        <v>Saint Lucia</v>
      </c>
      <c r="K2177" t="b">
        <v>0</v>
      </c>
    </row>
    <row r="2178" spans="10:11" x14ac:dyDescent="0.25">
      <c r="J2178" t="str">
        <v>Saint Lucia</v>
      </c>
      <c r="K2178" t="b">
        <v>0</v>
      </c>
    </row>
    <row r="2179" spans="10:11" x14ac:dyDescent="0.25">
      <c r="J2179" t="str">
        <v>Saint Lucia</v>
      </c>
      <c r="K2179" t="b">
        <v>0</v>
      </c>
    </row>
    <row r="2180" spans="10:11" x14ac:dyDescent="0.25">
      <c r="J2180" t="str">
        <v>Saint Lucia</v>
      </c>
      <c r="K2180" t="b">
        <v>0</v>
      </c>
    </row>
    <row r="2181" spans="10:11" x14ac:dyDescent="0.25">
      <c r="J2181" t="str">
        <v>Saint Lucia</v>
      </c>
      <c r="K2181" t="b">
        <v>0</v>
      </c>
    </row>
    <row r="2182" spans="10:11" x14ac:dyDescent="0.25">
      <c r="J2182" t="str">
        <v>Saint Lucia</v>
      </c>
      <c r="K2182" t="b">
        <v>0</v>
      </c>
    </row>
    <row r="2183" spans="10:11" x14ac:dyDescent="0.25">
      <c r="J2183" t="str">
        <v>Saint Lucia</v>
      </c>
      <c r="K2183" t="b">
        <v>0</v>
      </c>
    </row>
    <row r="2184" spans="10:11" x14ac:dyDescent="0.25">
      <c r="J2184" t="str">
        <v>Saint Lucia</v>
      </c>
      <c r="K2184" t="b">
        <v>0</v>
      </c>
    </row>
    <row r="2185" spans="10:11" x14ac:dyDescent="0.25">
      <c r="J2185" t="str">
        <v>Saint Lucia</v>
      </c>
      <c r="K2185" t="b">
        <v>0</v>
      </c>
    </row>
    <row r="2186" spans="10:11" x14ac:dyDescent="0.25">
      <c r="J2186" t="str">
        <v>Saint Lucia</v>
      </c>
      <c r="K2186" t="b">
        <v>0</v>
      </c>
    </row>
    <row r="2187" spans="10:11" x14ac:dyDescent="0.25">
      <c r="J2187" t="str">
        <v>Saint Vincent and the Grenadines</v>
      </c>
      <c r="K2187" t="b">
        <v>0</v>
      </c>
    </row>
    <row r="2188" spans="10:11" x14ac:dyDescent="0.25">
      <c r="J2188" t="str">
        <v>Saint Vincent and the Grenadines</v>
      </c>
      <c r="K2188" t="b">
        <v>0</v>
      </c>
    </row>
    <row r="2189" spans="10:11" x14ac:dyDescent="0.25">
      <c r="J2189" t="str">
        <v>Saint Vincent and the Grenadines</v>
      </c>
      <c r="K2189" t="b">
        <v>0</v>
      </c>
    </row>
    <row r="2190" spans="10:11" x14ac:dyDescent="0.25">
      <c r="J2190" t="str">
        <v>Saint Vincent and the Grenadines</v>
      </c>
      <c r="K2190" t="b">
        <v>0</v>
      </c>
    </row>
    <row r="2191" spans="10:11" x14ac:dyDescent="0.25">
      <c r="J2191" t="str">
        <v>Saint Vincent and the Grenadines</v>
      </c>
      <c r="K2191" t="b">
        <v>0</v>
      </c>
    </row>
    <row r="2192" spans="10:11" x14ac:dyDescent="0.25">
      <c r="J2192" t="str">
        <v>Saint Vincent and the Grenadines</v>
      </c>
      <c r="K2192" t="b">
        <v>0</v>
      </c>
    </row>
    <row r="2193" spans="10:11" x14ac:dyDescent="0.25">
      <c r="J2193" t="str">
        <v>Saint Vincent and the Grenadines</v>
      </c>
      <c r="K2193" t="b">
        <v>0</v>
      </c>
    </row>
    <row r="2194" spans="10:11" x14ac:dyDescent="0.25">
      <c r="J2194" t="str">
        <v>Saint Vincent and the Grenadines</v>
      </c>
      <c r="K2194" t="b">
        <v>0</v>
      </c>
    </row>
    <row r="2195" spans="10:11" x14ac:dyDescent="0.25">
      <c r="J2195" t="str">
        <v>Saint Vincent and the Grenadines</v>
      </c>
      <c r="K2195" t="b">
        <v>0</v>
      </c>
    </row>
    <row r="2196" spans="10:11" x14ac:dyDescent="0.25">
      <c r="J2196" t="str">
        <v>Saint Vincent and the Grenadines</v>
      </c>
      <c r="K2196" t="b">
        <v>0</v>
      </c>
    </row>
    <row r="2197" spans="10:11" x14ac:dyDescent="0.25">
      <c r="J2197" t="str">
        <v>Saint Vincent and the Grenadines</v>
      </c>
      <c r="K2197" t="b">
        <v>0</v>
      </c>
    </row>
    <row r="2198" spans="10:11" x14ac:dyDescent="0.25">
      <c r="J2198" t="str">
        <v>Saint Vincent and the Grenadines</v>
      </c>
      <c r="K2198" t="b">
        <v>0</v>
      </c>
    </row>
    <row r="2199" spans="10:11" x14ac:dyDescent="0.25">
      <c r="J2199" t="str">
        <v>Saint Vincent and the Grenadines</v>
      </c>
      <c r="K2199" t="b">
        <v>0</v>
      </c>
    </row>
    <row r="2200" spans="10:11" x14ac:dyDescent="0.25">
      <c r="J2200" t="str">
        <v>Saint Vincent and the Grenadines</v>
      </c>
      <c r="K2200" t="b">
        <v>0</v>
      </c>
    </row>
    <row r="2201" spans="10:11" x14ac:dyDescent="0.25">
      <c r="J2201" t="str">
        <v>Saint Vincent and the Grenadines</v>
      </c>
      <c r="K2201" t="b">
        <v>0</v>
      </c>
    </row>
    <row r="2202" spans="10:11" x14ac:dyDescent="0.25">
      <c r="J2202" t="str">
        <v>Saint Vincent and the Grenadines</v>
      </c>
      <c r="K2202" t="b">
        <v>0</v>
      </c>
    </row>
    <row r="2203" spans="10:11" x14ac:dyDescent="0.25">
      <c r="J2203" t="str">
        <v>Samoa</v>
      </c>
      <c r="K2203" t="b">
        <v>0</v>
      </c>
    </row>
    <row r="2204" spans="10:11" x14ac:dyDescent="0.25">
      <c r="J2204" t="str">
        <v>Samoa</v>
      </c>
      <c r="K2204" t="b">
        <v>1</v>
      </c>
    </row>
    <row r="2205" spans="10:11" x14ac:dyDescent="0.25">
      <c r="J2205" t="str">
        <v>Samoa</v>
      </c>
      <c r="K2205" t="b">
        <v>1</v>
      </c>
    </row>
    <row r="2206" spans="10:11" x14ac:dyDescent="0.25">
      <c r="J2206" t="str">
        <v>Samoa</v>
      </c>
      <c r="K2206" t="b">
        <v>1</v>
      </c>
    </row>
    <row r="2207" spans="10:11" x14ac:dyDescent="0.25">
      <c r="J2207" t="str">
        <v>Samoa</v>
      </c>
      <c r="K2207" t="b">
        <v>1</v>
      </c>
    </row>
    <row r="2208" spans="10:11" x14ac:dyDescent="0.25">
      <c r="J2208" t="str">
        <v>Samoa</v>
      </c>
      <c r="K2208" t="b">
        <v>1</v>
      </c>
    </row>
    <row r="2209" spans="10:11" x14ac:dyDescent="0.25">
      <c r="J2209" t="str">
        <v>Samoa</v>
      </c>
      <c r="K2209" t="b">
        <v>1</v>
      </c>
    </row>
    <row r="2210" spans="10:11" x14ac:dyDescent="0.25">
      <c r="J2210" t="str">
        <v>Samoa</v>
      </c>
      <c r="K2210" t="b">
        <v>1</v>
      </c>
    </row>
    <row r="2211" spans="10:11" x14ac:dyDescent="0.25">
      <c r="J2211" t="str">
        <v>Samoa</v>
      </c>
      <c r="K2211" t="b">
        <v>1</v>
      </c>
    </row>
    <row r="2212" spans="10:11" x14ac:dyDescent="0.25">
      <c r="J2212" t="str">
        <v>Samoa</v>
      </c>
      <c r="K2212" t="b">
        <v>1</v>
      </c>
    </row>
    <row r="2213" spans="10:11" x14ac:dyDescent="0.25">
      <c r="J2213" t="str">
        <v>Samoa</v>
      </c>
      <c r="K2213" t="b">
        <v>1</v>
      </c>
    </row>
    <row r="2214" spans="10:11" x14ac:dyDescent="0.25">
      <c r="J2214" t="str">
        <v>Samoa</v>
      </c>
      <c r="K2214" t="b">
        <v>1</v>
      </c>
    </row>
    <row r="2215" spans="10:11" x14ac:dyDescent="0.25">
      <c r="J2215" t="str">
        <v>Samoa</v>
      </c>
      <c r="K2215" t="b">
        <v>1</v>
      </c>
    </row>
    <row r="2216" spans="10:11" x14ac:dyDescent="0.25">
      <c r="J2216" t="str">
        <v>Samoa</v>
      </c>
      <c r="K2216" t="b">
        <v>1</v>
      </c>
    </row>
    <row r="2217" spans="10:11" x14ac:dyDescent="0.25">
      <c r="J2217" t="str">
        <v>Samoa</v>
      </c>
      <c r="K2217" t="b">
        <v>1</v>
      </c>
    </row>
    <row r="2218" spans="10:11" x14ac:dyDescent="0.25">
      <c r="J2218" t="str">
        <v>Samoa</v>
      </c>
      <c r="K2218" t="b">
        <v>1</v>
      </c>
    </row>
    <row r="2219" spans="10:11" x14ac:dyDescent="0.25">
      <c r="J2219" t="str">
        <v>San Marino</v>
      </c>
      <c r="K2219" t="b">
        <v>0</v>
      </c>
    </row>
    <row r="2220" spans="10:11" x14ac:dyDescent="0.25">
      <c r="J2220" t="str">
        <v>Sao Tome and Principe</v>
      </c>
      <c r="K2220" t="b">
        <v>0</v>
      </c>
    </row>
    <row r="2221" spans="10:11" x14ac:dyDescent="0.25">
      <c r="J2221" t="str">
        <v>Sao Tome and Principe</v>
      </c>
      <c r="K2221" t="b">
        <v>1</v>
      </c>
    </row>
    <row r="2222" spans="10:11" x14ac:dyDescent="0.25">
      <c r="J2222" t="str">
        <v>Sao Tome and Principe</v>
      </c>
      <c r="K2222" t="b">
        <v>1</v>
      </c>
    </row>
    <row r="2223" spans="10:11" x14ac:dyDescent="0.25">
      <c r="J2223" t="str">
        <v>Sao Tome and Principe</v>
      </c>
      <c r="K2223" t="b">
        <v>1</v>
      </c>
    </row>
    <row r="2224" spans="10:11" x14ac:dyDescent="0.25">
      <c r="J2224" t="str">
        <v>Sao Tome and Principe</v>
      </c>
      <c r="K2224" t="b">
        <v>1</v>
      </c>
    </row>
    <row r="2225" spans="10:11" x14ac:dyDescent="0.25">
      <c r="J2225" t="str">
        <v>Sao Tome and Principe</v>
      </c>
      <c r="K2225" t="b">
        <v>1</v>
      </c>
    </row>
    <row r="2226" spans="10:11" x14ac:dyDescent="0.25">
      <c r="J2226" t="str">
        <v>Sao Tome and Principe</v>
      </c>
      <c r="K2226" t="b">
        <v>1</v>
      </c>
    </row>
    <row r="2227" spans="10:11" x14ac:dyDescent="0.25">
      <c r="J2227" t="str">
        <v>Sao Tome and Principe</v>
      </c>
      <c r="K2227" t="b">
        <v>1</v>
      </c>
    </row>
    <row r="2228" spans="10:11" x14ac:dyDescent="0.25">
      <c r="J2228" t="str">
        <v>Sao Tome and Principe</v>
      </c>
      <c r="K2228" t="b">
        <v>1</v>
      </c>
    </row>
    <row r="2229" spans="10:11" x14ac:dyDescent="0.25">
      <c r="J2229" t="str">
        <v>Sao Tome and Principe</v>
      </c>
      <c r="K2229" t="b">
        <v>1</v>
      </c>
    </row>
    <row r="2230" spans="10:11" x14ac:dyDescent="0.25">
      <c r="J2230" t="str">
        <v>Sao Tome and Principe</v>
      </c>
      <c r="K2230" t="b">
        <v>1</v>
      </c>
    </row>
    <row r="2231" spans="10:11" x14ac:dyDescent="0.25">
      <c r="J2231" t="str">
        <v>Sao Tome and Principe</v>
      </c>
      <c r="K2231" t="b">
        <v>1</v>
      </c>
    </row>
    <row r="2232" spans="10:11" x14ac:dyDescent="0.25">
      <c r="J2232" t="str">
        <v>Sao Tome and Principe</v>
      </c>
      <c r="K2232" t="b">
        <v>1</v>
      </c>
    </row>
    <row r="2233" spans="10:11" x14ac:dyDescent="0.25">
      <c r="J2233" t="str">
        <v>Sao Tome and Principe</v>
      </c>
      <c r="K2233" t="b">
        <v>0</v>
      </c>
    </row>
    <row r="2234" spans="10:11" x14ac:dyDescent="0.25">
      <c r="J2234" t="str">
        <v>Sao Tome and Principe</v>
      </c>
      <c r="K2234" t="b">
        <v>0</v>
      </c>
    </row>
    <row r="2235" spans="10:11" x14ac:dyDescent="0.25">
      <c r="J2235" t="str">
        <v>Sao Tome and Principe</v>
      </c>
      <c r="K2235" t="b">
        <v>0</v>
      </c>
    </row>
    <row r="2236" spans="10:11" x14ac:dyDescent="0.25">
      <c r="J2236" t="str">
        <v>Saudi Arabia</v>
      </c>
      <c r="K2236" t="b">
        <v>0</v>
      </c>
    </row>
    <row r="2237" spans="10:11" x14ac:dyDescent="0.25">
      <c r="J2237" t="str">
        <v>Saudi Arabia</v>
      </c>
      <c r="K2237" t="b">
        <v>0</v>
      </c>
    </row>
    <row r="2238" spans="10:11" x14ac:dyDescent="0.25">
      <c r="J2238" t="str">
        <v>Saudi Arabia</v>
      </c>
      <c r="K2238" t="b">
        <v>0</v>
      </c>
    </row>
    <row r="2239" spans="10:11" x14ac:dyDescent="0.25">
      <c r="J2239" t="str">
        <v>Saudi Arabia</v>
      </c>
      <c r="K2239" t="b">
        <v>0</v>
      </c>
    </row>
    <row r="2240" spans="10:11" x14ac:dyDescent="0.25">
      <c r="J2240" t="str">
        <v>Saudi Arabia</v>
      </c>
      <c r="K2240" t="b">
        <v>0</v>
      </c>
    </row>
    <row r="2241" spans="10:11" x14ac:dyDescent="0.25">
      <c r="J2241" t="str">
        <v>Saudi Arabia</v>
      </c>
      <c r="K2241" t="b">
        <v>0</v>
      </c>
    </row>
    <row r="2242" spans="10:11" x14ac:dyDescent="0.25">
      <c r="J2242" t="str">
        <v>Saudi Arabia</v>
      </c>
      <c r="K2242" t="b">
        <v>0</v>
      </c>
    </row>
    <row r="2243" spans="10:11" x14ac:dyDescent="0.25">
      <c r="J2243" t="str">
        <v>Saudi Arabia</v>
      </c>
      <c r="K2243" t="b">
        <v>0</v>
      </c>
    </row>
    <row r="2244" spans="10:11" x14ac:dyDescent="0.25">
      <c r="J2244" t="str">
        <v>Saudi Arabia</v>
      </c>
      <c r="K2244" t="b">
        <v>0</v>
      </c>
    </row>
    <row r="2245" spans="10:11" x14ac:dyDescent="0.25">
      <c r="J2245" t="str">
        <v>Saudi Arabia</v>
      </c>
      <c r="K2245" t="b">
        <v>0</v>
      </c>
    </row>
    <row r="2246" spans="10:11" x14ac:dyDescent="0.25">
      <c r="J2246" t="str">
        <v>Saudi Arabia</v>
      </c>
      <c r="K2246" t="b">
        <v>0</v>
      </c>
    </row>
    <row r="2247" spans="10:11" x14ac:dyDescent="0.25">
      <c r="J2247" t="str">
        <v>Saudi Arabia</v>
      </c>
      <c r="K2247" t="b">
        <v>0</v>
      </c>
    </row>
    <row r="2248" spans="10:11" x14ac:dyDescent="0.25">
      <c r="J2248" t="str">
        <v>Saudi Arabia</v>
      </c>
      <c r="K2248" t="b">
        <v>0</v>
      </c>
    </row>
    <row r="2249" spans="10:11" x14ac:dyDescent="0.25">
      <c r="J2249" t="str">
        <v>Saudi Arabia</v>
      </c>
      <c r="K2249" t="b">
        <v>0</v>
      </c>
    </row>
    <row r="2250" spans="10:11" x14ac:dyDescent="0.25">
      <c r="J2250" t="str">
        <v>Saudi Arabia</v>
      </c>
      <c r="K2250" t="b">
        <v>0</v>
      </c>
    </row>
    <row r="2251" spans="10:11" x14ac:dyDescent="0.25">
      <c r="J2251" t="str">
        <v>Saudi Arabia</v>
      </c>
      <c r="K2251" t="b">
        <v>0</v>
      </c>
    </row>
    <row r="2252" spans="10:11" x14ac:dyDescent="0.25">
      <c r="J2252" t="str">
        <v>Senegal</v>
      </c>
      <c r="K2252" t="b">
        <v>0</v>
      </c>
    </row>
    <row r="2253" spans="10:11" x14ac:dyDescent="0.25">
      <c r="J2253" t="str">
        <v>Senegal</v>
      </c>
      <c r="K2253" t="b">
        <v>1</v>
      </c>
    </row>
    <row r="2254" spans="10:11" x14ac:dyDescent="0.25">
      <c r="J2254" t="str">
        <v>Senegal</v>
      </c>
      <c r="K2254" t="b">
        <v>1</v>
      </c>
    </row>
    <row r="2255" spans="10:11" x14ac:dyDescent="0.25">
      <c r="J2255" t="str">
        <v>Senegal</v>
      </c>
      <c r="K2255" t="b">
        <v>1</v>
      </c>
    </row>
    <row r="2256" spans="10:11" x14ac:dyDescent="0.25">
      <c r="J2256" t="str">
        <v>Senegal</v>
      </c>
      <c r="K2256" t="b">
        <v>1</v>
      </c>
    </row>
    <row r="2257" spans="10:11" x14ac:dyDescent="0.25">
      <c r="J2257" t="str">
        <v>Senegal</v>
      </c>
      <c r="K2257" t="b">
        <v>1</v>
      </c>
    </row>
    <row r="2258" spans="10:11" x14ac:dyDescent="0.25">
      <c r="J2258" t="str">
        <v>Senegal</v>
      </c>
      <c r="K2258" t="b">
        <v>1</v>
      </c>
    </row>
    <row r="2259" spans="10:11" x14ac:dyDescent="0.25">
      <c r="J2259" t="str">
        <v>Senegal</v>
      </c>
      <c r="K2259" t="b">
        <v>1</v>
      </c>
    </row>
    <row r="2260" spans="10:11" x14ac:dyDescent="0.25">
      <c r="J2260" t="str">
        <v>Senegal</v>
      </c>
      <c r="K2260" t="b">
        <v>1</v>
      </c>
    </row>
    <row r="2261" spans="10:11" x14ac:dyDescent="0.25">
      <c r="J2261" t="str">
        <v>Senegal</v>
      </c>
      <c r="K2261" t="b">
        <v>1</v>
      </c>
    </row>
    <row r="2262" spans="10:11" x14ac:dyDescent="0.25">
      <c r="J2262" t="str">
        <v>Senegal</v>
      </c>
      <c r="K2262" t="b">
        <v>1</v>
      </c>
    </row>
    <row r="2263" spans="10:11" x14ac:dyDescent="0.25">
      <c r="J2263" t="str">
        <v>Senegal</v>
      </c>
      <c r="K2263" t="b">
        <v>1</v>
      </c>
    </row>
    <row r="2264" spans="10:11" x14ac:dyDescent="0.25">
      <c r="J2264" t="str">
        <v>Senegal</v>
      </c>
      <c r="K2264" t="b">
        <v>0</v>
      </c>
    </row>
    <row r="2265" spans="10:11" x14ac:dyDescent="0.25">
      <c r="J2265" t="str">
        <v>Senegal</v>
      </c>
      <c r="K2265" t="b">
        <v>0</v>
      </c>
    </row>
    <row r="2266" spans="10:11" x14ac:dyDescent="0.25">
      <c r="J2266" t="str">
        <v>Senegal</v>
      </c>
      <c r="K2266" t="b">
        <v>0</v>
      </c>
    </row>
    <row r="2267" spans="10:11" x14ac:dyDescent="0.25">
      <c r="J2267" t="str">
        <v>Senegal</v>
      </c>
      <c r="K2267" t="b">
        <v>0</v>
      </c>
    </row>
    <row r="2268" spans="10:11" x14ac:dyDescent="0.25">
      <c r="J2268" t="str">
        <v>Serbia</v>
      </c>
      <c r="K2268" t="b">
        <v>0</v>
      </c>
    </row>
    <row r="2269" spans="10:11" x14ac:dyDescent="0.25">
      <c r="J2269" t="str">
        <v>Serbia</v>
      </c>
      <c r="K2269" t="b">
        <v>1</v>
      </c>
    </row>
    <row r="2270" spans="10:11" x14ac:dyDescent="0.25">
      <c r="J2270" t="str">
        <v>Serbia</v>
      </c>
      <c r="K2270" t="b">
        <v>1</v>
      </c>
    </row>
    <row r="2271" spans="10:11" x14ac:dyDescent="0.25">
      <c r="J2271" t="str">
        <v>Serbia</v>
      </c>
      <c r="K2271" t="b">
        <v>1</v>
      </c>
    </row>
    <row r="2272" spans="10:11" x14ac:dyDescent="0.25">
      <c r="J2272" t="str">
        <v>Serbia</v>
      </c>
      <c r="K2272" t="b">
        <v>1</v>
      </c>
    </row>
    <row r="2273" spans="10:11" x14ac:dyDescent="0.25">
      <c r="J2273" t="str">
        <v>Serbia</v>
      </c>
      <c r="K2273" t="b">
        <v>1</v>
      </c>
    </row>
    <row r="2274" spans="10:11" x14ac:dyDescent="0.25">
      <c r="J2274" t="str">
        <v>Serbia</v>
      </c>
      <c r="K2274" t="b">
        <v>1</v>
      </c>
    </row>
    <row r="2275" spans="10:11" x14ac:dyDescent="0.25">
      <c r="J2275" t="str">
        <v>Serbia</v>
      </c>
      <c r="K2275" t="b">
        <v>1</v>
      </c>
    </row>
    <row r="2276" spans="10:11" x14ac:dyDescent="0.25">
      <c r="J2276" t="str">
        <v>Serbia</v>
      </c>
      <c r="K2276" t="b">
        <v>1</v>
      </c>
    </row>
    <row r="2277" spans="10:11" x14ac:dyDescent="0.25">
      <c r="J2277" t="str">
        <v>Serbia</v>
      </c>
      <c r="K2277" t="b">
        <v>1</v>
      </c>
    </row>
    <row r="2278" spans="10:11" x14ac:dyDescent="0.25">
      <c r="J2278" t="str">
        <v>Serbia</v>
      </c>
      <c r="K2278" t="b">
        <v>1</v>
      </c>
    </row>
    <row r="2279" spans="10:11" x14ac:dyDescent="0.25">
      <c r="J2279" t="str">
        <v>Serbia</v>
      </c>
      <c r="K2279" t="b">
        <v>1</v>
      </c>
    </row>
    <row r="2280" spans="10:11" x14ac:dyDescent="0.25">
      <c r="J2280" t="str">
        <v>Serbia</v>
      </c>
      <c r="K2280" t="b">
        <v>0</v>
      </c>
    </row>
    <row r="2281" spans="10:11" x14ac:dyDescent="0.25">
      <c r="J2281" t="str">
        <v>Serbia</v>
      </c>
      <c r="K2281" t="b">
        <v>0</v>
      </c>
    </row>
    <row r="2282" spans="10:11" x14ac:dyDescent="0.25">
      <c r="J2282" t="str">
        <v>Serbia</v>
      </c>
      <c r="K2282" t="b">
        <v>0</v>
      </c>
    </row>
    <row r="2283" spans="10:11" x14ac:dyDescent="0.25">
      <c r="J2283" t="str">
        <v>Serbia</v>
      </c>
      <c r="K2283" t="b">
        <v>0</v>
      </c>
    </row>
    <row r="2284" spans="10:11" x14ac:dyDescent="0.25">
      <c r="J2284" t="str">
        <v>Seychelles</v>
      </c>
      <c r="K2284" t="b">
        <v>0</v>
      </c>
    </row>
    <row r="2285" spans="10:11" x14ac:dyDescent="0.25">
      <c r="J2285" t="str">
        <v>Seychelles</v>
      </c>
      <c r="K2285" t="b">
        <v>1</v>
      </c>
    </row>
    <row r="2286" spans="10:11" x14ac:dyDescent="0.25">
      <c r="J2286" t="str">
        <v>Seychelles</v>
      </c>
      <c r="K2286" t="b">
        <v>1</v>
      </c>
    </row>
    <row r="2287" spans="10:11" x14ac:dyDescent="0.25">
      <c r="J2287" t="str">
        <v>Seychelles</v>
      </c>
      <c r="K2287" t="b">
        <v>1</v>
      </c>
    </row>
    <row r="2288" spans="10:11" x14ac:dyDescent="0.25">
      <c r="J2288" t="str">
        <v>Seychelles</v>
      </c>
      <c r="K2288" t="b">
        <v>1</v>
      </c>
    </row>
    <row r="2289" spans="10:11" x14ac:dyDescent="0.25">
      <c r="J2289" t="str">
        <v>Seychelles</v>
      </c>
      <c r="K2289" t="b">
        <v>1</v>
      </c>
    </row>
    <row r="2290" spans="10:11" x14ac:dyDescent="0.25">
      <c r="J2290" t="str">
        <v>Seychelles</v>
      </c>
      <c r="K2290" t="b">
        <v>1</v>
      </c>
    </row>
    <row r="2291" spans="10:11" x14ac:dyDescent="0.25">
      <c r="J2291" t="str">
        <v>Seychelles</v>
      </c>
      <c r="K2291" t="b">
        <v>1</v>
      </c>
    </row>
    <row r="2292" spans="10:11" x14ac:dyDescent="0.25">
      <c r="J2292" t="str">
        <v>Seychelles</v>
      </c>
      <c r="K2292" t="b">
        <v>1</v>
      </c>
    </row>
    <row r="2293" spans="10:11" x14ac:dyDescent="0.25">
      <c r="J2293" t="str">
        <v>Seychelles</v>
      </c>
      <c r="K2293" t="b">
        <v>1</v>
      </c>
    </row>
    <row r="2294" spans="10:11" x14ac:dyDescent="0.25">
      <c r="J2294" t="str">
        <v>Seychelles</v>
      </c>
      <c r="K2294" t="b">
        <v>1</v>
      </c>
    </row>
    <row r="2295" spans="10:11" x14ac:dyDescent="0.25">
      <c r="J2295" t="str">
        <v>Seychelles</v>
      </c>
      <c r="K2295" t="b">
        <v>1</v>
      </c>
    </row>
    <row r="2296" spans="10:11" x14ac:dyDescent="0.25">
      <c r="J2296" t="str">
        <v>Seychelles</v>
      </c>
      <c r="K2296" t="b">
        <v>1</v>
      </c>
    </row>
    <row r="2297" spans="10:11" x14ac:dyDescent="0.25">
      <c r="J2297" t="str">
        <v>Seychelles</v>
      </c>
      <c r="K2297" t="b">
        <v>1</v>
      </c>
    </row>
    <row r="2298" spans="10:11" x14ac:dyDescent="0.25">
      <c r="J2298" t="str">
        <v>Seychelles</v>
      </c>
      <c r="K2298" t="b">
        <v>1</v>
      </c>
    </row>
    <row r="2299" spans="10:11" x14ac:dyDescent="0.25">
      <c r="J2299" t="str">
        <v>Seychelles</v>
      </c>
      <c r="K2299" t="b">
        <v>1</v>
      </c>
    </row>
    <row r="2300" spans="10:11" x14ac:dyDescent="0.25">
      <c r="J2300" t="str">
        <v>Sierra Leone</v>
      </c>
      <c r="K2300" t="b">
        <v>0</v>
      </c>
    </row>
    <row r="2301" spans="10:11" x14ac:dyDescent="0.25">
      <c r="J2301" t="str">
        <v>Sierra Leone</v>
      </c>
      <c r="K2301" t="b">
        <v>1</v>
      </c>
    </row>
    <row r="2302" spans="10:11" x14ac:dyDescent="0.25">
      <c r="J2302" t="str">
        <v>Sierra Leone</v>
      </c>
      <c r="K2302" t="b">
        <v>1</v>
      </c>
    </row>
    <row r="2303" spans="10:11" x14ac:dyDescent="0.25">
      <c r="J2303" t="str">
        <v>Sierra Leone</v>
      </c>
      <c r="K2303" t="b">
        <v>1</v>
      </c>
    </row>
    <row r="2304" spans="10:11" x14ac:dyDescent="0.25">
      <c r="J2304" t="str">
        <v>Sierra Leone</v>
      </c>
      <c r="K2304" t="b">
        <v>1</v>
      </c>
    </row>
    <row r="2305" spans="10:11" x14ac:dyDescent="0.25">
      <c r="J2305" t="str">
        <v>Sierra Leone</v>
      </c>
      <c r="K2305" t="b">
        <v>1</v>
      </c>
    </row>
    <row r="2306" spans="10:11" x14ac:dyDescent="0.25">
      <c r="J2306" t="str">
        <v>Sierra Leone</v>
      </c>
      <c r="K2306" t="b">
        <v>1</v>
      </c>
    </row>
    <row r="2307" spans="10:11" x14ac:dyDescent="0.25">
      <c r="J2307" t="str">
        <v>Sierra Leone</v>
      </c>
      <c r="K2307" t="b">
        <v>1</v>
      </c>
    </row>
    <row r="2308" spans="10:11" x14ac:dyDescent="0.25">
      <c r="J2308" t="str">
        <v>Sierra Leone</v>
      </c>
      <c r="K2308" t="b">
        <v>1</v>
      </c>
    </row>
    <row r="2309" spans="10:11" x14ac:dyDescent="0.25">
      <c r="J2309" t="str">
        <v>Sierra Leone</v>
      </c>
      <c r="K2309" t="b">
        <v>0</v>
      </c>
    </row>
    <row r="2310" spans="10:11" x14ac:dyDescent="0.25">
      <c r="J2310" t="str">
        <v>Sierra Leone</v>
      </c>
      <c r="K2310" t="b">
        <v>0</v>
      </c>
    </row>
    <row r="2311" spans="10:11" x14ac:dyDescent="0.25">
      <c r="J2311" t="str">
        <v>Sierra Leone</v>
      </c>
      <c r="K2311" t="b">
        <v>0</v>
      </c>
    </row>
    <row r="2312" spans="10:11" x14ac:dyDescent="0.25">
      <c r="J2312" t="str">
        <v>Sierra Leone</v>
      </c>
      <c r="K2312" t="b">
        <v>0</v>
      </c>
    </row>
    <row r="2313" spans="10:11" x14ac:dyDescent="0.25">
      <c r="J2313" t="str">
        <v>Sierra Leone</v>
      </c>
      <c r="K2313" t="b">
        <v>0</v>
      </c>
    </row>
    <row r="2314" spans="10:11" x14ac:dyDescent="0.25">
      <c r="J2314" t="str">
        <v>Sierra Leone</v>
      </c>
      <c r="K2314" t="b">
        <v>0</v>
      </c>
    </row>
    <row r="2315" spans="10:11" x14ac:dyDescent="0.25">
      <c r="J2315" t="str">
        <v>Sierra Leone</v>
      </c>
      <c r="K2315" t="b">
        <v>0</v>
      </c>
    </row>
    <row r="2316" spans="10:11" x14ac:dyDescent="0.25">
      <c r="J2316" t="str">
        <v>Singapore</v>
      </c>
      <c r="K2316" t="b">
        <v>0</v>
      </c>
    </row>
    <row r="2317" spans="10:11" x14ac:dyDescent="0.25">
      <c r="J2317" t="str">
        <v>Singapore</v>
      </c>
      <c r="K2317" t="b">
        <v>0</v>
      </c>
    </row>
    <row r="2318" spans="10:11" x14ac:dyDescent="0.25">
      <c r="J2318" t="str">
        <v>Singapore</v>
      </c>
      <c r="K2318" t="b">
        <v>0</v>
      </c>
    </row>
    <row r="2319" spans="10:11" x14ac:dyDescent="0.25">
      <c r="J2319" t="str">
        <v>Singapore</v>
      </c>
      <c r="K2319" t="b">
        <v>0</v>
      </c>
    </row>
    <row r="2320" spans="10:11" x14ac:dyDescent="0.25">
      <c r="J2320" t="str">
        <v>Singapore</v>
      </c>
      <c r="K2320" t="b">
        <v>0</v>
      </c>
    </row>
    <row r="2321" spans="10:11" x14ac:dyDescent="0.25">
      <c r="J2321" t="str">
        <v>Singapore</v>
      </c>
      <c r="K2321" t="b">
        <v>0</v>
      </c>
    </row>
    <row r="2322" spans="10:11" x14ac:dyDescent="0.25">
      <c r="J2322" t="str">
        <v>Singapore</v>
      </c>
      <c r="K2322" t="b">
        <v>0</v>
      </c>
    </row>
    <row r="2323" spans="10:11" x14ac:dyDescent="0.25">
      <c r="J2323" t="str">
        <v>Singapore</v>
      </c>
      <c r="K2323" t="b">
        <v>0</v>
      </c>
    </row>
    <row r="2324" spans="10:11" x14ac:dyDescent="0.25">
      <c r="J2324" t="str">
        <v>Singapore</v>
      </c>
      <c r="K2324" t="b">
        <v>0</v>
      </c>
    </row>
    <row r="2325" spans="10:11" x14ac:dyDescent="0.25">
      <c r="J2325" t="str">
        <v>Singapore</v>
      </c>
      <c r="K2325" t="b">
        <v>0</v>
      </c>
    </row>
    <row r="2326" spans="10:11" x14ac:dyDescent="0.25">
      <c r="J2326" t="str">
        <v>Singapore</v>
      </c>
      <c r="K2326" t="b">
        <v>0</v>
      </c>
    </row>
    <row r="2327" spans="10:11" x14ac:dyDescent="0.25">
      <c r="J2327" t="str">
        <v>Singapore</v>
      </c>
      <c r="K2327" t="b">
        <v>0</v>
      </c>
    </row>
    <row r="2328" spans="10:11" x14ac:dyDescent="0.25">
      <c r="J2328" t="str">
        <v>Singapore</v>
      </c>
      <c r="K2328" t="b">
        <v>0</v>
      </c>
    </row>
    <row r="2329" spans="10:11" x14ac:dyDescent="0.25">
      <c r="J2329" t="str">
        <v>Singapore</v>
      </c>
      <c r="K2329" t="b">
        <v>0</v>
      </c>
    </row>
    <row r="2330" spans="10:11" x14ac:dyDescent="0.25">
      <c r="J2330" t="str">
        <v>Singapore</v>
      </c>
      <c r="K2330" t="b">
        <v>0</v>
      </c>
    </row>
    <row r="2331" spans="10:11" x14ac:dyDescent="0.25">
      <c r="J2331" t="str">
        <v>Singapore</v>
      </c>
      <c r="K2331" t="b">
        <v>0</v>
      </c>
    </row>
    <row r="2332" spans="10:11" x14ac:dyDescent="0.25">
      <c r="J2332" t="str">
        <v>Slovakia</v>
      </c>
      <c r="K2332" t="b">
        <v>0</v>
      </c>
    </row>
    <row r="2333" spans="10:11" x14ac:dyDescent="0.25">
      <c r="J2333" t="str">
        <v>Slovakia</v>
      </c>
      <c r="K2333" t="b">
        <v>0</v>
      </c>
    </row>
    <row r="2334" spans="10:11" x14ac:dyDescent="0.25">
      <c r="J2334" t="str">
        <v>Slovakia</v>
      </c>
      <c r="K2334" t="b">
        <v>0</v>
      </c>
    </row>
    <row r="2335" spans="10:11" x14ac:dyDescent="0.25">
      <c r="J2335" t="str">
        <v>Slovakia</v>
      </c>
      <c r="K2335" t="b">
        <v>0</v>
      </c>
    </row>
    <row r="2336" spans="10:11" x14ac:dyDescent="0.25">
      <c r="J2336" t="str">
        <v>Slovakia</v>
      </c>
      <c r="K2336" t="b">
        <v>0</v>
      </c>
    </row>
    <row r="2337" spans="10:11" x14ac:dyDescent="0.25">
      <c r="J2337" t="str">
        <v>Slovakia</v>
      </c>
      <c r="K2337" t="b">
        <v>0</v>
      </c>
    </row>
    <row r="2338" spans="10:11" x14ac:dyDescent="0.25">
      <c r="J2338" t="str">
        <v>Slovakia</v>
      </c>
      <c r="K2338" t="b">
        <v>0</v>
      </c>
    </row>
    <row r="2339" spans="10:11" x14ac:dyDescent="0.25">
      <c r="J2339" t="str">
        <v>Slovakia</v>
      </c>
      <c r="K2339" t="b">
        <v>0</v>
      </c>
    </row>
    <row r="2340" spans="10:11" x14ac:dyDescent="0.25">
      <c r="J2340" t="str">
        <v>Slovakia</v>
      </c>
      <c r="K2340" t="b">
        <v>0</v>
      </c>
    </row>
    <row r="2341" spans="10:11" x14ac:dyDescent="0.25">
      <c r="J2341" t="str">
        <v>Slovakia</v>
      </c>
      <c r="K2341" t="b">
        <v>0</v>
      </c>
    </row>
    <row r="2342" spans="10:11" x14ac:dyDescent="0.25">
      <c r="J2342" t="str">
        <v>Slovakia</v>
      </c>
      <c r="K2342" t="b">
        <v>0</v>
      </c>
    </row>
    <row r="2343" spans="10:11" x14ac:dyDescent="0.25">
      <c r="J2343" t="str">
        <v>Slovakia</v>
      </c>
      <c r="K2343" t="b">
        <v>0</v>
      </c>
    </row>
    <row r="2344" spans="10:11" x14ac:dyDescent="0.25">
      <c r="J2344" t="str">
        <v>Slovakia</v>
      </c>
      <c r="K2344" t="b">
        <v>0</v>
      </c>
    </row>
    <row r="2345" spans="10:11" x14ac:dyDescent="0.25">
      <c r="J2345" t="str">
        <v>Slovakia</v>
      </c>
      <c r="K2345" t="b">
        <v>0</v>
      </c>
    </row>
    <row r="2346" spans="10:11" x14ac:dyDescent="0.25">
      <c r="J2346" t="str">
        <v>Slovakia</v>
      </c>
      <c r="K2346" t="b">
        <v>0</v>
      </c>
    </row>
    <row r="2347" spans="10:11" x14ac:dyDescent="0.25">
      <c r="J2347" t="str">
        <v>Slovakia</v>
      </c>
      <c r="K2347" t="b">
        <v>0</v>
      </c>
    </row>
    <row r="2348" spans="10:11" x14ac:dyDescent="0.25">
      <c r="J2348" t="str">
        <v>Slovenia</v>
      </c>
      <c r="K2348" t="b">
        <v>0</v>
      </c>
    </row>
    <row r="2349" spans="10:11" x14ac:dyDescent="0.25">
      <c r="J2349" t="str">
        <v>Slovenia</v>
      </c>
      <c r="K2349" t="b">
        <v>0</v>
      </c>
    </row>
    <row r="2350" spans="10:11" x14ac:dyDescent="0.25">
      <c r="J2350" t="str">
        <v>Slovenia</v>
      </c>
      <c r="K2350" t="b">
        <v>0</v>
      </c>
    </row>
    <row r="2351" spans="10:11" x14ac:dyDescent="0.25">
      <c r="J2351" t="str">
        <v>Slovenia</v>
      </c>
      <c r="K2351" t="b">
        <v>0</v>
      </c>
    </row>
    <row r="2352" spans="10:11" x14ac:dyDescent="0.25">
      <c r="J2352" t="str">
        <v>Slovenia</v>
      </c>
      <c r="K2352" t="b">
        <v>0</v>
      </c>
    </row>
    <row r="2353" spans="10:11" x14ac:dyDescent="0.25">
      <c r="J2353" t="str">
        <v>Slovenia</v>
      </c>
      <c r="K2353" t="b">
        <v>0</v>
      </c>
    </row>
    <row r="2354" spans="10:11" x14ac:dyDescent="0.25">
      <c r="J2354" t="str">
        <v>Slovenia</v>
      </c>
      <c r="K2354" t="b">
        <v>0</v>
      </c>
    </row>
    <row r="2355" spans="10:11" x14ac:dyDescent="0.25">
      <c r="J2355" t="str">
        <v>Slovenia</v>
      </c>
      <c r="K2355" t="b">
        <v>0</v>
      </c>
    </row>
    <row r="2356" spans="10:11" x14ac:dyDescent="0.25">
      <c r="J2356" t="str">
        <v>Slovenia</v>
      </c>
      <c r="K2356" t="b">
        <v>0</v>
      </c>
    </row>
    <row r="2357" spans="10:11" x14ac:dyDescent="0.25">
      <c r="J2357" t="str">
        <v>Slovenia</v>
      </c>
      <c r="K2357" t="b">
        <v>0</v>
      </c>
    </row>
    <row r="2358" spans="10:11" x14ac:dyDescent="0.25">
      <c r="J2358" t="str">
        <v>Slovenia</v>
      </c>
      <c r="K2358" t="b">
        <v>0</v>
      </c>
    </row>
    <row r="2359" spans="10:11" x14ac:dyDescent="0.25">
      <c r="J2359" t="str">
        <v>Slovenia</v>
      </c>
      <c r="K2359" t="b">
        <v>0</v>
      </c>
    </row>
    <row r="2360" spans="10:11" x14ac:dyDescent="0.25">
      <c r="J2360" t="str">
        <v>Slovenia</v>
      </c>
      <c r="K2360" t="b">
        <v>0</v>
      </c>
    </row>
    <row r="2361" spans="10:11" x14ac:dyDescent="0.25">
      <c r="J2361" t="str">
        <v>Slovenia</v>
      </c>
      <c r="K2361" t="b">
        <v>0</v>
      </c>
    </row>
    <row r="2362" spans="10:11" x14ac:dyDescent="0.25">
      <c r="J2362" t="str">
        <v>Slovenia</v>
      </c>
      <c r="K2362" t="b">
        <v>0</v>
      </c>
    </row>
    <row r="2363" spans="10:11" x14ac:dyDescent="0.25">
      <c r="J2363" t="str">
        <v>Slovenia</v>
      </c>
      <c r="K2363" t="b">
        <v>0</v>
      </c>
    </row>
    <row r="2364" spans="10:11" x14ac:dyDescent="0.25">
      <c r="J2364" t="str">
        <v>Solomon Islands</v>
      </c>
      <c r="K2364" t="b">
        <v>0</v>
      </c>
    </row>
    <row r="2365" spans="10:11" x14ac:dyDescent="0.25">
      <c r="J2365" t="str">
        <v>Solomon Islands</v>
      </c>
      <c r="K2365" t="b">
        <v>1</v>
      </c>
    </row>
    <row r="2366" spans="10:11" x14ac:dyDescent="0.25">
      <c r="J2366" t="str">
        <v>Solomon Islands</v>
      </c>
      <c r="K2366" t="b">
        <v>1</v>
      </c>
    </row>
    <row r="2367" spans="10:11" x14ac:dyDescent="0.25">
      <c r="J2367" t="str">
        <v>Solomon Islands</v>
      </c>
      <c r="K2367" t="b">
        <v>1</v>
      </c>
    </row>
    <row r="2368" spans="10:11" x14ac:dyDescent="0.25">
      <c r="J2368" t="str">
        <v>Solomon Islands</v>
      </c>
      <c r="K2368" t="b">
        <v>1</v>
      </c>
    </row>
    <row r="2369" spans="10:11" x14ac:dyDescent="0.25">
      <c r="J2369" t="str">
        <v>Solomon Islands</v>
      </c>
      <c r="K2369" t="b">
        <v>1</v>
      </c>
    </row>
    <row r="2370" spans="10:11" x14ac:dyDescent="0.25">
      <c r="J2370" t="str">
        <v>Solomon Islands</v>
      </c>
      <c r="K2370" t="b">
        <v>1</v>
      </c>
    </row>
    <row r="2371" spans="10:11" x14ac:dyDescent="0.25">
      <c r="J2371" t="str">
        <v>Solomon Islands</v>
      </c>
      <c r="K2371" t="b">
        <v>1</v>
      </c>
    </row>
    <row r="2372" spans="10:11" x14ac:dyDescent="0.25">
      <c r="J2372" t="str">
        <v>Solomon Islands</v>
      </c>
      <c r="K2372" t="b">
        <v>1</v>
      </c>
    </row>
    <row r="2373" spans="10:11" x14ac:dyDescent="0.25">
      <c r="J2373" t="str">
        <v>Solomon Islands</v>
      </c>
      <c r="K2373" t="b">
        <v>1</v>
      </c>
    </row>
    <row r="2374" spans="10:11" x14ac:dyDescent="0.25">
      <c r="J2374" t="str">
        <v>Solomon Islands</v>
      </c>
      <c r="K2374" t="b">
        <v>1</v>
      </c>
    </row>
    <row r="2375" spans="10:11" x14ac:dyDescent="0.25">
      <c r="J2375" t="str">
        <v>Solomon Islands</v>
      </c>
      <c r="K2375" t="b">
        <v>1</v>
      </c>
    </row>
    <row r="2376" spans="10:11" x14ac:dyDescent="0.25">
      <c r="J2376" t="str">
        <v>Solomon Islands</v>
      </c>
      <c r="K2376" t="b">
        <v>1</v>
      </c>
    </row>
    <row r="2377" spans="10:11" x14ac:dyDescent="0.25">
      <c r="J2377" t="str">
        <v>Solomon Islands</v>
      </c>
      <c r="K2377" t="b">
        <v>1</v>
      </c>
    </row>
    <row r="2378" spans="10:11" x14ac:dyDescent="0.25">
      <c r="J2378" t="str">
        <v>Solomon Islands</v>
      </c>
      <c r="K2378" t="b">
        <v>1</v>
      </c>
    </row>
    <row r="2379" spans="10:11" x14ac:dyDescent="0.25">
      <c r="J2379" t="str">
        <v>Solomon Islands</v>
      </c>
      <c r="K2379" t="b">
        <v>1</v>
      </c>
    </row>
    <row r="2380" spans="10:11" x14ac:dyDescent="0.25">
      <c r="J2380" t="str">
        <v>Somalia</v>
      </c>
      <c r="K2380" t="b">
        <v>0</v>
      </c>
    </row>
    <row r="2381" spans="10:11" x14ac:dyDescent="0.25">
      <c r="J2381" t="str">
        <v>Somalia</v>
      </c>
      <c r="K2381" t="b">
        <v>0</v>
      </c>
    </row>
    <row r="2382" spans="10:11" x14ac:dyDescent="0.25">
      <c r="J2382" t="str">
        <v>Somalia</v>
      </c>
      <c r="K2382" t="b">
        <v>0</v>
      </c>
    </row>
    <row r="2383" spans="10:11" x14ac:dyDescent="0.25">
      <c r="J2383" t="str">
        <v>Somalia</v>
      </c>
      <c r="K2383" t="b">
        <v>0</v>
      </c>
    </row>
    <row r="2384" spans="10:11" x14ac:dyDescent="0.25">
      <c r="J2384" t="str">
        <v>Somalia</v>
      </c>
      <c r="K2384" t="b">
        <v>0</v>
      </c>
    </row>
    <row r="2385" spans="10:11" x14ac:dyDescent="0.25">
      <c r="J2385" t="str">
        <v>Somalia</v>
      </c>
      <c r="K2385" t="b">
        <v>0</v>
      </c>
    </row>
    <row r="2386" spans="10:11" x14ac:dyDescent="0.25">
      <c r="J2386" t="str">
        <v>Somalia</v>
      </c>
      <c r="K2386" t="b">
        <v>0</v>
      </c>
    </row>
    <row r="2387" spans="10:11" x14ac:dyDescent="0.25">
      <c r="J2387" t="str">
        <v>Somalia</v>
      </c>
      <c r="K2387" t="b">
        <v>0</v>
      </c>
    </row>
    <row r="2388" spans="10:11" x14ac:dyDescent="0.25">
      <c r="J2388" t="str">
        <v>Somalia</v>
      </c>
      <c r="K2388" t="b">
        <v>0</v>
      </c>
    </row>
    <row r="2389" spans="10:11" x14ac:dyDescent="0.25">
      <c r="J2389" t="str">
        <v>Somalia</v>
      </c>
      <c r="K2389" t="b">
        <v>0</v>
      </c>
    </row>
    <row r="2390" spans="10:11" x14ac:dyDescent="0.25">
      <c r="J2390" t="str">
        <v>Somalia</v>
      </c>
      <c r="K2390" t="b">
        <v>0</v>
      </c>
    </row>
    <row r="2391" spans="10:11" x14ac:dyDescent="0.25">
      <c r="J2391" t="str">
        <v>Somalia</v>
      </c>
      <c r="K2391" t="b">
        <v>0</v>
      </c>
    </row>
    <row r="2392" spans="10:11" x14ac:dyDescent="0.25">
      <c r="J2392" t="str">
        <v>Somalia</v>
      </c>
      <c r="K2392" t="b">
        <v>0</v>
      </c>
    </row>
    <row r="2393" spans="10:11" x14ac:dyDescent="0.25">
      <c r="J2393" t="str">
        <v>Somalia</v>
      </c>
      <c r="K2393" t="b">
        <v>0</v>
      </c>
    </row>
    <row r="2394" spans="10:11" x14ac:dyDescent="0.25">
      <c r="J2394" t="str">
        <v>Somalia</v>
      </c>
      <c r="K2394" t="b">
        <v>0</v>
      </c>
    </row>
    <row r="2395" spans="10:11" x14ac:dyDescent="0.25">
      <c r="J2395" t="str">
        <v>Somalia</v>
      </c>
      <c r="K2395" t="b">
        <v>0</v>
      </c>
    </row>
    <row r="2396" spans="10:11" x14ac:dyDescent="0.25">
      <c r="J2396" t="str">
        <v>South Africa</v>
      </c>
      <c r="K2396" t="b">
        <v>0</v>
      </c>
    </row>
    <row r="2397" spans="10:11" x14ac:dyDescent="0.25">
      <c r="J2397" t="str">
        <v>South Africa</v>
      </c>
      <c r="K2397" t="b">
        <v>1</v>
      </c>
    </row>
    <row r="2398" spans="10:11" x14ac:dyDescent="0.25">
      <c r="J2398" t="str">
        <v>South Africa</v>
      </c>
      <c r="K2398" t="b">
        <v>1</v>
      </c>
    </row>
    <row r="2399" spans="10:11" x14ac:dyDescent="0.25">
      <c r="J2399" t="str">
        <v>South Africa</v>
      </c>
      <c r="K2399" t="b">
        <v>1</v>
      </c>
    </row>
    <row r="2400" spans="10:11" x14ac:dyDescent="0.25">
      <c r="J2400" t="str">
        <v>South Africa</v>
      </c>
      <c r="K2400" t="b">
        <v>1</v>
      </c>
    </row>
    <row r="2401" spans="10:11" x14ac:dyDescent="0.25">
      <c r="J2401" t="str">
        <v>South Africa</v>
      </c>
      <c r="K2401" t="b">
        <v>1</v>
      </c>
    </row>
    <row r="2402" spans="10:11" x14ac:dyDescent="0.25">
      <c r="J2402" t="str">
        <v>South Africa</v>
      </c>
      <c r="K2402" t="b">
        <v>1</v>
      </c>
    </row>
    <row r="2403" spans="10:11" x14ac:dyDescent="0.25">
      <c r="J2403" t="str">
        <v>South Africa</v>
      </c>
      <c r="K2403" t="b">
        <v>1</v>
      </c>
    </row>
    <row r="2404" spans="10:11" x14ac:dyDescent="0.25">
      <c r="J2404" t="str">
        <v>South Africa</v>
      </c>
      <c r="K2404" t="b">
        <v>1</v>
      </c>
    </row>
    <row r="2405" spans="10:11" x14ac:dyDescent="0.25">
      <c r="J2405" t="str">
        <v>South Africa</v>
      </c>
      <c r="K2405" t="b">
        <v>1</v>
      </c>
    </row>
    <row r="2406" spans="10:11" x14ac:dyDescent="0.25">
      <c r="J2406" t="str">
        <v>South Africa</v>
      </c>
      <c r="K2406" t="b">
        <v>1</v>
      </c>
    </row>
    <row r="2407" spans="10:11" x14ac:dyDescent="0.25">
      <c r="J2407" t="str">
        <v>South Africa</v>
      </c>
      <c r="K2407" t="b">
        <v>1</v>
      </c>
    </row>
    <row r="2408" spans="10:11" x14ac:dyDescent="0.25">
      <c r="J2408" t="str">
        <v>South Africa</v>
      </c>
      <c r="K2408" t="b">
        <v>1</v>
      </c>
    </row>
    <row r="2409" spans="10:11" x14ac:dyDescent="0.25">
      <c r="J2409" t="str">
        <v>South Africa</v>
      </c>
      <c r="K2409" t="b">
        <v>1</v>
      </c>
    </row>
    <row r="2410" spans="10:11" x14ac:dyDescent="0.25">
      <c r="J2410" t="str">
        <v>South Africa</v>
      </c>
      <c r="K2410" t="b">
        <v>1</v>
      </c>
    </row>
    <row r="2411" spans="10:11" x14ac:dyDescent="0.25">
      <c r="J2411" t="str">
        <v>South Africa</v>
      </c>
      <c r="K2411" t="b">
        <v>1</v>
      </c>
    </row>
    <row r="2412" spans="10:11" x14ac:dyDescent="0.25">
      <c r="J2412" t="str">
        <v>South Sudan</v>
      </c>
      <c r="K2412" t="b">
        <v>0</v>
      </c>
    </row>
    <row r="2413" spans="10:11" x14ac:dyDescent="0.25">
      <c r="J2413" t="str">
        <v>South Sudan</v>
      </c>
      <c r="K2413" t="b">
        <v>0</v>
      </c>
    </row>
    <row r="2414" spans="10:11" x14ac:dyDescent="0.25">
      <c r="J2414" t="str">
        <v>South Sudan</v>
      </c>
      <c r="K2414" t="b">
        <v>0</v>
      </c>
    </row>
    <row r="2415" spans="10:11" x14ac:dyDescent="0.25">
      <c r="J2415" t="str">
        <v>South Sudan</v>
      </c>
      <c r="K2415" t="b">
        <v>0</v>
      </c>
    </row>
    <row r="2416" spans="10:11" x14ac:dyDescent="0.25">
      <c r="J2416" t="str">
        <v>South Sudan</v>
      </c>
      <c r="K2416" t="b">
        <v>0</v>
      </c>
    </row>
    <row r="2417" spans="10:11" x14ac:dyDescent="0.25">
      <c r="J2417" t="str">
        <v>South Sudan</v>
      </c>
      <c r="K2417" t="b">
        <v>0</v>
      </c>
    </row>
    <row r="2418" spans="10:11" x14ac:dyDescent="0.25">
      <c r="J2418" t="str">
        <v>South Sudan</v>
      </c>
      <c r="K2418" t="b">
        <v>0</v>
      </c>
    </row>
    <row r="2419" spans="10:11" x14ac:dyDescent="0.25">
      <c r="J2419" t="str">
        <v>South Sudan</v>
      </c>
      <c r="K2419" t="b">
        <v>0</v>
      </c>
    </row>
    <row r="2420" spans="10:11" x14ac:dyDescent="0.25">
      <c r="J2420" t="str">
        <v>South Sudan</v>
      </c>
      <c r="K2420" t="b">
        <v>0</v>
      </c>
    </row>
    <row r="2421" spans="10:11" x14ac:dyDescent="0.25">
      <c r="J2421" t="str">
        <v>South Sudan</v>
      </c>
      <c r="K2421" t="b">
        <v>0</v>
      </c>
    </row>
    <row r="2422" spans="10:11" x14ac:dyDescent="0.25">
      <c r="J2422" t="str">
        <v>South Sudan</v>
      </c>
      <c r="K2422" t="b">
        <v>0</v>
      </c>
    </row>
    <row r="2423" spans="10:11" x14ac:dyDescent="0.25">
      <c r="J2423" t="str">
        <v>South Sudan</v>
      </c>
      <c r="K2423" t="b">
        <v>0</v>
      </c>
    </row>
    <row r="2424" spans="10:11" x14ac:dyDescent="0.25">
      <c r="J2424" t="str">
        <v>South Sudan</v>
      </c>
      <c r="K2424" t="b">
        <v>0</v>
      </c>
    </row>
    <row r="2425" spans="10:11" x14ac:dyDescent="0.25">
      <c r="J2425" t="str">
        <v>South Sudan</v>
      </c>
      <c r="K2425" t="b">
        <v>0</v>
      </c>
    </row>
    <row r="2426" spans="10:11" x14ac:dyDescent="0.25">
      <c r="J2426" t="str">
        <v>South Sudan</v>
      </c>
      <c r="K2426" t="b">
        <v>0</v>
      </c>
    </row>
    <row r="2427" spans="10:11" x14ac:dyDescent="0.25">
      <c r="J2427" t="str">
        <v>South Sudan</v>
      </c>
      <c r="K2427" t="b">
        <v>0</v>
      </c>
    </row>
    <row r="2428" spans="10:11" x14ac:dyDescent="0.25">
      <c r="J2428" t="str">
        <v>Spain</v>
      </c>
      <c r="K2428" t="b">
        <v>0</v>
      </c>
    </row>
    <row r="2429" spans="10:11" x14ac:dyDescent="0.25">
      <c r="J2429" t="str">
        <v>Spain</v>
      </c>
      <c r="K2429" t="b">
        <v>1</v>
      </c>
    </row>
    <row r="2430" spans="10:11" x14ac:dyDescent="0.25">
      <c r="J2430" t="str">
        <v>Spain</v>
      </c>
      <c r="K2430" t="b">
        <v>1</v>
      </c>
    </row>
    <row r="2431" spans="10:11" x14ac:dyDescent="0.25">
      <c r="J2431" t="str">
        <v>Spain</v>
      </c>
      <c r="K2431" t="b">
        <v>1</v>
      </c>
    </row>
    <row r="2432" spans="10:11" x14ac:dyDescent="0.25">
      <c r="J2432" t="str">
        <v>Spain</v>
      </c>
      <c r="K2432" t="b">
        <v>1</v>
      </c>
    </row>
    <row r="2433" spans="10:11" x14ac:dyDescent="0.25">
      <c r="J2433" t="str">
        <v>Spain</v>
      </c>
      <c r="K2433" t="b">
        <v>1</v>
      </c>
    </row>
    <row r="2434" spans="10:11" x14ac:dyDescent="0.25">
      <c r="J2434" t="str">
        <v>Spain</v>
      </c>
      <c r="K2434" t="b">
        <v>1</v>
      </c>
    </row>
    <row r="2435" spans="10:11" x14ac:dyDescent="0.25">
      <c r="J2435" t="str">
        <v>Spain</v>
      </c>
      <c r="K2435" t="b">
        <v>1</v>
      </c>
    </row>
    <row r="2436" spans="10:11" x14ac:dyDescent="0.25">
      <c r="J2436" t="str">
        <v>Spain</v>
      </c>
      <c r="K2436" t="b">
        <v>1</v>
      </c>
    </row>
    <row r="2437" spans="10:11" x14ac:dyDescent="0.25">
      <c r="J2437" t="str">
        <v>Spain</v>
      </c>
      <c r="K2437" t="b">
        <v>1</v>
      </c>
    </row>
    <row r="2438" spans="10:11" x14ac:dyDescent="0.25">
      <c r="J2438" t="str">
        <v>Spain</v>
      </c>
      <c r="K2438" t="b">
        <v>1</v>
      </c>
    </row>
    <row r="2439" spans="10:11" x14ac:dyDescent="0.25">
      <c r="J2439" t="str">
        <v>Spain</v>
      </c>
      <c r="K2439" t="b">
        <v>1</v>
      </c>
    </row>
    <row r="2440" spans="10:11" x14ac:dyDescent="0.25">
      <c r="J2440" t="str">
        <v>Spain</v>
      </c>
      <c r="K2440" t="b">
        <v>1</v>
      </c>
    </row>
    <row r="2441" spans="10:11" x14ac:dyDescent="0.25">
      <c r="J2441" t="str">
        <v>Spain</v>
      </c>
      <c r="K2441" t="b">
        <v>1</v>
      </c>
    </row>
    <row r="2442" spans="10:11" x14ac:dyDescent="0.25">
      <c r="J2442" t="str">
        <v>Spain</v>
      </c>
      <c r="K2442" t="b">
        <v>1</v>
      </c>
    </row>
    <row r="2443" spans="10:11" x14ac:dyDescent="0.25">
      <c r="J2443" t="str">
        <v>Spain</v>
      </c>
      <c r="K2443" t="b">
        <v>1</v>
      </c>
    </row>
    <row r="2444" spans="10:11" x14ac:dyDescent="0.25">
      <c r="J2444" t="str">
        <v>Sri Lanka</v>
      </c>
      <c r="K2444" t="b">
        <v>0</v>
      </c>
    </row>
    <row r="2445" spans="10:11" x14ac:dyDescent="0.25">
      <c r="J2445" t="str">
        <v>Sri Lanka</v>
      </c>
      <c r="K2445" t="b">
        <v>1</v>
      </c>
    </row>
    <row r="2446" spans="10:11" x14ac:dyDescent="0.25">
      <c r="J2446" t="str">
        <v>Sri Lanka</v>
      </c>
      <c r="K2446" t="b">
        <v>1</v>
      </c>
    </row>
    <row r="2447" spans="10:11" x14ac:dyDescent="0.25">
      <c r="J2447" t="str">
        <v>Sri Lanka</v>
      </c>
      <c r="K2447" t="b">
        <v>1</v>
      </c>
    </row>
    <row r="2448" spans="10:11" x14ac:dyDescent="0.25">
      <c r="J2448" t="str">
        <v>Sri Lanka</v>
      </c>
      <c r="K2448" t="b">
        <v>1</v>
      </c>
    </row>
    <row r="2449" spans="10:11" x14ac:dyDescent="0.25">
      <c r="J2449" t="str">
        <v>Sri Lanka</v>
      </c>
      <c r="K2449" t="b">
        <v>1</v>
      </c>
    </row>
    <row r="2450" spans="10:11" x14ac:dyDescent="0.25">
      <c r="J2450" t="str">
        <v>Sri Lanka</v>
      </c>
      <c r="K2450" t="b">
        <v>1</v>
      </c>
    </row>
    <row r="2451" spans="10:11" x14ac:dyDescent="0.25">
      <c r="J2451" t="str">
        <v>Sri Lanka</v>
      </c>
      <c r="K2451" t="b">
        <v>1</v>
      </c>
    </row>
    <row r="2452" spans="10:11" x14ac:dyDescent="0.25">
      <c r="J2452" t="str">
        <v>Sri Lanka</v>
      </c>
      <c r="K2452" t="b">
        <v>1</v>
      </c>
    </row>
    <row r="2453" spans="10:11" x14ac:dyDescent="0.25">
      <c r="J2453" t="str">
        <v>Sri Lanka</v>
      </c>
      <c r="K2453" t="b">
        <v>1</v>
      </c>
    </row>
    <row r="2454" spans="10:11" x14ac:dyDescent="0.25">
      <c r="J2454" t="str">
        <v>Sri Lanka</v>
      </c>
      <c r="K2454" t="b">
        <v>1</v>
      </c>
    </row>
    <row r="2455" spans="10:11" x14ac:dyDescent="0.25">
      <c r="J2455" t="str">
        <v>Sri Lanka</v>
      </c>
      <c r="K2455" t="b">
        <v>1</v>
      </c>
    </row>
    <row r="2456" spans="10:11" x14ac:dyDescent="0.25">
      <c r="J2456" t="str">
        <v>Sri Lanka</v>
      </c>
      <c r="K2456" t="b">
        <v>1</v>
      </c>
    </row>
    <row r="2457" spans="10:11" x14ac:dyDescent="0.25">
      <c r="J2457" t="str">
        <v>Sri Lanka</v>
      </c>
      <c r="K2457" t="b">
        <v>0</v>
      </c>
    </row>
    <row r="2458" spans="10:11" x14ac:dyDescent="0.25">
      <c r="J2458" t="str">
        <v>Sri Lanka</v>
      </c>
      <c r="K2458" t="b">
        <v>0</v>
      </c>
    </row>
    <row r="2459" spans="10:11" x14ac:dyDescent="0.25">
      <c r="J2459" t="str">
        <v>Sri Lanka</v>
      </c>
      <c r="K2459" t="b">
        <v>0</v>
      </c>
    </row>
    <row r="2460" spans="10:11" x14ac:dyDescent="0.25">
      <c r="J2460" t="str">
        <v>Sudan</v>
      </c>
      <c r="K2460" t="b">
        <v>0</v>
      </c>
    </row>
    <row r="2461" spans="10:11" x14ac:dyDescent="0.25">
      <c r="J2461" t="str">
        <v>Sudan</v>
      </c>
      <c r="K2461" t="b">
        <v>0</v>
      </c>
    </row>
    <row r="2462" spans="10:11" x14ac:dyDescent="0.25">
      <c r="J2462" t="str">
        <v>Sudan</v>
      </c>
      <c r="K2462" t="b">
        <v>0</v>
      </c>
    </row>
    <row r="2463" spans="10:11" x14ac:dyDescent="0.25">
      <c r="J2463" t="str">
        <v>Sudan</v>
      </c>
      <c r="K2463" t="b">
        <v>0</v>
      </c>
    </row>
    <row r="2464" spans="10:11" x14ac:dyDescent="0.25">
      <c r="J2464" t="str">
        <v>Sudan</v>
      </c>
      <c r="K2464" t="b">
        <v>0</v>
      </c>
    </row>
    <row r="2465" spans="10:11" x14ac:dyDescent="0.25">
      <c r="J2465" t="str">
        <v>Sudan</v>
      </c>
      <c r="K2465" t="b">
        <v>0</v>
      </c>
    </row>
    <row r="2466" spans="10:11" x14ac:dyDescent="0.25">
      <c r="J2466" t="str">
        <v>Sudan</v>
      </c>
      <c r="K2466" t="b">
        <v>0</v>
      </c>
    </row>
    <row r="2467" spans="10:11" x14ac:dyDescent="0.25">
      <c r="J2467" t="str">
        <v>Sudan</v>
      </c>
      <c r="K2467" t="b">
        <v>0</v>
      </c>
    </row>
    <row r="2468" spans="10:11" x14ac:dyDescent="0.25">
      <c r="J2468" t="str">
        <v>Sudan</v>
      </c>
      <c r="K2468" t="b">
        <v>0</v>
      </c>
    </row>
    <row r="2469" spans="10:11" x14ac:dyDescent="0.25">
      <c r="J2469" t="str">
        <v>Sudan</v>
      </c>
      <c r="K2469" t="b">
        <v>0</v>
      </c>
    </row>
    <row r="2470" spans="10:11" x14ac:dyDescent="0.25">
      <c r="J2470" t="str">
        <v>Sudan</v>
      </c>
      <c r="K2470" t="b">
        <v>0</v>
      </c>
    </row>
    <row r="2471" spans="10:11" x14ac:dyDescent="0.25">
      <c r="J2471" t="str">
        <v>Sudan</v>
      </c>
      <c r="K2471" t="b">
        <v>0</v>
      </c>
    </row>
    <row r="2472" spans="10:11" x14ac:dyDescent="0.25">
      <c r="J2472" t="str">
        <v>Sudan</v>
      </c>
      <c r="K2472" t="b">
        <v>0</v>
      </c>
    </row>
    <row r="2473" spans="10:11" x14ac:dyDescent="0.25">
      <c r="J2473" t="str">
        <v>Sudan</v>
      </c>
      <c r="K2473" t="b">
        <v>0</v>
      </c>
    </row>
    <row r="2474" spans="10:11" x14ac:dyDescent="0.25">
      <c r="J2474" t="str">
        <v>Sudan</v>
      </c>
      <c r="K2474" t="b">
        <v>0</v>
      </c>
    </row>
    <row r="2475" spans="10:11" x14ac:dyDescent="0.25">
      <c r="J2475" t="str">
        <v>Sudan</v>
      </c>
      <c r="K2475" t="b">
        <v>0</v>
      </c>
    </row>
    <row r="2476" spans="10:11" x14ac:dyDescent="0.25">
      <c r="J2476" t="str">
        <v>Suriname</v>
      </c>
      <c r="K2476" t="b">
        <v>0</v>
      </c>
    </row>
    <row r="2477" spans="10:11" x14ac:dyDescent="0.25">
      <c r="J2477" t="str">
        <v>Suriname</v>
      </c>
      <c r="K2477" t="b">
        <v>1</v>
      </c>
    </row>
    <row r="2478" spans="10:11" x14ac:dyDescent="0.25">
      <c r="J2478" t="str">
        <v>Suriname</v>
      </c>
      <c r="K2478" t="b">
        <v>1</v>
      </c>
    </row>
    <row r="2479" spans="10:11" x14ac:dyDescent="0.25">
      <c r="J2479" t="str">
        <v>Suriname</v>
      </c>
      <c r="K2479" t="b">
        <v>1</v>
      </c>
    </row>
    <row r="2480" spans="10:11" x14ac:dyDescent="0.25">
      <c r="J2480" t="str">
        <v>Suriname</v>
      </c>
      <c r="K2480" t="b">
        <v>1</v>
      </c>
    </row>
    <row r="2481" spans="10:11" x14ac:dyDescent="0.25">
      <c r="J2481" t="str">
        <v>Suriname</v>
      </c>
      <c r="K2481" t="b">
        <v>1</v>
      </c>
    </row>
    <row r="2482" spans="10:11" x14ac:dyDescent="0.25">
      <c r="J2482" t="str">
        <v>Suriname</v>
      </c>
      <c r="K2482" t="b">
        <v>1</v>
      </c>
    </row>
    <row r="2483" spans="10:11" x14ac:dyDescent="0.25">
      <c r="J2483" t="str">
        <v>Suriname</v>
      </c>
      <c r="K2483" t="b">
        <v>1</v>
      </c>
    </row>
    <row r="2484" spans="10:11" x14ac:dyDescent="0.25">
      <c r="J2484" t="str">
        <v>Suriname</v>
      </c>
      <c r="K2484" t="b">
        <v>1</v>
      </c>
    </row>
    <row r="2485" spans="10:11" x14ac:dyDescent="0.25">
      <c r="J2485" t="str">
        <v>Suriname</v>
      </c>
      <c r="K2485" t="b">
        <v>1</v>
      </c>
    </row>
    <row r="2486" spans="10:11" x14ac:dyDescent="0.25">
      <c r="J2486" t="str">
        <v>Suriname</v>
      </c>
      <c r="K2486" t="b">
        <v>1</v>
      </c>
    </row>
    <row r="2487" spans="10:11" x14ac:dyDescent="0.25">
      <c r="J2487" t="str">
        <v>Suriname</v>
      </c>
      <c r="K2487" t="b">
        <v>0</v>
      </c>
    </row>
    <row r="2488" spans="10:11" x14ac:dyDescent="0.25">
      <c r="J2488" t="str">
        <v>Suriname</v>
      </c>
      <c r="K2488" t="b">
        <v>0</v>
      </c>
    </row>
    <row r="2489" spans="10:11" x14ac:dyDescent="0.25">
      <c r="J2489" t="str">
        <v>Suriname</v>
      </c>
      <c r="K2489" t="b">
        <v>0</v>
      </c>
    </row>
    <row r="2490" spans="10:11" x14ac:dyDescent="0.25">
      <c r="J2490" t="str">
        <v>Suriname</v>
      </c>
      <c r="K2490" t="b">
        <v>0</v>
      </c>
    </row>
    <row r="2491" spans="10:11" x14ac:dyDescent="0.25">
      <c r="J2491" t="str">
        <v>Suriname</v>
      </c>
      <c r="K2491" t="b">
        <v>0</v>
      </c>
    </row>
    <row r="2492" spans="10:11" x14ac:dyDescent="0.25">
      <c r="J2492" t="str">
        <v>Swaziland</v>
      </c>
      <c r="K2492" t="b">
        <v>0</v>
      </c>
    </row>
    <row r="2493" spans="10:11" x14ac:dyDescent="0.25">
      <c r="J2493" t="str">
        <v>Swaziland</v>
      </c>
      <c r="K2493" t="b">
        <v>1</v>
      </c>
    </row>
    <row r="2494" spans="10:11" x14ac:dyDescent="0.25">
      <c r="J2494" t="str">
        <v>Swaziland</v>
      </c>
      <c r="K2494" t="b">
        <v>1</v>
      </c>
    </row>
    <row r="2495" spans="10:11" x14ac:dyDescent="0.25">
      <c r="J2495" t="str">
        <v>Swaziland</v>
      </c>
      <c r="K2495" t="b">
        <v>1</v>
      </c>
    </row>
    <row r="2496" spans="10:11" x14ac:dyDescent="0.25">
      <c r="J2496" t="str">
        <v>Swaziland</v>
      </c>
      <c r="K2496" t="b">
        <v>1</v>
      </c>
    </row>
    <row r="2497" spans="10:11" x14ac:dyDescent="0.25">
      <c r="J2497" t="str">
        <v>Swaziland</v>
      </c>
      <c r="K2497" t="b">
        <v>1</v>
      </c>
    </row>
    <row r="2498" spans="10:11" x14ac:dyDescent="0.25">
      <c r="J2498" t="str">
        <v>Swaziland</v>
      </c>
      <c r="K2498" t="b">
        <v>1</v>
      </c>
    </row>
    <row r="2499" spans="10:11" x14ac:dyDescent="0.25">
      <c r="J2499" t="str">
        <v>Swaziland</v>
      </c>
      <c r="K2499" t="b">
        <v>1</v>
      </c>
    </row>
    <row r="2500" spans="10:11" x14ac:dyDescent="0.25">
      <c r="J2500" t="str">
        <v>Swaziland</v>
      </c>
      <c r="K2500" t="b">
        <v>1</v>
      </c>
    </row>
    <row r="2501" spans="10:11" x14ac:dyDescent="0.25">
      <c r="J2501" t="str">
        <v>Swaziland</v>
      </c>
      <c r="K2501" t="b">
        <v>1</v>
      </c>
    </row>
    <row r="2502" spans="10:11" x14ac:dyDescent="0.25">
      <c r="J2502" t="str">
        <v>Swaziland</v>
      </c>
      <c r="K2502" t="b">
        <v>1</v>
      </c>
    </row>
    <row r="2503" spans="10:11" x14ac:dyDescent="0.25">
      <c r="J2503" t="str">
        <v>Swaziland</v>
      </c>
      <c r="K2503" t="b">
        <v>1</v>
      </c>
    </row>
    <row r="2504" spans="10:11" x14ac:dyDescent="0.25">
      <c r="J2504" t="str">
        <v>Swaziland</v>
      </c>
      <c r="K2504" t="b">
        <v>1</v>
      </c>
    </row>
    <row r="2505" spans="10:11" x14ac:dyDescent="0.25">
      <c r="J2505" t="str">
        <v>Swaziland</v>
      </c>
      <c r="K2505" t="b">
        <v>1</v>
      </c>
    </row>
    <row r="2506" spans="10:11" x14ac:dyDescent="0.25">
      <c r="J2506" t="str">
        <v>Swaziland</v>
      </c>
      <c r="K2506" t="b">
        <v>1</v>
      </c>
    </row>
    <row r="2507" spans="10:11" x14ac:dyDescent="0.25">
      <c r="J2507" t="str">
        <v>Swaziland</v>
      </c>
      <c r="K2507" t="b">
        <v>1</v>
      </c>
    </row>
    <row r="2508" spans="10:11" x14ac:dyDescent="0.25">
      <c r="J2508" t="str">
        <v>Sweden</v>
      </c>
      <c r="K2508" t="b">
        <v>0</v>
      </c>
    </row>
    <row r="2509" spans="10:11" x14ac:dyDescent="0.25">
      <c r="J2509" t="str">
        <v>Sweden</v>
      </c>
      <c r="K2509" t="b">
        <v>1</v>
      </c>
    </row>
    <row r="2510" spans="10:11" x14ac:dyDescent="0.25">
      <c r="J2510" t="str">
        <v>Sweden</v>
      </c>
      <c r="K2510" t="b">
        <v>1</v>
      </c>
    </row>
    <row r="2511" spans="10:11" x14ac:dyDescent="0.25">
      <c r="J2511" t="str">
        <v>Sweden</v>
      </c>
      <c r="K2511" t="b">
        <v>1</v>
      </c>
    </row>
    <row r="2512" spans="10:11" x14ac:dyDescent="0.25">
      <c r="J2512" t="str">
        <v>Sweden</v>
      </c>
      <c r="K2512" t="b">
        <v>1</v>
      </c>
    </row>
    <row r="2513" spans="10:11" x14ac:dyDescent="0.25">
      <c r="J2513" t="str">
        <v>Sweden</v>
      </c>
      <c r="K2513" t="b">
        <v>0</v>
      </c>
    </row>
    <row r="2514" spans="10:11" x14ac:dyDescent="0.25">
      <c r="J2514" t="str">
        <v>Sweden</v>
      </c>
      <c r="K2514" t="b">
        <v>0</v>
      </c>
    </row>
    <row r="2515" spans="10:11" x14ac:dyDescent="0.25">
      <c r="J2515" t="str">
        <v>Sweden</v>
      </c>
      <c r="K2515" t="b">
        <v>0</v>
      </c>
    </row>
    <row r="2516" spans="10:11" x14ac:dyDescent="0.25">
      <c r="J2516" t="str">
        <v>Sweden</v>
      </c>
      <c r="K2516" t="b">
        <v>0</v>
      </c>
    </row>
    <row r="2517" spans="10:11" x14ac:dyDescent="0.25">
      <c r="J2517" t="str">
        <v>Sweden</v>
      </c>
      <c r="K2517" t="b">
        <v>0</v>
      </c>
    </row>
    <row r="2518" spans="10:11" x14ac:dyDescent="0.25">
      <c r="J2518" t="str">
        <v>Sweden</v>
      </c>
      <c r="K2518" t="b">
        <v>0</v>
      </c>
    </row>
    <row r="2519" spans="10:11" x14ac:dyDescent="0.25">
      <c r="J2519" t="str">
        <v>Sweden</v>
      </c>
      <c r="K2519" t="b">
        <v>0</v>
      </c>
    </row>
    <row r="2520" spans="10:11" x14ac:dyDescent="0.25">
      <c r="J2520" t="str">
        <v>Sweden</v>
      </c>
      <c r="K2520" t="b">
        <v>0</v>
      </c>
    </row>
    <row r="2521" spans="10:11" x14ac:dyDescent="0.25">
      <c r="J2521" t="str">
        <v>Sweden</v>
      </c>
      <c r="K2521" t="b">
        <v>0</v>
      </c>
    </row>
    <row r="2522" spans="10:11" x14ac:dyDescent="0.25">
      <c r="J2522" t="str">
        <v>Sweden</v>
      </c>
      <c r="K2522" t="b">
        <v>0</v>
      </c>
    </row>
    <row r="2523" spans="10:11" x14ac:dyDescent="0.25">
      <c r="J2523" t="str">
        <v>Sweden</v>
      </c>
      <c r="K2523" t="b">
        <v>0</v>
      </c>
    </row>
    <row r="2524" spans="10:11" x14ac:dyDescent="0.25">
      <c r="J2524" t="str">
        <v>Switzerland</v>
      </c>
      <c r="K2524" t="b">
        <v>0</v>
      </c>
    </row>
    <row r="2525" spans="10:11" x14ac:dyDescent="0.25">
      <c r="J2525" t="str">
        <v>Switzerland</v>
      </c>
      <c r="K2525" t="b">
        <v>0</v>
      </c>
    </row>
    <row r="2526" spans="10:11" x14ac:dyDescent="0.25">
      <c r="J2526" t="str">
        <v>Switzerland</v>
      </c>
      <c r="K2526" t="b">
        <v>0</v>
      </c>
    </row>
    <row r="2527" spans="10:11" x14ac:dyDescent="0.25">
      <c r="J2527" t="str">
        <v>Switzerland</v>
      </c>
      <c r="K2527" t="b">
        <v>0</v>
      </c>
    </row>
    <row r="2528" spans="10:11" x14ac:dyDescent="0.25">
      <c r="J2528" t="str">
        <v>Switzerland</v>
      </c>
      <c r="K2528" t="b">
        <v>0</v>
      </c>
    </row>
    <row r="2529" spans="10:11" x14ac:dyDescent="0.25">
      <c r="J2529" t="str">
        <v>Switzerland</v>
      </c>
      <c r="K2529" t="b">
        <v>0</v>
      </c>
    </row>
    <row r="2530" spans="10:11" x14ac:dyDescent="0.25">
      <c r="J2530" t="str">
        <v>Switzerland</v>
      </c>
      <c r="K2530" t="b">
        <v>0</v>
      </c>
    </row>
    <row r="2531" spans="10:11" x14ac:dyDescent="0.25">
      <c r="J2531" t="str">
        <v>Switzerland</v>
      </c>
      <c r="K2531" t="b">
        <v>0</v>
      </c>
    </row>
    <row r="2532" spans="10:11" x14ac:dyDescent="0.25">
      <c r="J2532" t="str">
        <v>Switzerland</v>
      </c>
      <c r="K2532" t="b">
        <v>0</v>
      </c>
    </row>
    <row r="2533" spans="10:11" x14ac:dyDescent="0.25">
      <c r="J2533" t="str">
        <v>Switzerland</v>
      </c>
      <c r="K2533" t="b">
        <v>0</v>
      </c>
    </row>
    <row r="2534" spans="10:11" x14ac:dyDescent="0.25">
      <c r="J2534" t="str">
        <v>Switzerland</v>
      </c>
      <c r="K2534" t="b">
        <v>0</v>
      </c>
    </row>
    <row r="2535" spans="10:11" x14ac:dyDescent="0.25">
      <c r="J2535" t="str">
        <v>Switzerland</v>
      </c>
      <c r="K2535" t="b">
        <v>0</v>
      </c>
    </row>
    <row r="2536" spans="10:11" x14ac:dyDescent="0.25">
      <c r="J2536" t="str">
        <v>Switzerland</v>
      </c>
      <c r="K2536" t="b">
        <v>0</v>
      </c>
    </row>
    <row r="2537" spans="10:11" x14ac:dyDescent="0.25">
      <c r="J2537" t="str">
        <v>Switzerland</v>
      </c>
      <c r="K2537" t="b">
        <v>0</v>
      </c>
    </row>
    <row r="2538" spans="10:11" x14ac:dyDescent="0.25">
      <c r="J2538" t="str">
        <v>Switzerland</v>
      </c>
      <c r="K2538" t="b">
        <v>0</v>
      </c>
    </row>
    <row r="2539" spans="10:11" x14ac:dyDescent="0.25">
      <c r="J2539" t="str">
        <v>Switzerland</v>
      </c>
      <c r="K2539" t="b">
        <v>0</v>
      </c>
    </row>
    <row r="2540" spans="10:11" x14ac:dyDescent="0.25">
      <c r="J2540" t="str">
        <v>Syrian Arab Republic</v>
      </c>
      <c r="K2540" t="b">
        <v>0</v>
      </c>
    </row>
    <row r="2541" spans="10:11" x14ac:dyDescent="0.25">
      <c r="J2541" t="str">
        <v>Syrian Arab Republic</v>
      </c>
      <c r="K2541" t="b">
        <v>0</v>
      </c>
    </row>
    <row r="2542" spans="10:11" x14ac:dyDescent="0.25">
      <c r="J2542" t="str">
        <v>Syrian Arab Republic</v>
      </c>
      <c r="K2542" t="b">
        <v>0</v>
      </c>
    </row>
    <row r="2543" spans="10:11" x14ac:dyDescent="0.25">
      <c r="J2543" t="str">
        <v>Syrian Arab Republic</v>
      </c>
      <c r="K2543" t="b">
        <v>0</v>
      </c>
    </row>
    <row r="2544" spans="10:11" x14ac:dyDescent="0.25">
      <c r="J2544" t="str">
        <v>Syrian Arab Republic</v>
      </c>
      <c r="K2544" t="b">
        <v>0</v>
      </c>
    </row>
    <row r="2545" spans="10:11" x14ac:dyDescent="0.25">
      <c r="J2545" t="str">
        <v>Syrian Arab Republic</v>
      </c>
      <c r="K2545" t="b">
        <v>0</v>
      </c>
    </row>
    <row r="2546" spans="10:11" x14ac:dyDescent="0.25">
      <c r="J2546" t="str">
        <v>Syrian Arab Republic</v>
      </c>
      <c r="K2546" t="b">
        <v>0</v>
      </c>
    </row>
    <row r="2547" spans="10:11" x14ac:dyDescent="0.25">
      <c r="J2547" t="str">
        <v>Syrian Arab Republic</v>
      </c>
      <c r="K2547" t="b">
        <v>0</v>
      </c>
    </row>
    <row r="2548" spans="10:11" x14ac:dyDescent="0.25">
      <c r="J2548" t="str">
        <v>Syrian Arab Republic</v>
      </c>
      <c r="K2548" t="b">
        <v>1</v>
      </c>
    </row>
    <row r="2549" spans="10:11" x14ac:dyDescent="0.25">
      <c r="J2549" t="str">
        <v>Syrian Arab Republic</v>
      </c>
      <c r="K2549" t="b">
        <v>1</v>
      </c>
    </row>
    <row r="2550" spans="10:11" x14ac:dyDescent="0.25">
      <c r="J2550" t="str">
        <v>Syrian Arab Republic</v>
      </c>
      <c r="K2550" t="b">
        <v>1</v>
      </c>
    </row>
    <row r="2551" spans="10:11" x14ac:dyDescent="0.25">
      <c r="J2551" t="str">
        <v>Syrian Arab Republic</v>
      </c>
      <c r="K2551" t="b">
        <v>1</v>
      </c>
    </row>
    <row r="2552" spans="10:11" x14ac:dyDescent="0.25">
      <c r="J2552" t="str">
        <v>Syrian Arab Republic</v>
      </c>
      <c r="K2552" t="b">
        <v>1</v>
      </c>
    </row>
    <row r="2553" spans="10:11" x14ac:dyDescent="0.25">
      <c r="J2553" t="str">
        <v>Syrian Arab Republic</v>
      </c>
      <c r="K2553" t="b">
        <v>1</v>
      </c>
    </row>
    <row r="2554" spans="10:11" x14ac:dyDescent="0.25">
      <c r="J2554" t="str">
        <v>Syrian Arab Republic</v>
      </c>
      <c r="K2554" t="b">
        <v>1</v>
      </c>
    </row>
    <row r="2555" spans="10:11" x14ac:dyDescent="0.25">
      <c r="J2555" t="str">
        <v>Syrian Arab Republic</v>
      </c>
      <c r="K2555" t="b">
        <v>1</v>
      </c>
    </row>
    <row r="2556" spans="10:11" x14ac:dyDescent="0.25">
      <c r="J2556" t="str">
        <v>Tajikistan</v>
      </c>
      <c r="K2556" t="b">
        <v>0</v>
      </c>
    </row>
    <row r="2557" spans="10:11" x14ac:dyDescent="0.25">
      <c r="J2557" t="str">
        <v>Tajikistan</v>
      </c>
      <c r="K2557" t="b">
        <v>1</v>
      </c>
    </row>
    <row r="2558" spans="10:11" x14ac:dyDescent="0.25">
      <c r="J2558" t="str">
        <v>Tajikistan</v>
      </c>
      <c r="K2558" t="b">
        <v>1</v>
      </c>
    </row>
    <row r="2559" spans="10:11" x14ac:dyDescent="0.25">
      <c r="J2559" t="str">
        <v>Tajikistan</v>
      </c>
      <c r="K2559" t="b">
        <v>1</v>
      </c>
    </row>
    <row r="2560" spans="10:11" x14ac:dyDescent="0.25">
      <c r="J2560" t="str">
        <v>Tajikistan</v>
      </c>
      <c r="K2560" t="b">
        <v>1</v>
      </c>
    </row>
    <row r="2561" spans="10:11" x14ac:dyDescent="0.25">
      <c r="J2561" t="str">
        <v>Tajikistan</v>
      </c>
      <c r="K2561" t="b">
        <v>1</v>
      </c>
    </row>
    <row r="2562" spans="10:11" x14ac:dyDescent="0.25">
      <c r="J2562" t="str">
        <v>Tajikistan</v>
      </c>
      <c r="K2562" t="b">
        <v>1</v>
      </c>
    </row>
    <row r="2563" spans="10:11" x14ac:dyDescent="0.25">
      <c r="J2563" t="str">
        <v>Tajikistan</v>
      </c>
      <c r="K2563" t="b">
        <v>1</v>
      </c>
    </row>
    <row r="2564" spans="10:11" x14ac:dyDescent="0.25">
      <c r="J2564" t="str">
        <v>Tajikistan</v>
      </c>
      <c r="K2564" t="b">
        <v>1</v>
      </c>
    </row>
    <row r="2565" spans="10:11" x14ac:dyDescent="0.25">
      <c r="J2565" t="str">
        <v>Tajikistan</v>
      </c>
      <c r="K2565" t="b">
        <v>1</v>
      </c>
    </row>
    <row r="2566" spans="10:11" x14ac:dyDescent="0.25">
      <c r="J2566" t="str">
        <v>Tajikistan</v>
      </c>
      <c r="K2566" t="b">
        <v>1</v>
      </c>
    </row>
    <row r="2567" spans="10:11" x14ac:dyDescent="0.25">
      <c r="J2567" t="str">
        <v>Tajikistan</v>
      </c>
      <c r="K2567" t="b">
        <v>1</v>
      </c>
    </row>
    <row r="2568" spans="10:11" x14ac:dyDescent="0.25">
      <c r="J2568" t="str">
        <v>Tajikistan</v>
      </c>
      <c r="K2568" t="b">
        <v>1</v>
      </c>
    </row>
    <row r="2569" spans="10:11" x14ac:dyDescent="0.25">
      <c r="J2569" t="str">
        <v>Tajikistan</v>
      </c>
      <c r="K2569" t="b">
        <v>1</v>
      </c>
    </row>
    <row r="2570" spans="10:11" x14ac:dyDescent="0.25">
      <c r="J2570" t="str">
        <v>Tajikistan</v>
      </c>
      <c r="K2570" t="b">
        <v>0</v>
      </c>
    </row>
    <row r="2571" spans="10:11" x14ac:dyDescent="0.25">
      <c r="J2571" t="str">
        <v>Tajikistan</v>
      </c>
      <c r="K2571" t="b">
        <v>0</v>
      </c>
    </row>
    <row r="2572" spans="10:11" x14ac:dyDescent="0.25">
      <c r="J2572" t="str">
        <v>Thailand</v>
      </c>
      <c r="K2572" t="b">
        <v>0</v>
      </c>
    </row>
    <row r="2573" spans="10:11" x14ac:dyDescent="0.25">
      <c r="J2573" t="str">
        <v>Thailand</v>
      </c>
      <c r="K2573" t="b">
        <v>1</v>
      </c>
    </row>
    <row r="2574" spans="10:11" x14ac:dyDescent="0.25">
      <c r="J2574" t="str">
        <v>Thailand</v>
      </c>
      <c r="K2574" t="b">
        <v>1</v>
      </c>
    </row>
    <row r="2575" spans="10:11" x14ac:dyDescent="0.25">
      <c r="J2575" t="str">
        <v>Thailand</v>
      </c>
      <c r="K2575" t="b">
        <v>1</v>
      </c>
    </row>
    <row r="2576" spans="10:11" x14ac:dyDescent="0.25">
      <c r="J2576" t="str">
        <v>Thailand</v>
      </c>
      <c r="K2576" t="b">
        <v>1</v>
      </c>
    </row>
    <row r="2577" spans="10:11" x14ac:dyDescent="0.25">
      <c r="J2577" t="str">
        <v>Thailand</v>
      </c>
      <c r="K2577" t="b">
        <v>1</v>
      </c>
    </row>
    <row r="2578" spans="10:11" x14ac:dyDescent="0.25">
      <c r="J2578" t="str">
        <v>Thailand</v>
      </c>
      <c r="K2578" t="b">
        <v>1</v>
      </c>
    </row>
    <row r="2579" spans="10:11" x14ac:dyDescent="0.25">
      <c r="J2579" t="str">
        <v>Thailand</v>
      </c>
      <c r="K2579" t="b">
        <v>1</v>
      </c>
    </row>
    <row r="2580" spans="10:11" x14ac:dyDescent="0.25">
      <c r="J2580" t="str">
        <v>Thailand</v>
      </c>
      <c r="K2580" t="b">
        <v>1</v>
      </c>
    </row>
    <row r="2581" spans="10:11" x14ac:dyDescent="0.25">
      <c r="J2581" t="str">
        <v>Thailand</v>
      </c>
      <c r="K2581" t="b">
        <v>1</v>
      </c>
    </row>
    <row r="2582" spans="10:11" x14ac:dyDescent="0.25">
      <c r="J2582" t="str">
        <v>Thailand</v>
      </c>
      <c r="K2582" t="b">
        <v>1</v>
      </c>
    </row>
    <row r="2583" spans="10:11" x14ac:dyDescent="0.25">
      <c r="J2583" t="str">
        <v>Thailand</v>
      </c>
      <c r="K2583" t="b">
        <v>1</v>
      </c>
    </row>
    <row r="2584" spans="10:11" x14ac:dyDescent="0.25">
      <c r="J2584" t="str">
        <v>Thailand</v>
      </c>
      <c r="K2584" t="b">
        <v>1</v>
      </c>
    </row>
    <row r="2585" spans="10:11" x14ac:dyDescent="0.25">
      <c r="J2585" t="str">
        <v>Thailand</v>
      </c>
      <c r="K2585" t="b">
        <v>1</v>
      </c>
    </row>
    <row r="2586" spans="10:11" x14ac:dyDescent="0.25">
      <c r="J2586" t="str">
        <v>Thailand</v>
      </c>
      <c r="K2586" t="b">
        <v>1</v>
      </c>
    </row>
    <row r="2587" spans="10:11" x14ac:dyDescent="0.25">
      <c r="J2587" t="str">
        <v>Thailand</v>
      </c>
      <c r="K2587" t="b">
        <v>1</v>
      </c>
    </row>
    <row r="2588" spans="10:11" x14ac:dyDescent="0.25">
      <c r="J2588" t="str">
        <v>The former Yugoslav republic of Macedonia</v>
      </c>
      <c r="K2588" t="b">
        <v>0</v>
      </c>
    </row>
    <row r="2589" spans="10:11" x14ac:dyDescent="0.25">
      <c r="J2589" t="str">
        <v>The former Yugoslav republic of Macedonia</v>
      </c>
      <c r="K2589" t="b">
        <v>0</v>
      </c>
    </row>
    <row r="2590" spans="10:11" x14ac:dyDescent="0.25">
      <c r="J2590" t="str">
        <v>The former Yugoslav republic of Macedonia</v>
      </c>
      <c r="K2590" t="b">
        <v>0</v>
      </c>
    </row>
    <row r="2591" spans="10:11" x14ac:dyDescent="0.25">
      <c r="J2591" t="str">
        <v>The former Yugoslav republic of Macedonia</v>
      </c>
      <c r="K2591" t="b">
        <v>0</v>
      </c>
    </row>
    <row r="2592" spans="10:11" x14ac:dyDescent="0.25">
      <c r="J2592" t="str">
        <v>The former Yugoslav republic of Macedonia</v>
      </c>
      <c r="K2592" t="b">
        <v>0</v>
      </c>
    </row>
    <row r="2593" spans="10:11" x14ac:dyDescent="0.25">
      <c r="J2593" t="str">
        <v>The former Yugoslav republic of Macedonia</v>
      </c>
      <c r="K2593" t="b">
        <v>0</v>
      </c>
    </row>
    <row r="2594" spans="10:11" x14ac:dyDescent="0.25">
      <c r="J2594" t="str">
        <v>The former Yugoslav republic of Macedonia</v>
      </c>
      <c r="K2594" t="b">
        <v>0</v>
      </c>
    </row>
    <row r="2595" spans="10:11" x14ac:dyDescent="0.25">
      <c r="J2595" t="str">
        <v>The former Yugoslav republic of Macedonia</v>
      </c>
      <c r="K2595" t="b">
        <v>0</v>
      </c>
    </row>
    <row r="2596" spans="10:11" x14ac:dyDescent="0.25">
      <c r="J2596" t="str">
        <v>The former Yugoslav republic of Macedonia</v>
      </c>
      <c r="K2596" t="b">
        <v>0</v>
      </c>
    </row>
    <row r="2597" spans="10:11" x14ac:dyDescent="0.25">
      <c r="J2597" t="str">
        <v>The former Yugoslav republic of Macedonia</v>
      </c>
      <c r="K2597" t="b">
        <v>0</v>
      </c>
    </row>
    <row r="2598" spans="10:11" x14ac:dyDescent="0.25">
      <c r="J2598" t="str">
        <v>The former Yugoslav republic of Macedonia</v>
      </c>
      <c r="K2598" t="b">
        <v>0</v>
      </c>
    </row>
    <row r="2599" spans="10:11" x14ac:dyDescent="0.25">
      <c r="J2599" t="str">
        <v>The former Yugoslav republic of Macedonia</v>
      </c>
      <c r="K2599" t="b">
        <v>0</v>
      </c>
    </row>
    <row r="2600" spans="10:11" x14ac:dyDescent="0.25">
      <c r="J2600" t="str">
        <v>The former Yugoslav republic of Macedonia</v>
      </c>
      <c r="K2600" t="b">
        <v>0</v>
      </c>
    </row>
    <row r="2601" spans="10:11" x14ac:dyDescent="0.25">
      <c r="J2601" t="str">
        <v>The former Yugoslav republic of Macedonia</v>
      </c>
      <c r="K2601" t="b">
        <v>0</v>
      </c>
    </row>
    <row r="2602" spans="10:11" x14ac:dyDescent="0.25">
      <c r="J2602" t="str">
        <v>The former Yugoslav republic of Macedonia</v>
      </c>
      <c r="K2602" t="b">
        <v>0</v>
      </c>
    </row>
    <row r="2603" spans="10:11" x14ac:dyDescent="0.25">
      <c r="J2603" t="str">
        <v>The former Yugoslav republic of Macedonia</v>
      </c>
      <c r="K2603" t="b">
        <v>0</v>
      </c>
    </row>
    <row r="2604" spans="10:11" x14ac:dyDescent="0.25">
      <c r="J2604" t="str">
        <v>Timor-Leste</v>
      </c>
      <c r="K2604" t="b">
        <v>0</v>
      </c>
    </row>
    <row r="2605" spans="10:11" x14ac:dyDescent="0.25">
      <c r="J2605" t="str">
        <v>Timor-Leste</v>
      </c>
      <c r="K2605" t="b">
        <v>1</v>
      </c>
    </row>
    <row r="2606" spans="10:11" x14ac:dyDescent="0.25">
      <c r="J2606" t="str">
        <v>Timor-Leste</v>
      </c>
      <c r="K2606" t="b">
        <v>1</v>
      </c>
    </row>
    <row r="2607" spans="10:11" x14ac:dyDescent="0.25">
      <c r="J2607" t="str">
        <v>Timor-Leste</v>
      </c>
      <c r="K2607" t="b">
        <v>1</v>
      </c>
    </row>
    <row r="2608" spans="10:11" x14ac:dyDescent="0.25">
      <c r="J2608" t="str">
        <v>Timor-Leste</v>
      </c>
      <c r="K2608" t="b">
        <v>1</v>
      </c>
    </row>
    <row r="2609" spans="10:11" x14ac:dyDescent="0.25">
      <c r="J2609" t="str">
        <v>Timor-Leste</v>
      </c>
      <c r="K2609" t="b">
        <v>1</v>
      </c>
    </row>
    <row r="2610" spans="10:11" x14ac:dyDescent="0.25">
      <c r="J2610" t="str">
        <v>Timor-Leste</v>
      </c>
      <c r="K2610" t="b">
        <v>1</v>
      </c>
    </row>
    <row r="2611" spans="10:11" x14ac:dyDescent="0.25">
      <c r="J2611" t="str">
        <v>Timor-Leste</v>
      </c>
      <c r="K2611" t="b">
        <v>1</v>
      </c>
    </row>
    <row r="2612" spans="10:11" x14ac:dyDescent="0.25">
      <c r="J2612" t="str">
        <v>Timor-Leste</v>
      </c>
      <c r="K2612" t="b">
        <v>0</v>
      </c>
    </row>
    <row r="2613" spans="10:11" x14ac:dyDescent="0.25">
      <c r="J2613" t="str">
        <v>Timor-Leste</v>
      </c>
      <c r="K2613" t="b">
        <v>0</v>
      </c>
    </row>
    <row r="2614" spans="10:11" x14ac:dyDescent="0.25">
      <c r="J2614" t="str">
        <v>Timor-Leste</v>
      </c>
      <c r="K2614" t="b">
        <v>0</v>
      </c>
    </row>
    <row r="2615" spans="10:11" x14ac:dyDescent="0.25">
      <c r="J2615" t="str">
        <v>Timor-Leste</v>
      </c>
      <c r="K2615" t="b">
        <v>0</v>
      </c>
    </row>
    <row r="2616" spans="10:11" x14ac:dyDescent="0.25">
      <c r="J2616" t="str">
        <v>Timor-Leste</v>
      </c>
      <c r="K2616" t="b">
        <v>0</v>
      </c>
    </row>
    <row r="2617" spans="10:11" x14ac:dyDescent="0.25">
      <c r="J2617" t="str">
        <v>Timor-Leste</v>
      </c>
      <c r="K2617" t="b">
        <v>0</v>
      </c>
    </row>
    <row r="2618" spans="10:11" x14ac:dyDescent="0.25">
      <c r="J2618" t="str">
        <v>Timor-Leste</v>
      </c>
      <c r="K2618" t="b">
        <v>0</v>
      </c>
    </row>
    <row r="2619" spans="10:11" x14ac:dyDescent="0.25">
      <c r="J2619" t="str">
        <v>Timor-Leste</v>
      </c>
      <c r="K2619" t="b">
        <v>0</v>
      </c>
    </row>
    <row r="2620" spans="10:11" x14ac:dyDescent="0.25">
      <c r="J2620" t="str">
        <v>Togo</v>
      </c>
      <c r="K2620" t="b">
        <v>0</v>
      </c>
    </row>
    <row r="2621" spans="10:11" x14ac:dyDescent="0.25">
      <c r="J2621" t="str">
        <v>Togo</v>
      </c>
      <c r="K2621" t="b">
        <v>1</v>
      </c>
    </row>
    <row r="2622" spans="10:11" x14ac:dyDescent="0.25">
      <c r="J2622" t="str">
        <v>Togo</v>
      </c>
      <c r="K2622" t="b">
        <v>1</v>
      </c>
    </row>
    <row r="2623" spans="10:11" x14ac:dyDescent="0.25">
      <c r="J2623" t="str">
        <v>Togo</v>
      </c>
      <c r="K2623" t="b">
        <v>1</v>
      </c>
    </row>
    <row r="2624" spans="10:11" x14ac:dyDescent="0.25">
      <c r="J2624" t="str">
        <v>Togo</v>
      </c>
      <c r="K2624" t="b">
        <v>1</v>
      </c>
    </row>
    <row r="2625" spans="10:11" x14ac:dyDescent="0.25">
      <c r="J2625" t="str">
        <v>Togo</v>
      </c>
      <c r="K2625" t="b">
        <v>1</v>
      </c>
    </row>
    <row r="2626" spans="10:11" x14ac:dyDescent="0.25">
      <c r="J2626" t="str">
        <v>Togo</v>
      </c>
      <c r="K2626" t="b">
        <v>1</v>
      </c>
    </row>
    <row r="2627" spans="10:11" x14ac:dyDescent="0.25">
      <c r="J2627" t="str">
        <v>Togo</v>
      </c>
      <c r="K2627" t="b">
        <v>1</v>
      </c>
    </row>
    <row r="2628" spans="10:11" x14ac:dyDescent="0.25">
      <c r="J2628" t="str">
        <v>Togo</v>
      </c>
      <c r="K2628" t="b">
        <v>0</v>
      </c>
    </row>
    <row r="2629" spans="10:11" x14ac:dyDescent="0.25">
      <c r="J2629" t="str">
        <v>Togo</v>
      </c>
      <c r="K2629" t="b">
        <v>0</v>
      </c>
    </row>
    <row r="2630" spans="10:11" x14ac:dyDescent="0.25">
      <c r="J2630" t="str">
        <v>Togo</v>
      </c>
      <c r="K2630" t="b">
        <v>0</v>
      </c>
    </row>
    <row r="2631" spans="10:11" x14ac:dyDescent="0.25">
      <c r="J2631" t="str">
        <v>Togo</v>
      </c>
      <c r="K2631" t="b">
        <v>0</v>
      </c>
    </row>
    <row r="2632" spans="10:11" x14ac:dyDescent="0.25">
      <c r="J2632" t="str">
        <v>Togo</v>
      </c>
      <c r="K2632" t="b">
        <v>0</v>
      </c>
    </row>
    <row r="2633" spans="10:11" x14ac:dyDescent="0.25">
      <c r="J2633" t="str">
        <v>Togo</v>
      </c>
      <c r="K2633" t="b">
        <v>0</v>
      </c>
    </row>
    <row r="2634" spans="10:11" x14ac:dyDescent="0.25">
      <c r="J2634" t="str">
        <v>Togo</v>
      </c>
      <c r="K2634" t="b">
        <v>0</v>
      </c>
    </row>
    <row r="2635" spans="10:11" x14ac:dyDescent="0.25">
      <c r="J2635" t="str">
        <v>Togo</v>
      </c>
      <c r="K2635" t="b">
        <v>0</v>
      </c>
    </row>
    <row r="2636" spans="10:11" x14ac:dyDescent="0.25">
      <c r="J2636" t="str">
        <v>Tonga</v>
      </c>
      <c r="K2636" t="b">
        <v>0</v>
      </c>
    </row>
    <row r="2637" spans="10:11" x14ac:dyDescent="0.25">
      <c r="J2637" t="str">
        <v>Tonga</v>
      </c>
      <c r="K2637" t="b">
        <v>1</v>
      </c>
    </row>
    <row r="2638" spans="10:11" x14ac:dyDescent="0.25">
      <c r="J2638" t="str">
        <v>Tonga</v>
      </c>
      <c r="K2638" t="b">
        <v>1</v>
      </c>
    </row>
    <row r="2639" spans="10:11" x14ac:dyDescent="0.25">
      <c r="J2639" t="str">
        <v>Tonga</v>
      </c>
      <c r="K2639" t="b">
        <v>1</v>
      </c>
    </row>
    <row r="2640" spans="10:11" x14ac:dyDescent="0.25">
      <c r="J2640" t="str">
        <v>Tonga</v>
      </c>
      <c r="K2640" t="b">
        <v>1</v>
      </c>
    </row>
    <row r="2641" spans="10:11" x14ac:dyDescent="0.25">
      <c r="J2641" t="str">
        <v>Tonga</v>
      </c>
      <c r="K2641" t="b">
        <v>1</v>
      </c>
    </row>
    <row r="2642" spans="10:11" x14ac:dyDescent="0.25">
      <c r="J2642" t="str">
        <v>Tonga</v>
      </c>
      <c r="K2642" t="b">
        <v>1</v>
      </c>
    </row>
    <row r="2643" spans="10:11" x14ac:dyDescent="0.25">
      <c r="J2643" t="str">
        <v>Tonga</v>
      </c>
      <c r="K2643" t="b">
        <v>1</v>
      </c>
    </row>
    <row r="2644" spans="10:11" x14ac:dyDescent="0.25">
      <c r="J2644" t="str">
        <v>Tonga</v>
      </c>
      <c r="K2644" t="b">
        <v>1</v>
      </c>
    </row>
    <row r="2645" spans="10:11" x14ac:dyDescent="0.25">
      <c r="J2645" t="str">
        <v>Tonga</v>
      </c>
      <c r="K2645" t="b">
        <v>1</v>
      </c>
    </row>
    <row r="2646" spans="10:11" x14ac:dyDescent="0.25">
      <c r="J2646" t="str">
        <v>Tonga</v>
      </c>
      <c r="K2646" t="b">
        <v>1</v>
      </c>
    </row>
    <row r="2647" spans="10:11" x14ac:dyDescent="0.25">
      <c r="J2647" t="str">
        <v>Tonga</v>
      </c>
      <c r="K2647" t="b">
        <v>1</v>
      </c>
    </row>
    <row r="2648" spans="10:11" x14ac:dyDescent="0.25">
      <c r="J2648" t="str">
        <v>Tonga</v>
      </c>
      <c r="K2648" t="b">
        <v>1</v>
      </c>
    </row>
    <row r="2649" spans="10:11" x14ac:dyDescent="0.25">
      <c r="J2649" t="str">
        <v>Tonga</v>
      </c>
      <c r="K2649" t="b">
        <v>1</v>
      </c>
    </row>
    <row r="2650" spans="10:11" x14ac:dyDescent="0.25">
      <c r="J2650" t="str">
        <v>Tonga</v>
      </c>
      <c r="K2650" t="b">
        <v>1</v>
      </c>
    </row>
    <row r="2651" spans="10:11" x14ac:dyDescent="0.25">
      <c r="J2651" t="str">
        <v>Tonga</v>
      </c>
      <c r="K2651" t="b">
        <v>1</v>
      </c>
    </row>
    <row r="2652" spans="10:11" x14ac:dyDescent="0.25">
      <c r="J2652" t="str">
        <v>Trinidad and Tobago</v>
      </c>
      <c r="K2652" t="b">
        <v>0</v>
      </c>
    </row>
    <row r="2653" spans="10:11" x14ac:dyDescent="0.25">
      <c r="J2653" t="str">
        <v>Trinidad and Tobago</v>
      </c>
      <c r="K2653" t="b">
        <v>1</v>
      </c>
    </row>
    <row r="2654" spans="10:11" x14ac:dyDescent="0.25">
      <c r="J2654" t="str">
        <v>Trinidad and Tobago</v>
      </c>
      <c r="K2654" t="b">
        <v>1</v>
      </c>
    </row>
    <row r="2655" spans="10:11" x14ac:dyDescent="0.25">
      <c r="J2655" t="str">
        <v>Trinidad and Tobago</v>
      </c>
      <c r="K2655" t="b">
        <v>1</v>
      </c>
    </row>
    <row r="2656" spans="10:11" x14ac:dyDescent="0.25">
      <c r="J2656" t="str">
        <v>Trinidad and Tobago</v>
      </c>
      <c r="K2656" t="b">
        <v>1</v>
      </c>
    </row>
    <row r="2657" spans="10:11" x14ac:dyDescent="0.25">
      <c r="J2657" t="str">
        <v>Trinidad and Tobago</v>
      </c>
      <c r="K2657" t="b">
        <v>1</v>
      </c>
    </row>
    <row r="2658" spans="10:11" x14ac:dyDescent="0.25">
      <c r="J2658" t="str">
        <v>Trinidad and Tobago</v>
      </c>
      <c r="K2658" t="b">
        <v>1</v>
      </c>
    </row>
    <row r="2659" spans="10:11" x14ac:dyDescent="0.25">
      <c r="J2659" t="str">
        <v>Trinidad and Tobago</v>
      </c>
      <c r="K2659" t="b">
        <v>1</v>
      </c>
    </row>
    <row r="2660" spans="10:11" x14ac:dyDescent="0.25">
      <c r="J2660" t="str">
        <v>Trinidad and Tobago</v>
      </c>
      <c r="K2660" t="b">
        <v>1</v>
      </c>
    </row>
    <row r="2661" spans="10:11" x14ac:dyDescent="0.25">
      <c r="J2661" t="str">
        <v>Trinidad and Tobago</v>
      </c>
      <c r="K2661" t="b">
        <v>1</v>
      </c>
    </row>
    <row r="2662" spans="10:11" x14ac:dyDescent="0.25">
      <c r="J2662" t="str">
        <v>Trinidad and Tobago</v>
      </c>
      <c r="K2662" t="b">
        <v>1</v>
      </c>
    </row>
    <row r="2663" spans="10:11" x14ac:dyDescent="0.25">
      <c r="J2663" t="str">
        <v>Trinidad and Tobago</v>
      </c>
      <c r="K2663" t="b">
        <v>1</v>
      </c>
    </row>
    <row r="2664" spans="10:11" x14ac:dyDescent="0.25">
      <c r="J2664" t="str">
        <v>Trinidad and Tobago</v>
      </c>
      <c r="K2664" t="b">
        <v>1</v>
      </c>
    </row>
    <row r="2665" spans="10:11" x14ac:dyDescent="0.25">
      <c r="J2665" t="str">
        <v>Trinidad and Tobago</v>
      </c>
      <c r="K2665" t="b">
        <v>1</v>
      </c>
    </row>
    <row r="2666" spans="10:11" x14ac:dyDescent="0.25">
      <c r="J2666" t="str">
        <v>Trinidad and Tobago</v>
      </c>
      <c r="K2666" t="b">
        <v>0</v>
      </c>
    </row>
    <row r="2667" spans="10:11" x14ac:dyDescent="0.25">
      <c r="J2667" t="str">
        <v>Trinidad and Tobago</v>
      </c>
      <c r="K2667" t="b">
        <v>0</v>
      </c>
    </row>
    <row r="2668" spans="10:11" x14ac:dyDescent="0.25">
      <c r="J2668" t="str">
        <v>Tunisia</v>
      </c>
      <c r="K2668" t="b">
        <v>0</v>
      </c>
    </row>
    <row r="2669" spans="10:11" x14ac:dyDescent="0.25">
      <c r="J2669" t="str">
        <v>Tunisia</v>
      </c>
      <c r="K2669" t="b">
        <v>1</v>
      </c>
    </row>
    <row r="2670" spans="10:11" x14ac:dyDescent="0.25">
      <c r="J2670" t="str">
        <v>Tunisia</v>
      </c>
      <c r="K2670" t="b">
        <v>1</v>
      </c>
    </row>
    <row r="2671" spans="10:11" x14ac:dyDescent="0.25">
      <c r="J2671" t="str">
        <v>Tunisia</v>
      </c>
      <c r="K2671" t="b">
        <v>1</v>
      </c>
    </row>
    <row r="2672" spans="10:11" x14ac:dyDescent="0.25">
      <c r="J2672" t="str">
        <v>Tunisia</v>
      </c>
      <c r="K2672" t="b">
        <v>1</v>
      </c>
    </row>
    <row r="2673" spans="10:11" x14ac:dyDescent="0.25">
      <c r="J2673" t="str">
        <v>Tunisia</v>
      </c>
      <c r="K2673" t="b">
        <v>1</v>
      </c>
    </row>
    <row r="2674" spans="10:11" x14ac:dyDescent="0.25">
      <c r="J2674" t="str">
        <v>Tunisia</v>
      </c>
      <c r="K2674" t="b">
        <v>1</v>
      </c>
    </row>
    <row r="2675" spans="10:11" x14ac:dyDescent="0.25">
      <c r="J2675" t="str">
        <v>Tunisia</v>
      </c>
      <c r="K2675" t="b">
        <v>1</v>
      </c>
    </row>
    <row r="2676" spans="10:11" x14ac:dyDescent="0.25">
      <c r="J2676" t="str">
        <v>Tunisia</v>
      </c>
      <c r="K2676" t="b">
        <v>1</v>
      </c>
    </row>
    <row r="2677" spans="10:11" x14ac:dyDescent="0.25">
      <c r="J2677" t="str">
        <v>Tunisia</v>
      </c>
      <c r="K2677" t="b">
        <v>1</v>
      </c>
    </row>
    <row r="2678" spans="10:11" x14ac:dyDescent="0.25">
      <c r="J2678" t="str">
        <v>Tunisia</v>
      </c>
      <c r="K2678" t="b">
        <v>1</v>
      </c>
    </row>
    <row r="2679" spans="10:11" x14ac:dyDescent="0.25">
      <c r="J2679" t="str">
        <v>Tunisia</v>
      </c>
      <c r="K2679" t="b">
        <v>1</v>
      </c>
    </row>
    <row r="2680" spans="10:11" x14ac:dyDescent="0.25">
      <c r="J2680" t="str">
        <v>Tunisia</v>
      </c>
      <c r="K2680" t="b">
        <v>1</v>
      </c>
    </row>
    <row r="2681" spans="10:11" x14ac:dyDescent="0.25">
      <c r="J2681" t="str">
        <v>Tunisia</v>
      </c>
      <c r="K2681" t="b">
        <v>1</v>
      </c>
    </row>
    <row r="2682" spans="10:11" x14ac:dyDescent="0.25">
      <c r="J2682" t="str">
        <v>Tunisia</v>
      </c>
      <c r="K2682" t="b">
        <v>1</v>
      </c>
    </row>
    <row r="2683" spans="10:11" x14ac:dyDescent="0.25">
      <c r="J2683" t="str">
        <v>Tunisia</v>
      </c>
      <c r="K2683" t="b">
        <v>1</v>
      </c>
    </row>
    <row r="2684" spans="10:11" x14ac:dyDescent="0.25">
      <c r="J2684" t="str">
        <v>Turkey</v>
      </c>
      <c r="K2684" t="b">
        <v>0</v>
      </c>
    </row>
    <row r="2685" spans="10:11" x14ac:dyDescent="0.25">
      <c r="J2685" t="str">
        <v>Turkey</v>
      </c>
      <c r="K2685" t="b">
        <v>1</v>
      </c>
    </row>
    <row r="2686" spans="10:11" x14ac:dyDescent="0.25">
      <c r="J2686" t="str">
        <v>Turkey</v>
      </c>
      <c r="K2686" t="b">
        <v>1</v>
      </c>
    </row>
    <row r="2687" spans="10:11" x14ac:dyDescent="0.25">
      <c r="J2687" t="str">
        <v>Turkey</v>
      </c>
      <c r="K2687" t="b">
        <v>1</v>
      </c>
    </row>
    <row r="2688" spans="10:11" x14ac:dyDescent="0.25">
      <c r="J2688" t="str">
        <v>Turkey</v>
      </c>
      <c r="K2688" t="b">
        <v>1</v>
      </c>
    </row>
    <row r="2689" spans="10:11" x14ac:dyDescent="0.25">
      <c r="J2689" t="str">
        <v>Turkey</v>
      </c>
      <c r="K2689" t="b">
        <v>1</v>
      </c>
    </row>
    <row r="2690" spans="10:11" x14ac:dyDescent="0.25">
      <c r="J2690" t="str">
        <v>Turkey</v>
      </c>
      <c r="K2690" t="b">
        <v>1</v>
      </c>
    </row>
    <row r="2691" spans="10:11" x14ac:dyDescent="0.25">
      <c r="J2691" t="str">
        <v>Turkey</v>
      </c>
      <c r="K2691" t="b">
        <v>1</v>
      </c>
    </row>
    <row r="2692" spans="10:11" x14ac:dyDescent="0.25">
      <c r="J2692" t="str">
        <v>Turkey</v>
      </c>
      <c r="K2692" t="b">
        <v>1</v>
      </c>
    </row>
    <row r="2693" spans="10:11" x14ac:dyDescent="0.25">
      <c r="J2693" t="str">
        <v>Turkey</v>
      </c>
      <c r="K2693" t="b">
        <v>1</v>
      </c>
    </row>
    <row r="2694" spans="10:11" x14ac:dyDescent="0.25">
      <c r="J2694" t="str">
        <v>Turkey</v>
      </c>
      <c r="K2694" t="b">
        <v>1</v>
      </c>
    </row>
    <row r="2695" spans="10:11" x14ac:dyDescent="0.25">
      <c r="J2695" t="str">
        <v>Turkey</v>
      </c>
      <c r="K2695" t="b">
        <v>1</v>
      </c>
    </row>
    <row r="2696" spans="10:11" x14ac:dyDescent="0.25">
      <c r="J2696" t="str">
        <v>Turkey</v>
      </c>
      <c r="K2696" t="b">
        <v>1</v>
      </c>
    </row>
    <row r="2697" spans="10:11" x14ac:dyDescent="0.25">
      <c r="J2697" t="str">
        <v>Turkey</v>
      </c>
      <c r="K2697" t="b">
        <v>1</v>
      </c>
    </row>
    <row r="2698" spans="10:11" x14ac:dyDescent="0.25">
      <c r="J2698" t="str">
        <v>Turkey</v>
      </c>
      <c r="K2698" t="b">
        <v>1</v>
      </c>
    </row>
    <row r="2699" spans="10:11" x14ac:dyDescent="0.25">
      <c r="J2699" t="str">
        <v>Turkey</v>
      </c>
      <c r="K2699" t="b">
        <v>1</v>
      </c>
    </row>
    <row r="2700" spans="10:11" x14ac:dyDescent="0.25">
      <c r="J2700" t="str">
        <v>Turkmenistan</v>
      </c>
      <c r="K2700" t="b">
        <v>0</v>
      </c>
    </row>
    <row r="2701" spans="10:11" x14ac:dyDescent="0.25">
      <c r="J2701" t="str">
        <v>Turkmenistan</v>
      </c>
      <c r="K2701" t="b">
        <v>1</v>
      </c>
    </row>
    <row r="2702" spans="10:11" x14ac:dyDescent="0.25">
      <c r="J2702" t="str">
        <v>Turkmenistan</v>
      </c>
      <c r="K2702" t="b">
        <v>1</v>
      </c>
    </row>
    <row r="2703" spans="10:11" x14ac:dyDescent="0.25">
      <c r="J2703" t="str">
        <v>Turkmenistan</v>
      </c>
      <c r="K2703" t="b">
        <v>1</v>
      </c>
    </row>
    <row r="2704" spans="10:11" x14ac:dyDescent="0.25">
      <c r="J2704" t="str">
        <v>Turkmenistan</v>
      </c>
      <c r="K2704" t="b">
        <v>1</v>
      </c>
    </row>
    <row r="2705" spans="10:11" x14ac:dyDescent="0.25">
      <c r="J2705" t="str">
        <v>Turkmenistan</v>
      </c>
      <c r="K2705" t="b">
        <v>1</v>
      </c>
    </row>
    <row r="2706" spans="10:11" x14ac:dyDescent="0.25">
      <c r="J2706" t="str">
        <v>Turkmenistan</v>
      </c>
      <c r="K2706" t="b">
        <v>1</v>
      </c>
    </row>
    <row r="2707" spans="10:11" x14ac:dyDescent="0.25">
      <c r="J2707" t="str">
        <v>Turkmenistan</v>
      </c>
      <c r="K2707" t="b">
        <v>1</v>
      </c>
    </row>
    <row r="2708" spans="10:11" x14ac:dyDescent="0.25">
      <c r="J2708" t="str">
        <v>Turkmenistan</v>
      </c>
      <c r="K2708" t="b">
        <v>1</v>
      </c>
    </row>
    <row r="2709" spans="10:11" x14ac:dyDescent="0.25">
      <c r="J2709" t="str">
        <v>Turkmenistan</v>
      </c>
      <c r="K2709" t="b">
        <v>1</v>
      </c>
    </row>
    <row r="2710" spans="10:11" x14ac:dyDescent="0.25">
      <c r="J2710" t="str">
        <v>Turkmenistan</v>
      </c>
      <c r="K2710" t="b">
        <v>1</v>
      </c>
    </row>
    <row r="2711" spans="10:11" x14ac:dyDescent="0.25">
      <c r="J2711" t="str">
        <v>Turkmenistan</v>
      </c>
      <c r="K2711" t="b">
        <v>1</v>
      </c>
    </row>
    <row r="2712" spans="10:11" x14ac:dyDescent="0.25">
      <c r="J2712" t="str">
        <v>Turkmenistan</v>
      </c>
      <c r="K2712" t="b">
        <v>1</v>
      </c>
    </row>
    <row r="2713" spans="10:11" x14ac:dyDescent="0.25">
      <c r="J2713" t="str">
        <v>Turkmenistan</v>
      </c>
      <c r="K2713" t="b">
        <v>1</v>
      </c>
    </row>
    <row r="2714" spans="10:11" x14ac:dyDescent="0.25">
      <c r="J2714" t="str">
        <v>Turkmenistan</v>
      </c>
      <c r="K2714" t="b">
        <v>0</v>
      </c>
    </row>
    <row r="2715" spans="10:11" x14ac:dyDescent="0.25">
      <c r="J2715" t="str">
        <v>Turkmenistan</v>
      </c>
      <c r="K2715" t="b">
        <v>0</v>
      </c>
    </row>
    <row r="2716" spans="10:11" x14ac:dyDescent="0.25">
      <c r="J2716" t="str">
        <v>Tuvalu</v>
      </c>
      <c r="K2716" t="b">
        <v>0</v>
      </c>
    </row>
    <row r="2717" spans="10:11" x14ac:dyDescent="0.25">
      <c r="J2717" t="str">
        <v>Uganda</v>
      </c>
      <c r="K2717" t="b">
        <v>0</v>
      </c>
    </row>
    <row r="2718" spans="10:11" x14ac:dyDescent="0.25">
      <c r="J2718" t="str">
        <v>Uganda</v>
      </c>
      <c r="K2718" t="b">
        <v>1</v>
      </c>
    </row>
    <row r="2719" spans="10:11" x14ac:dyDescent="0.25">
      <c r="J2719" t="str">
        <v>Uganda</v>
      </c>
      <c r="K2719" t="b">
        <v>1</v>
      </c>
    </row>
    <row r="2720" spans="10:11" x14ac:dyDescent="0.25">
      <c r="J2720" t="str">
        <v>Uganda</v>
      </c>
      <c r="K2720" t="b">
        <v>1</v>
      </c>
    </row>
    <row r="2721" spans="10:11" x14ac:dyDescent="0.25">
      <c r="J2721" t="str">
        <v>Uganda</v>
      </c>
      <c r="K2721" t="b">
        <v>1</v>
      </c>
    </row>
    <row r="2722" spans="10:11" x14ac:dyDescent="0.25">
      <c r="J2722" t="str">
        <v>Uganda</v>
      </c>
      <c r="K2722" t="b">
        <v>1</v>
      </c>
    </row>
    <row r="2723" spans="10:11" x14ac:dyDescent="0.25">
      <c r="J2723" t="str">
        <v>Uganda</v>
      </c>
      <c r="K2723" t="b">
        <v>1</v>
      </c>
    </row>
    <row r="2724" spans="10:11" x14ac:dyDescent="0.25">
      <c r="J2724" t="str">
        <v>Uganda</v>
      </c>
      <c r="K2724" t="b">
        <v>1</v>
      </c>
    </row>
    <row r="2725" spans="10:11" x14ac:dyDescent="0.25">
      <c r="J2725" t="str">
        <v>Uganda</v>
      </c>
      <c r="K2725" t="b">
        <v>1</v>
      </c>
    </row>
    <row r="2726" spans="10:11" x14ac:dyDescent="0.25">
      <c r="J2726" t="str">
        <v>Uganda</v>
      </c>
      <c r="K2726" t="b">
        <v>1</v>
      </c>
    </row>
    <row r="2727" spans="10:11" x14ac:dyDescent="0.25">
      <c r="J2727" t="str">
        <v>Uganda</v>
      </c>
      <c r="K2727" t="b">
        <v>1</v>
      </c>
    </row>
    <row r="2728" spans="10:11" x14ac:dyDescent="0.25">
      <c r="J2728" t="str">
        <v>Uganda</v>
      </c>
      <c r="K2728" t="b">
        <v>1</v>
      </c>
    </row>
    <row r="2729" spans="10:11" x14ac:dyDescent="0.25">
      <c r="J2729" t="str">
        <v>Uganda</v>
      </c>
      <c r="K2729" t="b">
        <v>1</v>
      </c>
    </row>
    <row r="2730" spans="10:11" x14ac:dyDescent="0.25">
      <c r="J2730" t="str">
        <v>Uganda</v>
      </c>
      <c r="K2730" t="b">
        <v>1</v>
      </c>
    </row>
    <row r="2731" spans="10:11" x14ac:dyDescent="0.25">
      <c r="J2731" t="str">
        <v>Uganda</v>
      </c>
      <c r="K2731" t="b">
        <v>0</v>
      </c>
    </row>
    <row r="2732" spans="10:11" x14ac:dyDescent="0.25">
      <c r="J2732" t="str">
        <v>Uganda</v>
      </c>
      <c r="K2732" t="b">
        <v>0</v>
      </c>
    </row>
    <row r="2733" spans="10:11" x14ac:dyDescent="0.25">
      <c r="J2733" t="str">
        <v>Ukraine</v>
      </c>
      <c r="K2733" t="b">
        <v>0</v>
      </c>
    </row>
    <row r="2734" spans="10:11" x14ac:dyDescent="0.25">
      <c r="J2734" t="str">
        <v>Ukraine</v>
      </c>
      <c r="K2734" t="b">
        <v>1</v>
      </c>
    </row>
    <row r="2735" spans="10:11" x14ac:dyDescent="0.25">
      <c r="J2735" t="str">
        <v>Ukraine</v>
      </c>
      <c r="K2735" t="b">
        <v>1</v>
      </c>
    </row>
    <row r="2736" spans="10:11" x14ac:dyDescent="0.25">
      <c r="J2736" t="str">
        <v>Ukraine</v>
      </c>
      <c r="K2736" t="b">
        <v>1</v>
      </c>
    </row>
    <row r="2737" spans="10:11" x14ac:dyDescent="0.25">
      <c r="J2737" t="str">
        <v>Ukraine</v>
      </c>
      <c r="K2737" t="b">
        <v>1</v>
      </c>
    </row>
    <row r="2738" spans="10:11" x14ac:dyDescent="0.25">
      <c r="J2738" t="str">
        <v>Ukraine</v>
      </c>
      <c r="K2738" t="b">
        <v>1</v>
      </c>
    </row>
    <row r="2739" spans="10:11" x14ac:dyDescent="0.25">
      <c r="J2739" t="str">
        <v>Ukraine</v>
      </c>
      <c r="K2739" t="b">
        <v>1</v>
      </c>
    </row>
    <row r="2740" spans="10:11" x14ac:dyDescent="0.25">
      <c r="J2740" t="str">
        <v>Ukraine</v>
      </c>
      <c r="K2740" t="b">
        <v>1</v>
      </c>
    </row>
    <row r="2741" spans="10:11" x14ac:dyDescent="0.25">
      <c r="J2741" t="str">
        <v>Ukraine</v>
      </c>
      <c r="K2741" t="b">
        <v>1</v>
      </c>
    </row>
    <row r="2742" spans="10:11" x14ac:dyDescent="0.25">
      <c r="J2742" t="str">
        <v>Ukraine</v>
      </c>
      <c r="K2742" t="b">
        <v>1</v>
      </c>
    </row>
    <row r="2743" spans="10:11" x14ac:dyDescent="0.25">
      <c r="J2743" t="str">
        <v>Ukraine</v>
      </c>
      <c r="K2743" t="b">
        <v>1</v>
      </c>
    </row>
    <row r="2744" spans="10:11" x14ac:dyDescent="0.25">
      <c r="J2744" t="str">
        <v>Ukraine</v>
      </c>
      <c r="K2744" t="b">
        <v>1</v>
      </c>
    </row>
    <row r="2745" spans="10:11" x14ac:dyDescent="0.25">
      <c r="J2745" t="str">
        <v>Ukraine</v>
      </c>
      <c r="K2745" t="b">
        <v>1</v>
      </c>
    </row>
    <row r="2746" spans="10:11" x14ac:dyDescent="0.25">
      <c r="J2746" t="str">
        <v>Ukraine</v>
      </c>
      <c r="K2746" t="b">
        <v>1</v>
      </c>
    </row>
    <row r="2747" spans="10:11" x14ac:dyDescent="0.25">
      <c r="J2747" t="str">
        <v>Ukraine</v>
      </c>
      <c r="K2747" t="b">
        <v>1</v>
      </c>
    </row>
    <row r="2748" spans="10:11" x14ac:dyDescent="0.25">
      <c r="J2748" t="str">
        <v>Ukraine</v>
      </c>
      <c r="K2748" t="b">
        <v>1</v>
      </c>
    </row>
    <row r="2749" spans="10:11" x14ac:dyDescent="0.25">
      <c r="J2749" t="str">
        <v>United Arab Emirates</v>
      </c>
      <c r="K2749" t="b">
        <v>0</v>
      </c>
    </row>
    <row r="2750" spans="10:11" x14ac:dyDescent="0.25">
      <c r="J2750" t="str">
        <v>United Arab Emirates</v>
      </c>
      <c r="K2750" t="b">
        <v>0</v>
      </c>
    </row>
    <row r="2751" spans="10:11" x14ac:dyDescent="0.25">
      <c r="J2751" t="str">
        <v>United Arab Emirates</v>
      </c>
      <c r="K2751" t="b">
        <v>0</v>
      </c>
    </row>
    <row r="2752" spans="10:11" x14ac:dyDescent="0.25">
      <c r="J2752" t="str">
        <v>United Arab Emirates</v>
      </c>
      <c r="K2752" t="b">
        <v>0</v>
      </c>
    </row>
    <row r="2753" spans="10:11" x14ac:dyDescent="0.25">
      <c r="J2753" t="str">
        <v>United Arab Emirates</v>
      </c>
      <c r="K2753" t="b">
        <v>0</v>
      </c>
    </row>
    <row r="2754" spans="10:11" x14ac:dyDescent="0.25">
      <c r="J2754" t="str">
        <v>United Arab Emirates</v>
      </c>
      <c r="K2754" t="b">
        <v>0</v>
      </c>
    </row>
    <row r="2755" spans="10:11" x14ac:dyDescent="0.25">
      <c r="J2755" t="str">
        <v>United Arab Emirates</v>
      </c>
      <c r="K2755" t="b">
        <v>0</v>
      </c>
    </row>
    <row r="2756" spans="10:11" x14ac:dyDescent="0.25">
      <c r="J2756" t="str">
        <v>United Arab Emirates</v>
      </c>
      <c r="K2756" t="b">
        <v>0</v>
      </c>
    </row>
    <row r="2757" spans="10:11" x14ac:dyDescent="0.25">
      <c r="J2757" t="str">
        <v>United Arab Emirates</v>
      </c>
      <c r="K2757" t="b">
        <v>0</v>
      </c>
    </row>
    <row r="2758" spans="10:11" x14ac:dyDescent="0.25">
      <c r="J2758" t="str">
        <v>United Arab Emirates</v>
      </c>
      <c r="K2758" t="b">
        <v>0</v>
      </c>
    </row>
    <row r="2759" spans="10:11" x14ac:dyDescent="0.25">
      <c r="J2759" t="str">
        <v>United Arab Emirates</v>
      </c>
      <c r="K2759" t="b">
        <v>0</v>
      </c>
    </row>
    <row r="2760" spans="10:11" x14ac:dyDescent="0.25">
      <c r="J2760" t="str">
        <v>United Arab Emirates</v>
      </c>
      <c r="K2760" t="b">
        <v>0</v>
      </c>
    </row>
    <row r="2761" spans="10:11" x14ac:dyDescent="0.25">
      <c r="J2761" t="str">
        <v>United Arab Emirates</v>
      </c>
      <c r="K2761" t="b">
        <v>0</v>
      </c>
    </row>
    <row r="2762" spans="10:11" x14ac:dyDescent="0.25">
      <c r="J2762" t="str">
        <v>United Arab Emirates</v>
      </c>
      <c r="K2762" t="b">
        <v>0</v>
      </c>
    </row>
    <row r="2763" spans="10:11" x14ac:dyDescent="0.25">
      <c r="J2763" t="str">
        <v>United Arab Emirates</v>
      </c>
      <c r="K2763" t="b">
        <v>0</v>
      </c>
    </row>
    <row r="2764" spans="10:11" x14ac:dyDescent="0.25">
      <c r="J2764" t="str">
        <v>United Arab Emirates</v>
      </c>
      <c r="K2764" t="b">
        <v>0</v>
      </c>
    </row>
    <row r="2765" spans="10:11" x14ac:dyDescent="0.25">
      <c r="J2765" t="str">
        <v>United Kingdom of Great Britain and Northern Ireland</v>
      </c>
      <c r="K2765" t="b">
        <v>0</v>
      </c>
    </row>
    <row r="2766" spans="10:11" x14ac:dyDescent="0.25">
      <c r="J2766" t="str">
        <v>United Kingdom of Great Britain and Northern Ireland</v>
      </c>
      <c r="K2766" t="b">
        <v>0</v>
      </c>
    </row>
    <row r="2767" spans="10:11" x14ac:dyDescent="0.25">
      <c r="J2767" t="str">
        <v>United Kingdom of Great Britain and Northern Ireland</v>
      </c>
      <c r="K2767" t="b">
        <v>0</v>
      </c>
    </row>
    <row r="2768" spans="10:11" x14ac:dyDescent="0.25">
      <c r="J2768" t="str">
        <v>United Kingdom of Great Britain and Northern Ireland</v>
      </c>
      <c r="K2768" t="b">
        <v>0</v>
      </c>
    </row>
    <row r="2769" spans="10:11" x14ac:dyDescent="0.25">
      <c r="J2769" t="str">
        <v>United Kingdom of Great Britain and Northern Ireland</v>
      </c>
      <c r="K2769" t="b">
        <v>0</v>
      </c>
    </row>
    <row r="2770" spans="10:11" x14ac:dyDescent="0.25">
      <c r="J2770" t="str">
        <v>United Kingdom of Great Britain and Northern Ireland</v>
      </c>
      <c r="K2770" t="b">
        <v>0</v>
      </c>
    </row>
    <row r="2771" spans="10:11" x14ac:dyDescent="0.25">
      <c r="J2771" t="str">
        <v>United Kingdom of Great Britain and Northern Ireland</v>
      </c>
      <c r="K2771" t="b">
        <v>0</v>
      </c>
    </row>
    <row r="2772" spans="10:11" x14ac:dyDescent="0.25">
      <c r="J2772" t="str">
        <v>United Kingdom of Great Britain and Northern Ireland</v>
      </c>
      <c r="K2772" t="b">
        <v>0</v>
      </c>
    </row>
    <row r="2773" spans="10:11" x14ac:dyDescent="0.25">
      <c r="J2773" t="str">
        <v>United Kingdom of Great Britain and Northern Ireland</v>
      </c>
      <c r="K2773" t="b">
        <v>0</v>
      </c>
    </row>
    <row r="2774" spans="10:11" x14ac:dyDescent="0.25">
      <c r="J2774" t="str">
        <v>United Kingdom of Great Britain and Northern Ireland</v>
      </c>
      <c r="K2774" t="b">
        <v>0</v>
      </c>
    </row>
    <row r="2775" spans="10:11" x14ac:dyDescent="0.25">
      <c r="J2775" t="str">
        <v>United Kingdom of Great Britain and Northern Ireland</v>
      </c>
      <c r="K2775" t="b">
        <v>0</v>
      </c>
    </row>
    <row r="2776" spans="10:11" x14ac:dyDescent="0.25">
      <c r="J2776" t="str">
        <v>United Kingdom of Great Britain and Northern Ireland</v>
      </c>
      <c r="K2776" t="b">
        <v>0</v>
      </c>
    </row>
    <row r="2777" spans="10:11" x14ac:dyDescent="0.25">
      <c r="J2777" t="str">
        <v>United Kingdom of Great Britain and Northern Ireland</v>
      </c>
      <c r="K2777" t="b">
        <v>0</v>
      </c>
    </row>
    <row r="2778" spans="10:11" x14ac:dyDescent="0.25">
      <c r="J2778" t="str">
        <v>United Kingdom of Great Britain and Northern Ireland</v>
      </c>
      <c r="K2778" t="b">
        <v>0</v>
      </c>
    </row>
    <row r="2779" spans="10:11" x14ac:dyDescent="0.25">
      <c r="J2779" t="str">
        <v>United Kingdom of Great Britain and Northern Ireland</v>
      </c>
      <c r="K2779" t="b">
        <v>0</v>
      </c>
    </row>
    <row r="2780" spans="10:11" x14ac:dyDescent="0.25">
      <c r="J2780" t="str">
        <v>United Kingdom of Great Britain and Northern Ireland</v>
      </c>
      <c r="K2780" t="b">
        <v>0</v>
      </c>
    </row>
    <row r="2781" spans="10:11" x14ac:dyDescent="0.25">
      <c r="J2781" t="str">
        <v>United Republic of Tanzania</v>
      </c>
      <c r="K2781" t="b">
        <v>0</v>
      </c>
    </row>
    <row r="2782" spans="10:11" x14ac:dyDescent="0.25">
      <c r="J2782" t="str">
        <v>United Republic of Tanzania</v>
      </c>
      <c r="K2782" t="b">
        <v>0</v>
      </c>
    </row>
    <row r="2783" spans="10:11" x14ac:dyDescent="0.25">
      <c r="J2783" t="str">
        <v>United Republic of Tanzania</v>
      </c>
      <c r="K2783" t="b">
        <v>0</v>
      </c>
    </row>
    <row r="2784" spans="10:11" x14ac:dyDescent="0.25">
      <c r="J2784" t="str">
        <v>United Republic of Tanzania</v>
      </c>
      <c r="K2784" t="b">
        <v>0</v>
      </c>
    </row>
    <row r="2785" spans="10:11" x14ac:dyDescent="0.25">
      <c r="J2785" t="str">
        <v>United Republic of Tanzania</v>
      </c>
      <c r="K2785" t="b">
        <v>0</v>
      </c>
    </row>
    <row r="2786" spans="10:11" x14ac:dyDescent="0.25">
      <c r="J2786" t="str">
        <v>United Republic of Tanzania</v>
      </c>
      <c r="K2786" t="b">
        <v>0</v>
      </c>
    </row>
    <row r="2787" spans="10:11" x14ac:dyDescent="0.25">
      <c r="J2787" t="str">
        <v>United Republic of Tanzania</v>
      </c>
      <c r="K2787" t="b">
        <v>0</v>
      </c>
    </row>
    <row r="2788" spans="10:11" x14ac:dyDescent="0.25">
      <c r="J2788" t="str">
        <v>United Republic of Tanzania</v>
      </c>
      <c r="K2788" t="b">
        <v>0</v>
      </c>
    </row>
    <row r="2789" spans="10:11" x14ac:dyDescent="0.25">
      <c r="J2789" t="str">
        <v>United Republic of Tanzania</v>
      </c>
      <c r="K2789" t="b">
        <v>0</v>
      </c>
    </row>
    <row r="2790" spans="10:11" x14ac:dyDescent="0.25">
      <c r="J2790" t="str">
        <v>United Republic of Tanzania</v>
      </c>
      <c r="K2790" t="b">
        <v>0</v>
      </c>
    </row>
    <row r="2791" spans="10:11" x14ac:dyDescent="0.25">
      <c r="J2791" t="str">
        <v>United Republic of Tanzania</v>
      </c>
      <c r="K2791" t="b">
        <v>0</v>
      </c>
    </row>
    <row r="2792" spans="10:11" x14ac:dyDescent="0.25">
      <c r="J2792" t="str">
        <v>United Republic of Tanzania</v>
      </c>
      <c r="K2792" t="b">
        <v>0</v>
      </c>
    </row>
    <row r="2793" spans="10:11" x14ac:dyDescent="0.25">
      <c r="J2793" t="str">
        <v>United Republic of Tanzania</v>
      </c>
      <c r="K2793" t="b">
        <v>0</v>
      </c>
    </row>
    <row r="2794" spans="10:11" x14ac:dyDescent="0.25">
      <c r="J2794" t="str">
        <v>United Republic of Tanzania</v>
      </c>
      <c r="K2794" t="b">
        <v>0</v>
      </c>
    </row>
    <row r="2795" spans="10:11" x14ac:dyDescent="0.25">
      <c r="J2795" t="str">
        <v>United Republic of Tanzania</v>
      </c>
      <c r="K2795" t="b">
        <v>0</v>
      </c>
    </row>
    <row r="2796" spans="10:11" x14ac:dyDescent="0.25">
      <c r="J2796" t="str">
        <v>United Republic of Tanzania</v>
      </c>
      <c r="K2796" t="b">
        <v>0</v>
      </c>
    </row>
    <row r="2797" spans="10:11" x14ac:dyDescent="0.25">
      <c r="J2797" t="str">
        <v>United States of America</v>
      </c>
      <c r="K2797" t="b">
        <v>0</v>
      </c>
    </row>
    <row r="2798" spans="10:11" x14ac:dyDescent="0.25">
      <c r="J2798" t="str">
        <v>United States of America</v>
      </c>
      <c r="K2798" t="b">
        <v>0</v>
      </c>
    </row>
    <row r="2799" spans="10:11" x14ac:dyDescent="0.25">
      <c r="J2799" t="str">
        <v>United States of America</v>
      </c>
      <c r="K2799" t="b">
        <v>0</v>
      </c>
    </row>
    <row r="2800" spans="10:11" x14ac:dyDescent="0.25">
      <c r="J2800" t="str">
        <v>United States of America</v>
      </c>
      <c r="K2800" t="b">
        <v>0</v>
      </c>
    </row>
    <row r="2801" spans="10:11" x14ac:dyDescent="0.25">
      <c r="J2801" t="str">
        <v>United States of America</v>
      </c>
      <c r="K2801" t="b">
        <v>0</v>
      </c>
    </row>
    <row r="2802" spans="10:11" x14ac:dyDescent="0.25">
      <c r="J2802" t="str">
        <v>United States of America</v>
      </c>
      <c r="K2802" t="b">
        <v>0</v>
      </c>
    </row>
    <row r="2803" spans="10:11" x14ac:dyDescent="0.25">
      <c r="J2803" t="str">
        <v>United States of America</v>
      </c>
      <c r="K2803" t="b">
        <v>0</v>
      </c>
    </row>
    <row r="2804" spans="10:11" x14ac:dyDescent="0.25">
      <c r="J2804" t="str">
        <v>United States of America</v>
      </c>
      <c r="K2804" t="b">
        <v>0</v>
      </c>
    </row>
    <row r="2805" spans="10:11" x14ac:dyDescent="0.25">
      <c r="J2805" t="str">
        <v>United States of America</v>
      </c>
      <c r="K2805" t="b">
        <v>0</v>
      </c>
    </row>
    <row r="2806" spans="10:11" x14ac:dyDescent="0.25">
      <c r="J2806" t="str">
        <v>United States of America</v>
      </c>
      <c r="K2806" t="b">
        <v>0</v>
      </c>
    </row>
    <row r="2807" spans="10:11" x14ac:dyDescent="0.25">
      <c r="J2807" t="str">
        <v>United States of America</v>
      </c>
      <c r="K2807" t="b">
        <v>0</v>
      </c>
    </row>
    <row r="2808" spans="10:11" x14ac:dyDescent="0.25">
      <c r="J2808" t="str">
        <v>United States of America</v>
      </c>
      <c r="K2808" t="b">
        <v>0</v>
      </c>
    </row>
    <row r="2809" spans="10:11" x14ac:dyDescent="0.25">
      <c r="J2809" t="str">
        <v>United States of America</v>
      </c>
      <c r="K2809" t="b">
        <v>0</v>
      </c>
    </row>
    <row r="2810" spans="10:11" x14ac:dyDescent="0.25">
      <c r="J2810" t="str">
        <v>United States of America</v>
      </c>
      <c r="K2810" t="b">
        <v>0</v>
      </c>
    </row>
    <row r="2811" spans="10:11" x14ac:dyDescent="0.25">
      <c r="J2811" t="str">
        <v>United States of America</v>
      </c>
      <c r="K2811" t="b">
        <v>0</v>
      </c>
    </row>
    <row r="2812" spans="10:11" x14ac:dyDescent="0.25">
      <c r="J2812" t="str">
        <v>United States of America</v>
      </c>
      <c r="K2812" t="b">
        <v>0</v>
      </c>
    </row>
    <row r="2813" spans="10:11" x14ac:dyDescent="0.25">
      <c r="J2813" t="str">
        <v>Uruguay</v>
      </c>
      <c r="K2813" t="b">
        <v>0</v>
      </c>
    </row>
    <row r="2814" spans="10:11" x14ac:dyDescent="0.25">
      <c r="J2814" t="str">
        <v>Uruguay</v>
      </c>
      <c r="K2814" t="b">
        <v>1</v>
      </c>
    </row>
    <row r="2815" spans="10:11" x14ac:dyDescent="0.25">
      <c r="J2815" t="str">
        <v>Uruguay</v>
      </c>
      <c r="K2815" t="b">
        <v>1</v>
      </c>
    </row>
    <row r="2816" spans="10:11" x14ac:dyDescent="0.25">
      <c r="J2816" t="str">
        <v>Uruguay</v>
      </c>
      <c r="K2816" t="b">
        <v>1</v>
      </c>
    </row>
    <row r="2817" spans="10:11" x14ac:dyDescent="0.25">
      <c r="J2817" t="str">
        <v>Uruguay</v>
      </c>
      <c r="K2817" t="b">
        <v>1</v>
      </c>
    </row>
    <row r="2818" spans="10:11" x14ac:dyDescent="0.25">
      <c r="J2818" t="str">
        <v>Uruguay</v>
      </c>
      <c r="K2818" t="b">
        <v>1</v>
      </c>
    </row>
    <row r="2819" spans="10:11" x14ac:dyDescent="0.25">
      <c r="J2819" t="str">
        <v>Uruguay</v>
      </c>
      <c r="K2819" t="b">
        <v>1</v>
      </c>
    </row>
    <row r="2820" spans="10:11" x14ac:dyDescent="0.25">
      <c r="J2820" t="str">
        <v>Uruguay</v>
      </c>
      <c r="K2820" t="b">
        <v>1</v>
      </c>
    </row>
    <row r="2821" spans="10:11" x14ac:dyDescent="0.25">
      <c r="J2821" t="str">
        <v>Uruguay</v>
      </c>
      <c r="K2821" t="b">
        <v>1</v>
      </c>
    </row>
    <row r="2822" spans="10:11" x14ac:dyDescent="0.25">
      <c r="J2822" t="str">
        <v>Uruguay</v>
      </c>
      <c r="K2822" t="b">
        <v>1</v>
      </c>
    </row>
    <row r="2823" spans="10:11" x14ac:dyDescent="0.25">
      <c r="J2823" t="str">
        <v>Uruguay</v>
      </c>
      <c r="K2823" t="b">
        <v>1</v>
      </c>
    </row>
    <row r="2824" spans="10:11" x14ac:dyDescent="0.25">
      <c r="J2824" t="str">
        <v>Uruguay</v>
      </c>
      <c r="K2824" t="b">
        <v>1</v>
      </c>
    </row>
    <row r="2825" spans="10:11" x14ac:dyDescent="0.25">
      <c r="J2825" t="str">
        <v>Uruguay</v>
      </c>
      <c r="K2825" t="b">
        <v>1</v>
      </c>
    </row>
    <row r="2826" spans="10:11" x14ac:dyDescent="0.25">
      <c r="J2826" t="str">
        <v>Uruguay</v>
      </c>
      <c r="K2826" t="b">
        <v>1</v>
      </c>
    </row>
    <row r="2827" spans="10:11" x14ac:dyDescent="0.25">
      <c r="J2827" t="str">
        <v>Uruguay</v>
      </c>
      <c r="K2827" t="b">
        <v>1</v>
      </c>
    </row>
    <row r="2828" spans="10:11" x14ac:dyDescent="0.25">
      <c r="J2828" t="str">
        <v>Uruguay</v>
      </c>
      <c r="K2828" t="b">
        <v>1</v>
      </c>
    </row>
    <row r="2829" spans="10:11" x14ac:dyDescent="0.25">
      <c r="J2829" t="str">
        <v>Uzbekistan</v>
      </c>
      <c r="K2829" t="b">
        <v>0</v>
      </c>
    </row>
    <row r="2830" spans="10:11" x14ac:dyDescent="0.25">
      <c r="J2830" t="str">
        <v>Uzbekistan</v>
      </c>
      <c r="K2830" t="b">
        <v>1</v>
      </c>
    </row>
    <row r="2831" spans="10:11" x14ac:dyDescent="0.25">
      <c r="J2831" t="str">
        <v>Uzbekistan</v>
      </c>
      <c r="K2831" t="b">
        <v>1</v>
      </c>
    </row>
    <row r="2832" spans="10:11" x14ac:dyDescent="0.25">
      <c r="J2832" t="str">
        <v>Uzbekistan</v>
      </c>
      <c r="K2832" t="b">
        <v>1</v>
      </c>
    </row>
    <row r="2833" spans="10:11" x14ac:dyDescent="0.25">
      <c r="J2833" t="str">
        <v>Uzbekistan</v>
      </c>
      <c r="K2833" t="b">
        <v>1</v>
      </c>
    </row>
    <row r="2834" spans="10:11" x14ac:dyDescent="0.25">
      <c r="J2834" t="str">
        <v>Uzbekistan</v>
      </c>
      <c r="K2834" t="b">
        <v>1</v>
      </c>
    </row>
    <row r="2835" spans="10:11" x14ac:dyDescent="0.25">
      <c r="J2835" t="str">
        <v>Uzbekistan</v>
      </c>
      <c r="K2835" t="b">
        <v>1</v>
      </c>
    </row>
    <row r="2836" spans="10:11" x14ac:dyDescent="0.25">
      <c r="J2836" t="str">
        <v>Uzbekistan</v>
      </c>
      <c r="K2836" t="b">
        <v>1</v>
      </c>
    </row>
    <row r="2837" spans="10:11" x14ac:dyDescent="0.25">
      <c r="J2837" t="str">
        <v>Uzbekistan</v>
      </c>
      <c r="K2837" t="b">
        <v>1</v>
      </c>
    </row>
    <row r="2838" spans="10:11" x14ac:dyDescent="0.25">
      <c r="J2838" t="str">
        <v>Uzbekistan</v>
      </c>
      <c r="K2838" t="b">
        <v>1</v>
      </c>
    </row>
    <row r="2839" spans="10:11" x14ac:dyDescent="0.25">
      <c r="J2839" t="str">
        <v>Uzbekistan</v>
      </c>
      <c r="K2839" t="b">
        <v>1</v>
      </c>
    </row>
    <row r="2840" spans="10:11" x14ac:dyDescent="0.25">
      <c r="J2840" t="str">
        <v>Uzbekistan</v>
      </c>
      <c r="K2840" t="b">
        <v>1</v>
      </c>
    </row>
    <row r="2841" spans="10:11" x14ac:dyDescent="0.25">
      <c r="J2841" t="str">
        <v>Uzbekistan</v>
      </c>
      <c r="K2841" t="b">
        <v>1</v>
      </c>
    </row>
    <row r="2842" spans="10:11" x14ac:dyDescent="0.25">
      <c r="J2842" t="str">
        <v>Uzbekistan</v>
      </c>
      <c r="K2842" t="b">
        <v>1</v>
      </c>
    </row>
    <row r="2843" spans="10:11" x14ac:dyDescent="0.25">
      <c r="J2843" t="str">
        <v>Uzbekistan</v>
      </c>
      <c r="K2843" t="b">
        <v>0</v>
      </c>
    </row>
    <row r="2844" spans="10:11" x14ac:dyDescent="0.25">
      <c r="J2844" t="str">
        <v>Uzbekistan</v>
      </c>
      <c r="K2844" t="b">
        <v>0</v>
      </c>
    </row>
    <row r="2845" spans="10:11" x14ac:dyDescent="0.25">
      <c r="J2845" t="str">
        <v>Vanuatu</v>
      </c>
      <c r="K2845" t="b">
        <v>0</v>
      </c>
    </row>
    <row r="2846" spans="10:11" x14ac:dyDescent="0.25">
      <c r="J2846" t="str">
        <v>Vanuatu</v>
      </c>
      <c r="K2846" t="b">
        <v>1</v>
      </c>
    </row>
    <row r="2847" spans="10:11" x14ac:dyDescent="0.25">
      <c r="J2847" t="str">
        <v>Vanuatu</v>
      </c>
      <c r="K2847" t="b">
        <v>1</v>
      </c>
    </row>
    <row r="2848" spans="10:11" x14ac:dyDescent="0.25">
      <c r="J2848" t="str">
        <v>Vanuatu</v>
      </c>
      <c r="K2848" t="b">
        <v>1</v>
      </c>
    </row>
    <row r="2849" spans="10:11" x14ac:dyDescent="0.25">
      <c r="J2849" t="str">
        <v>Vanuatu</v>
      </c>
      <c r="K2849" t="b">
        <v>1</v>
      </c>
    </row>
    <row r="2850" spans="10:11" x14ac:dyDescent="0.25">
      <c r="J2850" t="str">
        <v>Vanuatu</v>
      </c>
      <c r="K2850" t="b">
        <v>1</v>
      </c>
    </row>
    <row r="2851" spans="10:11" x14ac:dyDescent="0.25">
      <c r="J2851" t="str">
        <v>Vanuatu</v>
      </c>
      <c r="K2851" t="b">
        <v>1</v>
      </c>
    </row>
    <row r="2852" spans="10:11" x14ac:dyDescent="0.25">
      <c r="J2852" t="str">
        <v>Vanuatu</v>
      </c>
      <c r="K2852" t="b">
        <v>1</v>
      </c>
    </row>
    <row r="2853" spans="10:11" x14ac:dyDescent="0.25">
      <c r="J2853" t="str">
        <v>Vanuatu</v>
      </c>
      <c r="K2853" t="b">
        <v>1</v>
      </c>
    </row>
    <row r="2854" spans="10:11" x14ac:dyDescent="0.25">
      <c r="J2854" t="str">
        <v>Vanuatu</v>
      </c>
      <c r="K2854" t="b">
        <v>1</v>
      </c>
    </row>
    <row r="2855" spans="10:11" x14ac:dyDescent="0.25">
      <c r="J2855" t="str">
        <v>Vanuatu</v>
      </c>
      <c r="K2855" t="b">
        <v>1</v>
      </c>
    </row>
    <row r="2856" spans="10:11" x14ac:dyDescent="0.25">
      <c r="J2856" t="str">
        <v>Vanuatu</v>
      </c>
      <c r="K2856" t="b">
        <v>1</v>
      </c>
    </row>
    <row r="2857" spans="10:11" x14ac:dyDescent="0.25">
      <c r="J2857" t="str">
        <v>Vanuatu</v>
      </c>
      <c r="K2857" t="b">
        <v>1</v>
      </c>
    </row>
    <row r="2858" spans="10:11" x14ac:dyDescent="0.25">
      <c r="J2858" t="str">
        <v>Vanuatu</v>
      </c>
      <c r="K2858" t="b">
        <v>1</v>
      </c>
    </row>
    <row r="2859" spans="10:11" x14ac:dyDescent="0.25">
      <c r="J2859" t="str">
        <v>Vanuatu</v>
      </c>
      <c r="K2859" t="b">
        <v>1</v>
      </c>
    </row>
    <row r="2860" spans="10:11" x14ac:dyDescent="0.25">
      <c r="J2860" t="str">
        <v>Vanuatu</v>
      </c>
      <c r="K2860" t="b">
        <v>1</v>
      </c>
    </row>
    <row r="2861" spans="10:11" x14ac:dyDescent="0.25">
      <c r="J2861" t="str">
        <v>Venezuela (Bolivarian Republic of)</v>
      </c>
      <c r="K2861" t="b">
        <v>0</v>
      </c>
    </row>
    <row r="2862" spans="10:11" x14ac:dyDescent="0.25">
      <c r="J2862" t="str">
        <v>Venezuela (Bolivarian Republic of)</v>
      </c>
      <c r="K2862" t="b">
        <v>0</v>
      </c>
    </row>
    <row r="2863" spans="10:11" x14ac:dyDescent="0.25">
      <c r="J2863" t="str">
        <v>Venezuela (Bolivarian Republic of)</v>
      </c>
      <c r="K2863" t="b">
        <v>0</v>
      </c>
    </row>
    <row r="2864" spans="10:11" x14ac:dyDescent="0.25">
      <c r="J2864" t="str">
        <v>Venezuela (Bolivarian Republic of)</v>
      </c>
      <c r="K2864" t="b">
        <v>0</v>
      </c>
    </row>
    <row r="2865" spans="10:11" x14ac:dyDescent="0.25">
      <c r="J2865" t="str">
        <v>Venezuela (Bolivarian Republic of)</v>
      </c>
      <c r="K2865" t="b">
        <v>0</v>
      </c>
    </row>
    <row r="2866" spans="10:11" x14ac:dyDescent="0.25">
      <c r="J2866" t="str">
        <v>Venezuela (Bolivarian Republic of)</v>
      </c>
      <c r="K2866" t="b">
        <v>0</v>
      </c>
    </row>
    <row r="2867" spans="10:11" x14ac:dyDescent="0.25">
      <c r="J2867" t="str">
        <v>Venezuela (Bolivarian Republic of)</v>
      </c>
      <c r="K2867" t="b">
        <v>0</v>
      </c>
    </row>
    <row r="2868" spans="10:11" x14ac:dyDescent="0.25">
      <c r="J2868" t="str">
        <v>Venezuela (Bolivarian Republic of)</v>
      </c>
      <c r="K2868" t="b">
        <v>0</v>
      </c>
    </row>
    <row r="2869" spans="10:11" x14ac:dyDescent="0.25">
      <c r="J2869" t="str">
        <v>Venezuela (Bolivarian Republic of)</v>
      </c>
      <c r="K2869" t="b">
        <v>0</v>
      </c>
    </row>
    <row r="2870" spans="10:11" x14ac:dyDescent="0.25">
      <c r="J2870" t="str">
        <v>Venezuela (Bolivarian Republic of)</v>
      </c>
      <c r="K2870" t="b">
        <v>0</v>
      </c>
    </row>
    <row r="2871" spans="10:11" x14ac:dyDescent="0.25">
      <c r="J2871" t="str">
        <v>Venezuela (Bolivarian Republic of)</v>
      </c>
      <c r="K2871" t="b">
        <v>0</v>
      </c>
    </row>
    <row r="2872" spans="10:11" x14ac:dyDescent="0.25">
      <c r="J2872" t="str">
        <v>Venezuela (Bolivarian Republic of)</v>
      </c>
      <c r="K2872" t="b">
        <v>0</v>
      </c>
    </row>
    <row r="2873" spans="10:11" x14ac:dyDescent="0.25">
      <c r="J2873" t="str">
        <v>Venezuela (Bolivarian Republic of)</v>
      </c>
      <c r="K2873" t="b">
        <v>0</v>
      </c>
    </row>
    <row r="2874" spans="10:11" x14ac:dyDescent="0.25">
      <c r="J2874" t="str">
        <v>Venezuela (Bolivarian Republic of)</v>
      </c>
      <c r="K2874" t="b">
        <v>0</v>
      </c>
    </row>
    <row r="2875" spans="10:11" x14ac:dyDescent="0.25">
      <c r="J2875" t="str">
        <v>Venezuela (Bolivarian Republic of)</v>
      </c>
      <c r="K2875" t="b">
        <v>0</v>
      </c>
    </row>
    <row r="2876" spans="10:11" x14ac:dyDescent="0.25">
      <c r="J2876" t="str">
        <v>Venezuela (Bolivarian Republic of)</v>
      </c>
      <c r="K2876" t="b">
        <v>0</v>
      </c>
    </row>
    <row r="2877" spans="10:11" x14ac:dyDescent="0.25">
      <c r="J2877" t="str">
        <v>Viet Nam</v>
      </c>
      <c r="K2877" t="b">
        <v>0</v>
      </c>
    </row>
    <row r="2878" spans="10:11" x14ac:dyDescent="0.25">
      <c r="J2878" t="str">
        <v>Viet Nam</v>
      </c>
      <c r="K2878" t="b">
        <v>0</v>
      </c>
    </row>
    <row r="2879" spans="10:11" x14ac:dyDescent="0.25">
      <c r="J2879" t="str">
        <v>Viet Nam</v>
      </c>
      <c r="K2879" t="b">
        <v>0</v>
      </c>
    </row>
    <row r="2880" spans="10:11" x14ac:dyDescent="0.25">
      <c r="J2880" t="str">
        <v>Viet Nam</v>
      </c>
      <c r="K2880" t="b">
        <v>0</v>
      </c>
    </row>
    <row r="2881" spans="10:11" x14ac:dyDescent="0.25">
      <c r="J2881" t="str">
        <v>Viet Nam</v>
      </c>
      <c r="K2881" t="b">
        <v>0</v>
      </c>
    </row>
    <row r="2882" spans="10:11" x14ac:dyDescent="0.25">
      <c r="J2882" t="str">
        <v>Viet Nam</v>
      </c>
      <c r="K2882" t="b">
        <v>0</v>
      </c>
    </row>
    <row r="2883" spans="10:11" x14ac:dyDescent="0.25">
      <c r="J2883" t="str">
        <v>Viet Nam</v>
      </c>
      <c r="K2883" t="b">
        <v>0</v>
      </c>
    </row>
    <row r="2884" spans="10:11" x14ac:dyDescent="0.25">
      <c r="J2884" t="str">
        <v>Viet Nam</v>
      </c>
      <c r="K2884" t="b">
        <v>0</v>
      </c>
    </row>
    <row r="2885" spans="10:11" x14ac:dyDescent="0.25">
      <c r="J2885" t="str">
        <v>Viet Nam</v>
      </c>
      <c r="K2885" t="b">
        <v>0</v>
      </c>
    </row>
    <row r="2886" spans="10:11" x14ac:dyDescent="0.25">
      <c r="J2886" t="str">
        <v>Viet Nam</v>
      </c>
      <c r="K2886" t="b">
        <v>0</v>
      </c>
    </row>
    <row r="2887" spans="10:11" x14ac:dyDescent="0.25">
      <c r="J2887" t="str">
        <v>Viet Nam</v>
      </c>
      <c r="K2887" t="b">
        <v>0</v>
      </c>
    </row>
    <row r="2888" spans="10:11" x14ac:dyDescent="0.25">
      <c r="J2888" t="str">
        <v>Viet Nam</v>
      </c>
      <c r="K2888" t="b">
        <v>0</v>
      </c>
    </row>
    <row r="2889" spans="10:11" x14ac:dyDescent="0.25">
      <c r="J2889" t="str">
        <v>Viet Nam</v>
      </c>
      <c r="K2889" t="b">
        <v>0</v>
      </c>
    </row>
    <row r="2890" spans="10:11" x14ac:dyDescent="0.25">
      <c r="J2890" t="str">
        <v>Viet Nam</v>
      </c>
      <c r="K2890" t="b">
        <v>0</v>
      </c>
    </row>
    <row r="2891" spans="10:11" x14ac:dyDescent="0.25">
      <c r="J2891" t="str">
        <v>Viet Nam</v>
      </c>
      <c r="K2891" t="b">
        <v>0</v>
      </c>
    </row>
    <row r="2892" spans="10:11" x14ac:dyDescent="0.25">
      <c r="J2892" t="str">
        <v>Viet Nam</v>
      </c>
      <c r="K2892" t="b">
        <v>0</v>
      </c>
    </row>
    <row r="2893" spans="10:11" x14ac:dyDescent="0.25">
      <c r="J2893" t="str">
        <v>Yemen</v>
      </c>
      <c r="K2893" t="b">
        <v>0</v>
      </c>
    </row>
    <row r="2894" spans="10:11" x14ac:dyDescent="0.25">
      <c r="J2894" t="str">
        <v>Yemen</v>
      </c>
      <c r="K2894" t="b">
        <v>0</v>
      </c>
    </row>
    <row r="2895" spans="10:11" x14ac:dyDescent="0.25">
      <c r="J2895" t="str">
        <v>Yemen</v>
      </c>
      <c r="K2895" t="b">
        <v>0</v>
      </c>
    </row>
    <row r="2896" spans="10:11" x14ac:dyDescent="0.25">
      <c r="J2896" t="str">
        <v>Yemen</v>
      </c>
      <c r="K2896" t="b">
        <v>0</v>
      </c>
    </row>
    <row r="2897" spans="10:11" x14ac:dyDescent="0.25">
      <c r="J2897" t="str">
        <v>Yemen</v>
      </c>
      <c r="K2897" t="b">
        <v>0</v>
      </c>
    </row>
    <row r="2898" spans="10:11" x14ac:dyDescent="0.25">
      <c r="J2898" t="str">
        <v>Yemen</v>
      </c>
      <c r="K2898" t="b">
        <v>0</v>
      </c>
    </row>
    <row r="2899" spans="10:11" x14ac:dyDescent="0.25">
      <c r="J2899" t="str">
        <v>Yemen</v>
      </c>
      <c r="K2899" t="b">
        <v>0</v>
      </c>
    </row>
    <row r="2900" spans="10:11" x14ac:dyDescent="0.25">
      <c r="J2900" t="str">
        <v>Yemen</v>
      </c>
      <c r="K2900" t="b">
        <v>0</v>
      </c>
    </row>
    <row r="2901" spans="10:11" x14ac:dyDescent="0.25">
      <c r="J2901" t="str">
        <v>Yemen</v>
      </c>
      <c r="K2901" t="b">
        <v>0</v>
      </c>
    </row>
    <row r="2902" spans="10:11" x14ac:dyDescent="0.25">
      <c r="J2902" t="str">
        <v>Yemen</v>
      </c>
      <c r="K2902" t="b">
        <v>0</v>
      </c>
    </row>
    <row r="2903" spans="10:11" x14ac:dyDescent="0.25">
      <c r="J2903" t="str">
        <v>Yemen</v>
      </c>
      <c r="K2903" t="b">
        <v>0</v>
      </c>
    </row>
    <row r="2904" spans="10:11" x14ac:dyDescent="0.25">
      <c r="J2904" t="str">
        <v>Yemen</v>
      </c>
      <c r="K2904" t="b">
        <v>0</v>
      </c>
    </row>
    <row r="2905" spans="10:11" x14ac:dyDescent="0.25">
      <c r="J2905" t="str">
        <v>Yemen</v>
      </c>
      <c r="K2905" t="b">
        <v>0</v>
      </c>
    </row>
    <row r="2906" spans="10:11" x14ac:dyDescent="0.25">
      <c r="J2906" t="str">
        <v>Yemen</v>
      </c>
      <c r="K2906" t="b">
        <v>0</v>
      </c>
    </row>
    <row r="2907" spans="10:11" x14ac:dyDescent="0.25">
      <c r="J2907" t="str">
        <v>Yemen</v>
      </c>
      <c r="K2907" t="b">
        <v>0</v>
      </c>
    </row>
    <row r="2908" spans="10:11" x14ac:dyDescent="0.25">
      <c r="J2908" t="str">
        <v>Yemen</v>
      </c>
      <c r="K2908" t="b">
        <v>0</v>
      </c>
    </row>
    <row r="2909" spans="10:11" x14ac:dyDescent="0.25">
      <c r="J2909" t="str">
        <v>Zambia</v>
      </c>
      <c r="K2909" t="b">
        <v>0</v>
      </c>
    </row>
    <row r="2910" spans="10:11" x14ac:dyDescent="0.25">
      <c r="J2910" t="str">
        <v>Zambia</v>
      </c>
      <c r="K2910" t="b">
        <v>1</v>
      </c>
    </row>
    <row r="2911" spans="10:11" x14ac:dyDescent="0.25">
      <c r="J2911" t="str">
        <v>Zambia</v>
      </c>
      <c r="K2911" t="b">
        <v>1</v>
      </c>
    </row>
    <row r="2912" spans="10:11" x14ac:dyDescent="0.25">
      <c r="J2912" t="str">
        <v>Zambia</v>
      </c>
      <c r="K2912" t="b">
        <v>1</v>
      </c>
    </row>
    <row r="2913" spans="10:11" x14ac:dyDescent="0.25">
      <c r="J2913" t="str">
        <v>Zambia</v>
      </c>
      <c r="K2913" t="b">
        <v>1</v>
      </c>
    </row>
    <row r="2914" spans="10:11" x14ac:dyDescent="0.25">
      <c r="J2914" t="str">
        <v>Zambia</v>
      </c>
      <c r="K2914" t="b">
        <v>1</v>
      </c>
    </row>
    <row r="2915" spans="10:11" x14ac:dyDescent="0.25">
      <c r="J2915" t="str">
        <v>Zambia</v>
      </c>
      <c r="K2915" t="b">
        <v>1</v>
      </c>
    </row>
    <row r="2916" spans="10:11" x14ac:dyDescent="0.25">
      <c r="J2916" t="str">
        <v>Zambia</v>
      </c>
      <c r="K2916" t="b">
        <v>1</v>
      </c>
    </row>
    <row r="2917" spans="10:11" x14ac:dyDescent="0.25">
      <c r="J2917" t="str">
        <v>Zambia</v>
      </c>
      <c r="K2917" t="b">
        <v>1</v>
      </c>
    </row>
    <row r="2918" spans="10:11" x14ac:dyDescent="0.25">
      <c r="J2918" t="str">
        <v>Zambia</v>
      </c>
      <c r="K2918" t="b">
        <v>1</v>
      </c>
    </row>
    <row r="2919" spans="10:11" x14ac:dyDescent="0.25">
      <c r="J2919" t="str">
        <v>Zambia</v>
      </c>
      <c r="K2919" t="b">
        <v>1</v>
      </c>
    </row>
    <row r="2920" spans="10:11" x14ac:dyDescent="0.25">
      <c r="J2920" t="str">
        <v>Zambia</v>
      </c>
      <c r="K2920" t="b">
        <v>0</v>
      </c>
    </row>
    <row r="2921" spans="10:11" x14ac:dyDescent="0.25">
      <c r="J2921" t="str">
        <v>Zambia</v>
      </c>
      <c r="K2921" t="b">
        <v>0</v>
      </c>
    </row>
    <row r="2922" spans="10:11" x14ac:dyDescent="0.25">
      <c r="J2922" t="str">
        <v>Zambia</v>
      </c>
      <c r="K2922" t="b">
        <v>0</v>
      </c>
    </row>
    <row r="2923" spans="10:11" x14ac:dyDescent="0.25">
      <c r="J2923" t="str">
        <v>Zambia</v>
      </c>
      <c r="K2923" t="b">
        <v>0</v>
      </c>
    </row>
    <row r="2924" spans="10:11" x14ac:dyDescent="0.25">
      <c r="J2924" t="str">
        <v>Zambia</v>
      </c>
      <c r="K2924" t="b">
        <v>0</v>
      </c>
    </row>
    <row r="2925" spans="10:11" x14ac:dyDescent="0.25">
      <c r="J2925" t="str">
        <v>Zimbabwe</v>
      </c>
      <c r="K2925" t="b">
        <v>0</v>
      </c>
    </row>
    <row r="2926" spans="10:11" x14ac:dyDescent="0.25">
      <c r="J2926" t="str">
        <v>Zimbabwe</v>
      </c>
      <c r="K2926" t="b">
        <v>1</v>
      </c>
    </row>
    <row r="2927" spans="10:11" x14ac:dyDescent="0.25">
      <c r="J2927" t="str">
        <v>Zimbabwe</v>
      </c>
      <c r="K2927" t="b">
        <v>1</v>
      </c>
    </row>
    <row r="2928" spans="10:11" x14ac:dyDescent="0.25">
      <c r="J2928" t="str">
        <v>Zimbabwe</v>
      </c>
      <c r="K2928" t="b">
        <v>1</v>
      </c>
    </row>
    <row r="2929" spans="10:11" x14ac:dyDescent="0.25">
      <c r="J2929" t="str">
        <v>Zimbabwe</v>
      </c>
      <c r="K2929" t="b">
        <v>1</v>
      </c>
    </row>
    <row r="2930" spans="10:11" x14ac:dyDescent="0.25">
      <c r="J2930" t="str">
        <v>Zimbabwe</v>
      </c>
      <c r="K2930" t="b">
        <v>1</v>
      </c>
    </row>
    <row r="2931" spans="10:11" x14ac:dyDescent="0.25">
      <c r="J2931" t="str">
        <v>Zimbabwe</v>
      </c>
      <c r="K2931" t="b">
        <v>1</v>
      </c>
    </row>
    <row r="2932" spans="10:11" x14ac:dyDescent="0.25">
      <c r="J2932" t="str">
        <v>Zimbabwe</v>
      </c>
      <c r="K2932" t="b">
        <v>1</v>
      </c>
    </row>
    <row r="2933" spans="10:11" x14ac:dyDescent="0.25">
      <c r="J2933" t="str">
        <v>Zimbabwe</v>
      </c>
      <c r="K2933" t="b">
        <v>1</v>
      </c>
    </row>
    <row r="2934" spans="10:11" x14ac:dyDescent="0.25">
      <c r="J2934" t="str">
        <v>Zimbabwe</v>
      </c>
      <c r="K2934" t="b">
        <v>1</v>
      </c>
    </row>
    <row r="2935" spans="10:11" x14ac:dyDescent="0.25">
      <c r="J2935" t="str">
        <v>Zimbabwe</v>
      </c>
      <c r="K2935" t="b">
        <v>1</v>
      </c>
    </row>
    <row r="2936" spans="10:11" x14ac:dyDescent="0.25">
      <c r="J2936" t="str">
        <v>Zimbabwe</v>
      </c>
      <c r="K2936" t="b">
        <v>1</v>
      </c>
    </row>
    <row r="2937" spans="10:11" x14ac:dyDescent="0.25">
      <c r="J2937" t="str">
        <v>Zimbabwe</v>
      </c>
      <c r="K2937" t="b">
        <v>1</v>
      </c>
    </row>
    <row r="2938" spans="10:11" x14ac:dyDescent="0.25">
      <c r="J2938" t="str">
        <v>Zimbabwe</v>
      </c>
      <c r="K2938" t="b">
        <v>1</v>
      </c>
    </row>
    <row r="2939" spans="10:11" x14ac:dyDescent="0.25">
      <c r="J2939" t="str">
        <v>Zimbabwe</v>
      </c>
      <c r="K2939" t="b">
        <v>1</v>
      </c>
    </row>
    <row r="2940" spans="10:11" x14ac:dyDescent="0.25">
      <c r="J2940" t="str">
        <v>Zimbabwe</v>
      </c>
      <c r="K2940" t="b">
        <v>1</v>
      </c>
    </row>
  </sheetData>
  <conditionalFormatting sqref="C3:H25">
    <cfRule type="expression" dxfId="16" priority="1">
      <formula>$B3&lt;&gt;"Predictor"</formula>
    </cfRule>
  </conditionalFormatting>
  <conditionalFormatting sqref="E3:E25">
    <cfRule type="expression" dxfId="15" priority="3">
      <formula>AND($E3&lt;&gt;"",ISNA(Dummy_Levels(INDEX(Source_Data,0,ROW()-2),$E3,Sample_Include())))</formula>
    </cfRule>
  </conditionalFormatting>
  <conditionalFormatting sqref="H3:H25">
    <cfRule type="expression" dxfId="14" priority="2">
      <formula>AND($B3="Predictor",$C3=TRUE,$D3="Categorical",N($H3)&lt;=1)</formula>
    </cfRule>
  </conditionalFormatting>
  <conditionalFormatting sqref="S1">
    <cfRule type="expression" dxfId="13" priority="4">
      <formula>N($S$1)&lt;&gt;1</formula>
    </cfRule>
  </conditionalFormatting>
  <dataValidations count="4">
    <dataValidation type="list" allowBlank="1" showInputMessage="1" showErrorMessage="1" sqref="B3:B16000" xr:uid="{51095008-56DE-4427-B23E-324839934267}">
      <formula1>"Response,Predictor,Identifier,Filter,Omit"</formula1>
    </dataValidation>
    <dataValidation type="list" allowBlank="1" showInputMessage="1" showErrorMessage="1" sqref="C3:C16000" xr:uid="{CB2F5C1F-D975-495E-8667-C5C873147BFF}">
      <formula1>"TRUE,FALSE"</formula1>
    </dataValidation>
    <dataValidation type="list" allowBlank="1" showInputMessage="1" showErrorMessage="1" sqref="D3:D16000" xr:uid="{AD01C01F-4C61-41C2-880B-AAAC30B68D9A}">
      <formula1>"Continuous,Categorical"</formula1>
    </dataValidation>
    <dataValidation type="list" allowBlank="1" showInputMessage="1" showErrorMessage="1" sqref="G3:G16000" xr:uid="{377B736E-F260-47DF-8ABE-E3FCEEC6AA26}">
      <formula1>"None"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61E4C-7ED9-4A8B-BD27-B2EF6BB2598D}">
  <dimension ref="A1:CU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s>
  <sheetData>
    <row r="1" spans="1:99" ht="20.100000000000001" customHeight="1" x14ac:dyDescent="0.3">
      <c r="A1" s="4" t="s">
        <v>576</v>
      </c>
      <c r="U1" s="60" t="s">
        <v>591</v>
      </c>
      <c r="V1" s="60"/>
      <c r="W1" s="60"/>
      <c r="X1" s="60"/>
      <c r="Y1" s="60"/>
      <c r="Z1" s="60"/>
      <c r="AA1" s="60"/>
      <c r="AB1" s="60"/>
      <c r="AC1" s="60"/>
      <c r="AD1" s="60"/>
      <c r="AE1" s="60"/>
      <c r="AF1" s="60"/>
      <c r="AG1" s="60"/>
      <c r="AH1" s="60"/>
      <c r="AI1" s="60"/>
      <c r="AJ1" s="60"/>
      <c r="AK1" s="60"/>
      <c r="AL1" s="60"/>
      <c r="AM1" s="60"/>
      <c r="AN1" s="60"/>
      <c r="AO1" s="60"/>
      <c r="AP1" s="60"/>
      <c r="AQ1" s="60"/>
      <c r="AR1" s="60"/>
      <c r="AS1" s="60"/>
      <c r="AT1" s="60"/>
      <c r="AU1" s="60"/>
      <c r="AV1" s="60"/>
      <c r="AW1" s="60"/>
      <c r="AX1" s="60"/>
      <c r="AY1" s="60"/>
      <c r="AZ1" s="60"/>
      <c r="BA1" s="60"/>
      <c r="BB1" s="60"/>
      <c r="BC1" s="60"/>
      <c r="BE1" s="60" t="s">
        <v>781</v>
      </c>
      <c r="BF1" s="61"/>
      <c r="BG1" s="61"/>
      <c r="BH1" s="61"/>
      <c r="BI1" s="61"/>
      <c r="BJ1" s="61"/>
      <c r="BK1" s="61"/>
      <c r="BL1" s="61"/>
      <c r="BM1" s="61"/>
      <c r="BN1" s="61"/>
      <c r="BO1" s="61"/>
      <c r="BP1" s="61"/>
      <c r="BQ1" s="61"/>
      <c r="BR1" s="61"/>
      <c r="BS1" s="61"/>
      <c r="BT1" s="61"/>
      <c r="BU1" s="61"/>
      <c r="BV1" s="61"/>
      <c r="BW1" s="61"/>
      <c r="BX1" s="61"/>
      <c r="BY1" s="61"/>
      <c r="CA1" s="60" t="s">
        <v>621</v>
      </c>
      <c r="CB1" s="61"/>
      <c r="CC1" s="61"/>
      <c r="CD1" s="61"/>
      <c r="CE1" s="61"/>
      <c r="CF1" s="61"/>
      <c r="CG1" s="61"/>
      <c r="CH1" s="61"/>
      <c r="CI1" s="61"/>
      <c r="CJ1" s="61"/>
      <c r="CK1" s="61"/>
      <c r="CL1" s="61"/>
      <c r="CM1" s="61"/>
      <c r="CN1" s="61"/>
      <c r="CO1" s="61"/>
      <c r="CP1" s="61"/>
      <c r="CQ1" s="61"/>
      <c r="CR1" s="61"/>
      <c r="CS1" s="61"/>
      <c r="CT1" s="61"/>
      <c r="CU1" s="61"/>
    </row>
    <row r="2" spans="1:99" ht="18" customHeight="1" x14ac:dyDescent="0.25">
      <c r="G2" s="60" t="s">
        <v>597</v>
      </c>
      <c r="H2" s="60"/>
      <c r="I2" s="60"/>
      <c r="J2" s="60"/>
      <c r="K2" s="60"/>
      <c r="L2" s="60"/>
      <c r="M2" s="60"/>
      <c r="N2" s="60"/>
      <c r="O2" s="60"/>
      <c r="P2" s="60"/>
      <c r="Q2" s="60"/>
      <c r="R2" s="60"/>
      <c r="S2" s="60"/>
      <c r="V2" s="5" t="s">
        <v>592</v>
      </c>
      <c r="W2" s="5" t="s">
        <v>593</v>
      </c>
      <c r="AH2" s="5" t="s">
        <v>592</v>
      </c>
      <c r="AI2" s="5" t="s">
        <v>595</v>
      </c>
      <c r="AT2" s="5" t="s">
        <v>592</v>
      </c>
      <c r="AU2" s="5" t="s">
        <v>596</v>
      </c>
      <c r="BE2" s="22" t="s">
        <v>615</v>
      </c>
      <c r="BF2" s="22" t="s">
        <v>775</v>
      </c>
      <c r="BH2" s="54" t="s">
        <v>616</v>
      </c>
      <c r="BI2" s="55" t="s">
        <v>617</v>
      </c>
      <c r="BJ2" s="55" t="s">
        <v>586</v>
      </c>
      <c r="BK2" s="55" t="s">
        <v>587</v>
      </c>
      <c r="BL2" s="55" t="s">
        <v>774</v>
      </c>
      <c r="BM2" s="56" t="s">
        <v>618</v>
      </c>
      <c r="CA2" s="22" t="s">
        <v>615</v>
      </c>
      <c r="CB2" s="22" t="s">
        <v>775</v>
      </c>
      <c r="CD2" s="54" t="s">
        <v>616</v>
      </c>
      <c r="CE2" s="55" t="s">
        <v>617</v>
      </c>
      <c r="CF2" s="55" t="s">
        <v>586</v>
      </c>
      <c r="CG2" s="55" t="s">
        <v>587</v>
      </c>
      <c r="CH2" s="55" t="s">
        <v>774</v>
      </c>
      <c r="CI2" s="56" t="s">
        <v>618</v>
      </c>
    </row>
    <row r="3" spans="1:99" ht="18" customHeight="1" x14ac:dyDescent="0.25">
      <c r="A3" s="47" t="s">
        <v>577</v>
      </c>
      <c r="B3" s="5" t="s">
        <v>578</v>
      </c>
      <c r="D3" s="51" t="s">
        <v>579</v>
      </c>
      <c r="E3" s="53"/>
      <c r="V3" t="s">
        <v>594</v>
      </c>
      <c r="W3" s="9" cm="1">
        <f t="array" ref="W3">Number_Of_Histogram_Bins(UV_Data,W2,UV_Include)</f>
        <v>13</v>
      </c>
      <c r="AH3" t="s">
        <v>594</v>
      </c>
      <c r="AI3" s="9" cm="1">
        <f t="array" ref="AI3">Number_Of_Histogram_Bins(UV_Data,AI2,UV_Include)</f>
        <v>23</v>
      </c>
      <c r="AT3" t="s">
        <v>594</v>
      </c>
      <c r="AU3" s="9" cm="1">
        <f t="array" ref="AU3">Number_Of_Histogram_Bins(UV_Data,AU2,UV_Include)</f>
        <v>30</v>
      </c>
      <c r="BE3" s="41" cm="1">
        <f t="array" ref="BE3">IFERROR(_xlfn.TAKE(Grid_Argument_Minimum(UV_WB_S1),,1),"—")</f>
        <v>10609.698265985251</v>
      </c>
      <c r="BF3" s="42">
        <v>20</v>
      </c>
      <c r="BH3" s="11" t="s">
        <v>619</v>
      </c>
      <c r="BI3" s="37">
        <v>1</v>
      </c>
      <c r="BJ3" s="46">
        <v>0.5</v>
      </c>
      <c r="BK3" s="46">
        <v>10</v>
      </c>
      <c r="BL3" s="37">
        <f>($BK$3-$BJ$3)/($BF$3-1)</f>
        <v>0.5</v>
      </c>
      <c r="BM3" s="39" cm="1">
        <f t="array" aca="1" ref="BM3:BM4" ca="1">Grid_Search_Optimum(UV_WB_S1)</f>
        <v>9</v>
      </c>
      <c r="CA3" s="41" cm="1">
        <f t="array" ref="CA3">IFERROR(_xlfn.TAKE(Grid_Argument_Minimum(UV_WB_S2),,1),"—")</f>
        <v>10608.220435892385</v>
      </c>
      <c r="CB3" s="42">
        <v>20</v>
      </c>
      <c r="CD3" s="11" t="s">
        <v>619</v>
      </c>
      <c r="CE3" s="37">
        <v>1</v>
      </c>
      <c r="CF3" s="37">
        <f ca="1">MAX(0.001,$BM$3-$BL$3)</f>
        <v>8.5</v>
      </c>
      <c r="CG3" s="37">
        <f ca="1">$BM$3+$BL$3</f>
        <v>9.5</v>
      </c>
      <c r="CH3" s="37">
        <f ca="1">($CG$3-$CF$3)/($CB$3-1)</f>
        <v>5.2631578947368418E-2</v>
      </c>
      <c r="CI3" s="39" cm="1">
        <f t="array" aca="1" ref="CI3:CI4" ca="1">Grid_Search_Optimum(UV_WB_S2)</f>
        <v>9.0789473684210495</v>
      </c>
    </row>
    <row r="4" spans="1:99" ht="18" customHeight="1" x14ac:dyDescent="0.25">
      <c r="A4" s="46" cm="1">
        <f t="array" ref="A4:A2941">IF(LifeExpectancyData[Life expectancy]="","",LifeExpectancyData[Life expectancy])</f>
        <v>65</v>
      </c>
      <c r="B4" s="48" t="b" cm="1">
        <f t="array" ref="B4:B2941">ISNUMBER(LifeExpectancyData[Life expectancy])</f>
        <v>1</v>
      </c>
      <c r="D4" s="10" t="s">
        <v>581</v>
      </c>
      <c r="E4" s="38">
        <f>AVERAGE(_xlfn._xlws.FILTER(UV_Data,UV_Include))</f>
        <v>69.22493169398912</v>
      </c>
      <c r="G4" s="54" t="s">
        <v>598</v>
      </c>
      <c r="H4" s="55" t="s">
        <v>599</v>
      </c>
      <c r="I4" s="55" t="s">
        <v>580</v>
      </c>
      <c r="J4" s="55" t="s">
        <v>600</v>
      </c>
      <c r="K4" s="55" t="s">
        <v>580</v>
      </c>
      <c r="L4" s="55" t="s">
        <v>601</v>
      </c>
      <c r="M4" s="55" t="s">
        <v>580</v>
      </c>
      <c r="N4" s="55" t="s">
        <v>602</v>
      </c>
      <c r="O4" s="55" t="s">
        <v>603</v>
      </c>
      <c r="P4" s="55" t="s">
        <v>58</v>
      </c>
      <c r="Q4" s="55" t="s">
        <v>62</v>
      </c>
      <c r="R4" s="55" t="s">
        <v>847</v>
      </c>
      <c r="S4" s="56" t="s">
        <v>848</v>
      </c>
      <c r="U4" s="7" t="s">
        <v>849</v>
      </c>
      <c r="V4" s="7" t="s">
        <v>850</v>
      </c>
      <c r="W4" s="7" t="s">
        <v>589</v>
      </c>
      <c r="X4" s="7" t="s">
        <v>604</v>
      </c>
      <c r="Y4" s="7" t="s">
        <v>605</v>
      </c>
      <c r="Z4" s="7" t="s">
        <v>608</v>
      </c>
      <c r="AA4" s="7" t="s">
        <v>612</v>
      </c>
      <c r="AB4" s="7" t="s">
        <v>776</v>
      </c>
      <c r="AC4" s="7" t="s">
        <v>610</v>
      </c>
      <c r="AD4" s="7" t="s">
        <v>778</v>
      </c>
      <c r="AE4" s="7" t="s">
        <v>611</v>
      </c>
      <c r="AG4" s="7" t="s">
        <v>849</v>
      </c>
      <c r="AH4" s="7" t="s">
        <v>850</v>
      </c>
      <c r="AI4" s="7" t="s">
        <v>589</v>
      </c>
      <c r="AJ4" s="7" t="s">
        <v>604</v>
      </c>
      <c r="AK4" s="7" t="s">
        <v>605</v>
      </c>
      <c r="AL4" s="7" t="s">
        <v>608</v>
      </c>
      <c r="AM4" s="7" t="s">
        <v>612</v>
      </c>
      <c r="AN4" s="7" t="s">
        <v>776</v>
      </c>
      <c r="AO4" s="7" t="s">
        <v>610</v>
      </c>
      <c r="AP4" s="7" t="s">
        <v>778</v>
      </c>
      <c r="AQ4" s="7" t="s">
        <v>611</v>
      </c>
      <c r="AS4" s="7" t="s">
        <v>849</v>
      </c>
      <c r="AT4" s="7" t="s">
        <v>850</v>
      </c>
      <c r="AU4" s="7" t="s">
        <v>589</v>
      </c>
      <c r="AV4" s="7" t="s">
        <v>604</v>
      </c>
      <c r="AW4" s="7" t="s">
        <v>605</v>
      </c>
      <c r="AX4" s="7" t="s">
        <v>608</v>
      </c>
      <c r="AY4" s="7" t="s">
        <v>612</v>
      </c>
      <c r="AZ4" s="7" t="s">
        <v>776</v>
      </c>
      <c r="BA4" s="7" t="s">
        <v>610</v>
      </c>
      <c r="BB4" s="7" t="s">
        <v>778</v>
      </c>
      <c r="BC4" s="7" t="s">
        <v>611</v>
      </c>
      <c r="BH4" s="11" t="s">
        <v>620</v>
      </c>
      <c r="BI4" s="37">
        <v>1</v>
      </c>
      <c r="BJ4" s="46">
        <v>0.1</v>
      </c>
      <c r="BK4" s="46">
        <f>IFERROR(2*AVERAGE(_xlfn._xlws.FILTER(UV_Data,UV_Include)),10)</f>
        <v>138.44986338797824</v>
      </c>
      <c r="BL4" s="37">
        <f>($BK$4-$BJ$4)/($BF$3-1)</f>
        <v>7.2815717572620127</v>
      </c>
      <c r="BM4" s="39">
        <f ca="1"/>
        <v>72.915717572620139</v>
      </c>
      <c r="CD4" s="11" t="s">
        <v>620</v>
      </c>
      <c r="CE4" s="37">
        <v>1</v>
      </c>
      <c r="CF4" s="37">
        <f ca="1">MAX(0.001,$BM$4-$BL$4)</f>
        <v>65.634145815358124</v>
      </c>
      <c r="CG4" s="37">
        <f ca="1">$BM$4+$BL$4</f>
        <v>80.197289329882153</v>
      </c>
      <c r="CH4" s="37">
        <f ca="1">($CG$4-$CF$4)/($CB$3-1)</f>
        <v>0.76648123760652787</v>
      </c>
      <c r="CI4" s="39">
        <f ca="1"/>
        <v>73.298958191423395</v>
      </c>
    </row>
    <row r="5" spans="1:99" x14ac:dyDescent="0.25">
      <c r="A5" s="46">
        <v>59.9</v>
      </c>
      <c r="B5" s="48" t="b">
        <v>1</v>
      </c>
      <c r="D5" s="11" t="s">
        <v>582</v>
      </c>
      <c r="E5" s="39">
        <f>MEDIAN(_xlfn._xlws.FILTER(UV_Data,UV_Include))</f>
        <v>72.099999999999994</v>
      </c>
      <c r="G5" s="11" t="s">
        <v>604</v>
      </c>
      <c r="H5" t="s">
        <v>581</v>
      </c>
      <c r="I5" s="37">
        <f>AVERAGE(_xlfn._xlws.FILTER(UV_Data,UV_Include))</f>
        <v>69.22493169398912</v>
      </c>
      <c r="J5" t="s">
        <v>584</v>
      </c>
      <c r="K5" s="37">
        <f>_xlfn.STDEV.S(_xlfn._xlws.FILTER(UV_Data,UV_Include))</f>
        <v>9.5238674878241394</v>
      </c>
      <c r="M5" s="37"/>
      <c r="N5" s="25" cm="1">
        <f t="array" ref="N5">NLL_Normal(UV_Data,$I$5,$K$5,UV_Include)</f>
        <v>10753.281397224202</v>
      </c>
      <c r="O5" s="9">
        <v>2</v>
      </c>
      <c r="P5" s="37" cm="1">
        <f t="array" ref="P5">GoF_AIC($N$5,$O$5)</f>
        <v>21510.562794448404</v>
      </c>
      <c r="Q5" s="37" cm="1">
        <f t="array" ref="Q5">GoF_BIC($N$5,$O$5,UV_n)</f>
        <v>21522.526944198566</v>
      </c>
      <c r="R5" s="8" cm="1">
        <f t="array" ref="R5">GoF_Anderson_Darling(UV_Data,_xlfn.NORM.DIST(UV_Data,$I$5,$K$5,TRUE),UV_Include)</f>
        <v>49.530137845392801</v>
      </c>
      <c r="S5" s="14" cm="1">
        <f t="array" ref="S5">GoF_Kolmogorov_Smirnov(UV_Data,_xlfn.NORM.DIST(UV_Data,$I$5,$K$5,TRUE),UV_Include)</f>
        <v>0.12720570774832907</v>
      </c>
      <c r="U5" s="37" cm="1">
        <f t="array" ref="U5:U17">Bin_Lower_Edges(UV_Data,W2,UV_Include)</f>
        <v>36.299999999999997</v>
      </c>
      <c r="V5" s="37" cm="1">
        <f t="array" ref="V5:V17">Upper_Bin_Edges(UV_Data,W2,UV_Include)</f>
        <v>40.353846153846149</v>
      </c>
      <c r="W5" s="9" cm="1">
        <f t="array" ref="W5:W17">Bin_Counts(UV_Data,W2,UV_Include)</f>
        <v>2</v>
      </c>
      <c r="X5" s="8" cm="1">
        <f t="array" ref="X5:X17">_xlfn.LET(_xlpm.edges,_xlfn.ANCHORARRAY(V5),_xlpm.lower,_xlfn.ANCHORARRAY(U5),CDF_Normal(_xlpm.edges,$I$5,$K$5,_xlpm.lower))</f>
        <v>9.4391479088602173E-4</v>
      </c>
      <c r="Y5" s="8" cm="1">
        <f t="array" ref="Y5:Y17">_xlfn.LET(_xlpm.edges,_xlfn.ANCHORARRAY(V5),_xlpm.lower,_xlfn.ANCHORARRAY(U5),CDF_Lognormal(_xlpm.edges,$I$6,$K$6,_xlpm.lower))</f>
        <v>1.5154388970031824E-4</v>
      </c>
      <c r="Z5" s="8" cm="1">
        <f t="array" ref="Z5:Z17">_xlfn.LET(_xlpm.edges,_xlfn.ANCHORARRAY(V5),_xlpm.lower,_xlfn.ANCHORARRAY(U5),CDF_Exponential(_xlpm.edges,$I$7,_xlpm.lower))</f>
        <v>3.366791760063792E-2</v>
      </c>
      <c r="AA5" s="8" cm="1">
        <f t="array" aca="1" ref="AA5:AA17" ca="1">_xlfn.LET(_xlpm.edges,_xlfn.ANCHORARRAY(V5),_xlpm.lower,_xlfn.ANCHORARRAY(U5),CDF_Weibull(_xlpm.edges,$I$8,$K$8,_xlpm.lower))</f>
        <v>2.7287737139041679E-3</v>
      </c>
      <c r="AB5" s="8" cm="1">
        <f t="array" aca="1" ref="AB5:AB17" ca="1">_xlfn.LET(_xlpm.edges,_xlfn.ANCHORARRAY(V5),_xlpm.lower,_xlfn.ANCHORARRAY(U5),CDF_Gamma(_xlpm.edges,$I$9,$K$9,_xlpm.lower))</f>
        <v>1.5977443341764428E-4</v>
      </c>
      <c r="AC5" s="8" cm="1">
        <f t="array" ref="AC5:AC17">_xlfn.LET(_xlpm.edges,_xlfn.ANCHORARRAY(V5),_xlpm.lower,_xlfn.ANCHORARRAY(U5),CDF_Triangular(_xlpm.edges,$I$10,$K$10,$M$10,_xlpm.lower))</f>
        <v>8.68788973393168E-3</v>
      </c>
      <c r="AD5" s="8" cm="1">
        <f t="array" aca="1" ref="AD5:AD17" ca="1">_xlfn.LET(_xlpm.edges,_xlfn.ANCHORARRAY(V5),_xlpm.lower,_xlfn.ANCHORARRAY(U5),_xlpm.dmin,$E$9,_xlpm.drange,$E$11,CDF_Beta(_xlpm.edges,$I$11,$K$11,_xlpm.dmin,_xlpm.drange,_xlpm.lower))</f>
        <v>3.2328394785958368E-4</v>
      </c>
      <c r="AE5" s="8" cm="1">
        <f t="array" ref="AE5:AE17">_xlfn.LET(_xlpm.edges,_xlfn.ANCHORARRAY(V5),_xlpm.lower,_xlfn.ANCHORARRAY(U5),CDF_BetaPERT(_xlpm.edges,$I$12,$K$12,$M$12,_xlpm.lower))</f>
        <v>3.6417380469642177E-4</v>
      </c>
      <c r="AG5" s="37" cm="1">
        <f t="array" ref="AG5:AG27">Bin_Lower_Edges(UV_Data,AI2,UV_Include)</f>
        <v>36.299999999999997</v>
      </c>
      <c r="AH5" s="37" cm="1">
        <f t="array" ref="AH5:AH27">Upper_Bin_Edges(UV_Data,AI2,UV_Include)</f>
        <v>38.591304347826082</v>
      </c>
      <c r="AI5" s="9" cm="1">
        <f t="array" ref="AI5:AI27">Bin_Counts(UV_Data,AI2,UV_Include)</f>
        <v>1</v>
      </c>
      <c r="AJ5" s="8" cm="1">
        <f t="array" ref="AJ5:AJ27">_xlfn.LET(_xlpm.edges,_xlfn.ANCHORARRAY(AH5),_xlpm.lower,_xlfn.ANCHORARRAY(AG5),CDF_Normal(_xlpm.edges,$I$5,$K$5,_xlpm.lower))</f>
        <v>3.7578277995245349E-4</v>
      </c>
      <c r="AK5" s="8" cm="1">
        <f t="array" ref="AK5:AK27">_xlfn.LET(_xlpm.edges,_xlfn.ANCHORARRAY(AH5),_xlpm.lower,_xlfn.ANCHORARRAY(AG5),CDF_Lognormal(_xlpm.edges,$I$6,$K$6,_xlpm.lower))</f>
        <v>3.9631999654656627E-5</v>
      </c>
      <c r="AL5" s="8" cm="1">
        <f t="array" ref="AL5:AL27">_xlfn.LET(_xlpm.edges,_xlfn.ANCHORARRAY(AH5),_xlpm.lower,_xlfn.ANCHORARRAY(AG5),CDF_Exponential(_xlpm.edges,$I$7,_xlpm.lower))</f>
        <v>1.9271625468535225E-2</v>
      </c>
      <c r="AM5" s="8" cm="1">
        <f t="array" aca="1" ref="AM5:AM27" ca="1">_xlfn.LET(_xlpm.edges,_xlfn.ANCHORARRAY(AH5),_xlpm.lower,_xlfn.ANCHORARRAY(AG5),CDF_Weibull(_xlpm.edges,$I$8,$K$8,_xlpm.lower))</f>
        <v>1.256823133513472E-3</v>
      </c>
      <c r="AN5" s="8" cm="1">
        <f t="array" aca="1" ref="AN5:AN27" ca="1">_xlfn.LET(_xlpm.edges,_xlfn.ANCHORARRAY(AH5),_xlpm.lower,_xlfn.ANCHORARRAY(AG5),CDF_Gamma(_xlpm.edges,$I$9,$K$9,_xlpm.lower))</f>
        <v>4.6257975624000073E-5</v>
      </c>
      <c r="AO5" s="8" cm="1">
        <f t="array" ref="AO5:AO27">_xlfn.LET(_xlpm.edges,_xlfn.ANCHORARRAY(AH5),_xlpm.lower,_xlfn.ANCHORARRAY(AG5),CDF_Triangular(_xlpm.edges,$I$10,$K$10,$M$10,_xlpm.lower))</f>
        <v>2.8296300346492848E-3</v>
      </c>
      <c r="AP5" s="8" cm="1">
        <f t="array" aca="1" ref="AP5:AP27" ca="1">_xlfn.LET(_xlpm.edges,_xlfn.ANCHORARRAY(AH5),_xlpm.lower,_xlfn.ANCHORARRAY(AG5),_xlpm.dmin,$E$9,_xlpm.drange,$E$11,CDF_Beta(_xlpm.edges,$I$11,$K$11,_xlpm.dmin,_xlpm.drange,_xlpm.lower))</f>
        <v>3.7233368387997679E-5</v>
      </c>
      <c r="AQ5" s="8" cm="1">
        <f t="array" ref="AQ5:AQ27">_xlfn.LET(_xlpm.edges,_xlfn.ANCHORARRAY(AH5),_xlpm.lower,_xlfn.ANCHORARRAY(AG5),CDF_BetaPERT(_xlpm.edges,$I$12,$K$12,$M$12,_xlpm.lower))</f>
        <v>4.5131103873402364E-5</v>
      </c>
      <c r="AS5" s="37" cm="1">
        <f t="array" ref="AS5:AS34">Bin_Lower_Edges(UV_Data,AU2,UV_Include)</f>
        <v>36.299999999999997</v>
      </c>
      <c r="AT5" s="37" cm="1">
        <f t="array" ref="AT5:AT34">Upper_Bin_Edges(UV_Data,AU2,UV_Include)</f>
        <v>38.056666666666665</v>
      </c>
      <c r="AU5" s="9" cm="1">
        <f t="array" ref="AU5:AU34">Bin_Counts(UV_Data,AU2,UV_Include)</f>
        <v>1</v>
      </c>
      <c r="AV5" s="8" cm="1">
        <f t="array" ref="AV5:AV34">_xlfn.LET(_xlpm.edges,_xlfn.ANCHORARRAY(AT5),_xlpm.lower,_xlfn.ANCHORARRAY(AS5),CDF_Normal(_xlpm.edges,$I$5,$K$5,_xlpm.lower))</f>
        <v>2.5971119875817911E-4</v>
      </c>
      <c r="AW5" s="8" cm="1">
        <f t="array" ref="AW5:AW34">_xlfn.LET(_xlpm.edges,_xlfn.ANCHORARRAY(AT5),_xlpm.lower,_xlfn.ANCHORARRAY(AS5),CDF_Lognormal(_xlpm.edges,$I$6,$K$6,_xlpm.lower))</f>
        <v>2.4102830231884171E-5</v>
      </c>
      <c r="AX5" s="8" cm="1">
        <f t="array" ref="AX5:AX34">_xlfn.LET(_xlpm.edges,_xlfn.ANCHORARRAY(AT5),_xlpm.lower,_xlfn.ANCHORARRAY(AS5),CDF_Exponential(_xlpm.edges,$I$7,_xlpm.lower))</f>
        <v>1.4831798837577015E-2</v>
      </c>
      <c r="AY5" s="8" cm="1">
        <f t="array" aca="1" ref="AY5:AY34" ca="1">_xlfn.LET(_xlpm.edges,_xlfn.ANCHORARRAY(AT5),_xlpm.lower,_xlfn.ANCHORARRAY(AS5),CDF_Weibull(_xlpm.edges,$I$8,$K$8,_xlpm.lower))</f>
        <v>9.0628044502881456E-4</v>
      </c>
      <c r="AZ5" s="8" cm="1">
        <f t="array" aca="1" ref="AZ5:AZ34" ca="1">_xlfn.LET(_xlpm.edges,_xlfn.ANCHORARRAY(AT5),_xlpm.lower,_xlfn.ANCHORARRAY(AS5),CDF_Gamma(_xlpm.edges,$I$9,$K$9,_xlpm.lower))</f>
        <v>2.9061975213299277E-5</v>
      </c>
      <c r="BA5" s="8" cm="1">
        <f t="array" ref="BA5:BA34">_xlfn.LET(_xlpm.edges,_xlfn.ANCHORARRAY(AT5),_xlpm.lower,_xlfn.ANCHORARRAY(AS5),CDF_Triangular(_xlpm.edges,$I$10,$K$10,$M$10,_xlpm.lower))</f>
        <v>1.685454371817767E-3</v>
      </c>
      <c r="BB5" s="8" cm="1">
        <f t="array" aca="1" ref="BB5:BB34" ca="1">_xlfn.LET(_xlpm.edges,_xlfn.ANCHORARRAY(AT5),_xlpm.lower,_xlfn.ANCHORARRAY(AS5),_xlpm.dmin,$E$9,_xlpm.drange,$E$11,CDF_Beta(_xlpm.edges,$I$11,$K$11,_xlpm.dmin,_xlpm.drange,_xlpm.lower))</f>
        <v>1.363841229516307E-5</v>
      </c>
      <c r="BC5" s="8" cm="1">
        <f t="array" ref="BC5:BC34">_xlfn.LET(_xlpm.edges,_xlfn.ANCHORARRAY(AT5),_xlpm.lower,_xlfn.ANCHORARRAY(AS5),CDF_BetaPERT(_xlpm.edges,$I$12,$K$12,$M$12,_xlpm.lower))</f>
        <v>1.7115746157230954E-5</v>
      </c>
      <c r="BE5" s="57" cm="1">
        <f t="array" ref="BE5">NLL_Weibull(UV_Data,$BI$3,$BI$4,UV_Include)</f>
        <v>202690.60000000015</v>
      </c>
      <c r="BF5" s="58" cm="1">
        <f t="array" ref="BF5:BY5">_xlfn.SEQUENCE(1,$BF$3,$BJ$3,$BL$3)</f>
        <v>0.5</v>
      </c>
      <c r="BG5" s="58">
        <v>1</v>
      </c>
      <c r="BH5" s="58">
        <v>1.5</v>
      </c>
      <c r="BI5" s="58">
        <v>2</v>
      </c>
      <c r="BJ5" s="58">
        <v>2.5</v>
      </c>
      <c r="BK5" s="58">
        <v>3</v>
      </c>
      <c r="BL5" s="58">
        <v>3.5</v>
      </c>
      <c r="BM5" s="58">
        <v>4</v>
      </c>
      <c r="BN5" s="58">
        <v>4.5</v>
      </c>
      <c r="BO5" s="58">
        <v>5</v>
      </c>
      <c r="BP5" s="58">
        <v>5.5</v>
      </c>
      <c r="BQ5" s="58">
        <v>6</v>
      </c>
      <c r="BR5" s="58">
        <v>6.5</v>
      </c>
      <c r="BS5" s="58">
        <v>7</v>
      </c>
      <c r="BT5" s="58">
        <v>7.5</v>
      </c>
      <c r="BU5" s="58">
        <v>8</v>
      </c>
      <c r="BV5" s="58">
        <v>8.5</v>
      </c>
      <c r="BW5" s="58">
        <v>9</v>
      </c>
      <c r="BX5" s="58">
        <v>9.5</v>
      </c>
      <c r="BY5" s="59">
        <v>10</v>
      </c>
      <c r="CA5" s="57" cm="1">
        <f t="array" ref="CA5">NLL_Weibull(UV_Data,$CE$3,$CE$4,UV_Include)</f>
        <v>202690.60000000015</v>
      </c>
      <c r="CB5" s="58" cm="1">
        <f t="array" aca="1" ref="CB5:CU5" ca="1">_xlfn.SEQUENCE(1,$CB$3,$CF$3,$CH$3)</f>
        <v>8.5</v>
      </c>
      <c r="CC5" s="58">
        <f ca="1"/>
        <v>8.5526315789473681</v>
      </c>
      <c r="CD5" s="58">
        <f ca="1"/>
        <v>8.6052631578947363</v>
      </c>
      <c r="CE5" s="58">
        <f ca="1"/>
        <v>8.6578947368421044</v>
      </c>
      <c r="CF5" s="58">
        <f ca="1"/>
        <v>8.7105263157894726</v>
      </c>
      <c r="CG5" s="58">
        <f ca="1"/>
        <v>8.7631578947368407</v>
      </c>
      <c r="CH5" s="58">
        <f ca="1"/>
        <v>8.8157894736842088</v>
      </c>
      <c r="CI5" s="58">
        <f ca="1"/>
        <v>8.868421052631577</v>
      </c>
      <c r="CJ5" s="58">
        <f ca="1"/>
        <v>8.9210526315789451</v>
      </c>
      <c r="CK5" s="58">
        <f ca="1"/>
        <v>8.9736842105263133</v>
      </c>
      <c r="CL5" s="58">
        <f ca="1"/>
        <v>9.0263157894736814</v>
      </c>
      <c r="CM5" s="58">
        <f ca="1"/>
        <v>9.0789473684210495</v>
      </c>
      <c r="CN5" s="58">
        <f ca="1"/>
        <v>9.1315789473684177</v>
      </c>
      <c r="CO5" s="58">
        <f ca="1"/>
        <v>9.1842105263157858</v>
      </c>
      <c r="CP5" s="58">
        <f ca="1"/>
        <v>9.236842105263154</v>
      </c>
      <c r="CQ5" s="58">
        <f ca="1"/>
        <v>9.2894736842105221</v>
      </c>
      <c r="CR5" s="58">
        <f ca="1"/>
        <v>9.3421052631578902</v>
      </c>
      <c r="CS5" s="58">
        <f ca="1"/>
        <v>9.3947368421052584</v>
      </c>
      <c r="CT5" s="58">
        <f ca="1"/>
        <v>9.4473684210526265</v>
      </c>
      <c r="CU5" s="59">
        <f ca="1"/>
        <v>9.4999999999999947</v>
      </c>
    </row>
    <row r="6" spans="1:99" x14ac:dyDescent="0.25">
      <c r="A6" s="46">
        <v>59.9</v>
      </c>
      <c r="B6" s="48" t="b">
        <v>1</v>
      </c>
      <c r="D6" s="11" t="s">
        <v>583</v>
      </c>
      <c r="E6" s="39">
        <f>IFERROR(_xlfn.MODE.SNGL(_xlfn._xlws.FILTER(UV_Data,UV_Include)),"N/A")</f>
        <v>73</v>
      </c>
      <c r="G6" s="11" t="s">
        <v>605</v>
      </c>
      <c r="H6" t="s">
        <v>606</v>
      </c>
      <c r="I6" s="37" cm="1">
        <f t="array" ref="I6">AVERAGE(LN(_xlfn._xlws.FILTER(UV_Data,(UV_Include)*(ISNUMBER(UV_Data)))))</f>
        <v>4.2270447585350537</v>
      </c>
      <c r="J6" t="s">
        <v>607</v>
      </c>
      <c r="K6" s="37" cm="1">
        <f t="array" ref="K6">_xlfn.STDEV.S(LN(_xlfn._xlws.FILTER(UV_Data,(UV_Include)*(ISNUMBER(UV_Data)))))</f>
        <v>0.14706091907970009</v>
      </c>
      <c r="M6" s="37"/>
      <c r="N6" s="25" cm="1">
        <f t="array" ref="N6">NLL_Lognormal(UV_Data,$I$6,$K$6,UV_Include)</f>
        <v>10918.231392692034</v>
      </c>
      <c r="O6" s="9">
        <v>2</v>
      </c>
      <c r="P6" s="37" cm="1">
        <f t="array" ref="P6">GoF_AIC($N$6,$O$6)</f>
        <v>21840.462785384068</v>
      </c>
      <c r="Q6" s="37" cm="1">
        <f t="array" ref="Q6">GoF_BIC($N$6,$O$6,UV_n)</f>
        <v>21852.42693513423</v>
      </c>
      <c r="R6" s="8" cm="1">
        <f t="array" ref="R6">GoF_Anderson_Darling(UV_Data,_xlfn.LOGNORM.DIST(UV_Data,$I$6,$K$6,TRUE),UV_Include)</f>
        <v>78.307353213923307</v>
      </c>
      <c r="S6" s="14" cm="1">
        <f t="array" ref="S6">GoF_Kolmogorov_Smirnov(UV_Data,_xlfn.LOGNORM.DIST(UV_Data,$I$6,$K$6,TRUE),UV_Include)</f>
        <v>0.14901077937037588</v>
      </c>
      <c r="U6" s="37">
        <v>40.353846153846149</v>
      </c>
      <c r="V6" s="37">
        <v>44.407692307692301</v>
      </c>
      <c r="W6" s="9">
        <v>10</v>
      </c>
      <c r="X6" s="8">
        <v>3.3661457178731109E-3</v>
      </c>
      <c r="Y6" s="8">
        <v>1.4364316601807102E-3</v>
      </c>
      <c r="Z6" s="8">
        <v>3.1752926380709812E-2</v>
      </c>
      <c r="AA6" s="8">
        <f ca="1"/>
        <v>6.0916113364475229E-3</v>
      </c>
      <c r="AB6" s="8">
        <f ca="1"/>
        <v>1.258240187621935E-3</v>
      </c>
      <c r="AC6" s="8">
        <v>2.5623347304948585E-2</v>
      </c>
      <c r="AD6" s="8">
        <f ca="1"/>
        <v>4.0309580019089377E-3</v>
      </c>
      <c r="AE6" s="8">
        <v>4.1496533728314433E-3</v>
      </c>
      <c r="AG6" s="37">
        <v>38.591304347826082</v>
      </c>
      <c r="AH6" s="37">
        <v>40.882608695652166</v>
      </c>
      <c r="AI6" s="9">
        <v>1</v>
      </c>
      <c r="AJ6" s="8">
        <v>8.1173049876288557E-4</v>
      </c>
      <c r="AK6" s="8">
        <v>1.7570837812127689E-4</v>
      </c>
      <c r="AL6" s="8">
        <v>1.8644187249057476E-2</v>
      </c>
      <c r="AM6" s="8">
        <f ca="1"/>
        <v>2.0253939029559551E-3</v>
      </c>
      <c r="AN6" s="8">
        <f ca="1"/>
        <v>1.7459423409583349E-4</v>
      </c>
      <c r="AO6" s="8">
        <v>8.2400125100781218E-3</v>
      </c>
      <c r="AP6" s="8">
        <f ca="1"/>
        <v>4.7659025191556744E-4</v>
      </c>
      <c r="AQ6" s="8">
        <v>5.2487906589482639E-4</v>
      </c>
      <c r="AS6" s="37">
        <v>38.056666666666665</v>
      </c>
      <c r="AT6" s="37">
        <v>39.813333333333333</v>
      </c>
      <c r="AU6" s="9">
        <v>1</v>
      </c>
      <c r="AV6" s="8">
        <v>4.7414221709001273E-4</v>
      </c>
      <c r="AW6" s="8">
        <v>7.9641957868959069E-5</v>
      </c>
      <c r="AX6" s="8">
        <v>1.4460159284635898E-2</v>
      </c>
      <c r="AY6" s="8">
        <f ca="1"/>
        <v>1.3138963117116059E-3</v>
      </c>
      <c r="AZ6" s="8">
        <f ca="1"/>
        <v>8.3627615590089921E-5</v>
      </c>
      <c r="BA6" s="8">
        <v>4.8655569601531706E-3</v>
      </c>
      <c r="BB6" s="8">
        <f ca="1"/>
        <v>1.7443295306435088E-4</v>
      </c>
      <c r="BC6" s="8">
        <v>1.986165542827967E-4</v>
      </c>
      <c r="BE6" s="43" cm="1">
        <f t="array" ref="BE6:BE25">_xlfn.SEQUENCE($BF$3,1,$BJ$4,$BL$4)</f>
        <v>0.1</v>
      </c>
      <c r="BF6" s="25">
        <f t="dataTable" ref="BF6:BY25" dt2D="1" dtr="1" r1="BI3" r2="BI4"/>
        <v>81690.738099934359</v>
      </c>
      <c r="BG6" s="25">
        <v>1000000000000000</v>
      </c>
      <c r="BH6" s="25">
        <v>1000000000000000</v>
      </c>
      <c r="BI6" s="25">
        <v>1000000000000000</v>
      </c>
      <c r="BJ6" s="25">
        <v>1000000000000000</v>
      </c>
      <c r="BK6" s="25">
        <v>1000000000000000</v>
      </c>
      <c r="BL6" s="25">
        <v>1000000000000000</v>
      </c>
      <c r="BM6" s="25">
        <v>1000000000000000</v>
      </c>
      <c r="BN6" s="25">
        <v>1000000000000000</v>
      </c>
      <c r="BO6" s="25">
        <v>1000000000000000</v>
      </c>
      <c r="BP6" s="25">
        <v>1000000000000000</v>
      </c>
      <c r="BQ6" s="25">
        <v>1000000000000000</v>
      </c>
      <c r="BR6" s="25">
        <v>1000000000000000</v>
      </c>
      <c r="BS6" s="25">
        <v>1000000000000000</v>
      </c>
      <c r="BT6" s="25">
        <v>1000000000000000</v>
      </c>
      <c r="BU6" s="25">
        <v>1000000000000000</v>
      </c>
      <c r="BV6" s="25">
        <v>1000000000000000</v>
      </c>
      <c r="BW6" s="25">
        <v>1000000000000000</v>
      </c>
      <c r="BX6" s="25">
        <v>1000000000000000</v>
      </c>
      <c r="BY6" s="29">
        <v>1000000000000000</v>
      </c>
      <c r="CA6" s="43" cm="1">
        <f t="array" aca="1" ref="CA6:CA25" ca="1">_xlfn.SEQUENCE($CB$3,1,$CF$4,$CH$4)</f>
        <v>65.634145815358124</v>
      </c>
      <c r="CB6" s="25">
        <f t="dataTable" ref="CB6:CU25" dt2D="1" dtr="1" r1="CE3" r2="CE4" ca="1"/>
        <v>12272.625793959251</v>
      </c>
      <c r="CC6" s="25">
        <v>12305.155383386858</v>
      </c>
      <c r="CD6" s="25">
        <v>12338.392617843403</v>
      </c>
      <c r="CE6" s="25">
        <v>12372.342482771119</v>
      </c>
      <c r="CF6" s="25">
        <v>12407.010066004836</v>
      </c>
      <c r="CG6" s="25">
        <v>12442.40055811992</v>
      </c>
      <c r="CH6" s="25">
        <v>12478.519252811328</v>
      </c>
      <c r="CI6" s="25">
        <v>12515.37154730311</v>
      </c>
      <c r="CJ6" s="25">
        <v>12552.962942787037</v>
      </c>
      <c r="CK6" s="25">
        <v>12591.299044890782</v>
      </c>
      <c r="CL6" s="25">
        <v>12630.385564175627</v>
      </c>
      <c r="CM6" s="25">
        <v>12670.228316661505</v>
      </c>
      <c r="CN6" s="25">
        <v>12710.833224381231</v>
      </c>
      <c r="CO6" s="25">
        <v>12752.206315962569</v>
      </c>
      <c r="CP6" s="25">
        <v>12794.353727237802</v>
      </c>
      <c r="CQ6" s="25">
        <v>12837.281701879972</v>
      </c>
      <c r="CR6" s="25">
        <v>12880.996592068079</v>
      </c>
      <c r="CS6" s="25">
        <v>12925.504859176468</v>
      </c>
      <c r="CT6" s="25">
        <v>12970.813074493848</v>
      </c>
      <c r="CU6" s="29">
        <v>13016.927919966492</v>
      </c>
    </row>
    <row r="7" spans="1:99" x14ac:dyDescent="0.25">
      <c r="A7" s="46">
        <v>59.5</v>
      </c>
      <c r="B7" s="48" t="b">
        <v>1</v>
      </c>
      <c r="D7" s="11" t="s">
        <v>584</v>
      </c>
      <c r="E7" s="39">
        <f>_xlfn.STDEV.S(_xlfn._xlws.FILTER(UV_Data,UV_Include))</f>
        <v>9.5238674878241394</v>
      </c>
      <c r="G7" s="11" t="s">
        <v>608</v>
      </c>
      <c r="H7" t="s">
        <v>609</v>
      </c>
      <c r="I7" s="37">
        <f>1/AVERAGE(_xlfn._xlws.FILTER(UV_Data,UV_Include))</f>
        <v>1.4445662502355797E-2</v>
      </c>
      <c r="K7" s="37"/>
      <c r="M7" s="37"/>
      <c r="N7" s="25" cm="1">
        <f t="array" ref="N7">NLL_Exponential(UV_Data,$I$7,UV_Include)</f>
        <v>15334.993249067882</v>
      </c>
      <c r="O7" s="9">
        <v>1</v>
      </c>
      <c r="P7" s="37" cm="1">
        <f t="array" ref="P7">GoF_AIC($N$7,$O$7)</f>
        <v>30671.986498135764</v>
      </c>
      <c r="Q7" s="37" cm="1">
        <f t="array" ref="Q7">GoF_BIC($N$7,$O$7,UV_n)</f>
        <v>30677.968573010847</v>
      </c>
      <c r="R7" s="8" cm="1">
        <f t="array" ref="R7">GoF_Anderson_Darling(UV_Data,_xlfn.EXPON.DIST(UV_Data,$I$7,TRUE),UV_Include)</f>
        <v>1006.1988634823924</v>
      </c>
      <c r="S7" s="14" cm="1">
        <f t="array" ref="S7">GoF_Kolmogorov_Smirnov(UV_Data,_xlfn.EXPON.DIST(UV_Data,$I$7,TRUE),UV_Include)</f>
        <v>0.47794847104865268</v>
      </c>
      <c r="U7" s="37">
        <v>44.407692307692301</v>
      </c>
      <c r="V7" s="37">
        <v>48.461538461538453</v>
      </c>
      <c r="W7" s="9">
        <v>76</v>
      </c>
      <c r="X7" s="8">
        <v>1.0040355986001379E-2</v>
      </c>
      <c r="Y7" s="8">
        <v>7.6747416512020442E-3</v>
      </c>
      <c r="Z7" s="8">
        <v>2.9946857590017917E-2</v>
      </c>
      <c r="AA7" s="8">
        <f ca="1"/>
        <v>1.2577087181294468E-2</v>
      </c>
      <c r="AB7" s="8">
        <f ca="1"/>
        <v>6.2962920248295111E-3</v>
      </c>
      <c r="AC7" s="8">
        <v>4.25588048759655E-2</v>
      </c>
      <c r="AD7" s="8">
        <f ca="1"/>
        <v>1.4801555594670498E-2</v>
      </c>
      <c r="AE7" s="8">
        <v>1.4521290689172997E-2</v>
      </c>
      <c r="AG7" s="37">
        <v>40.882608695652166</v>
      </c>
      <c r="AH7" s="37">
        <v>43.173913043478251</v>
      </c>
      <c r="AI7" s="9">
        <v>4</v>
      </c>
      <c r="AJ7" s="8">
        <v>1.6552630813993351E-3</v>
      </c>
      <c r="AK7" s="8">
        <v>6.2085332778785652E-4</v>
      </c>
      <c r="AL7" s="8">
        <v>1.8037176923422993E-2</v>
      </c>
      <c r="AM7" s="8">
        <f ca="1"/>
        <v>3.1747362787572829E-3</v>
      </c>
      <c r="AN7" s="8">
        <f ca="1"/>
        <v>5.5576452557121463E-4</v>
      </c>
      <c r="AO7" s="8">
        <v>1.3650394985506959E-2</v>
      </c>
      <c r="AP7" s="8">
        <f ca="1"/>
        <v>1.8429921964812565E-3</v>
      </c>
      <c r="AQ7" s="8">
        <v>1.9196990023503105E-3</v>
      </c>
      <c r="AS7" s="37">
        <v>39.813333333333333</v>
      </c>
      <c r="AT7" s="37">
        <v>41.57</v>
      </c>
      <c r="AU7" s="9">
        <v>2</v>
      </c>
      <c r="AV7" s="8">
        <v>8.3674361543302858E-4</v>
      </c>
      <c r="AW7" s="8">
        <v>2.2823421941909841E-4</v>
      </c>
      <c r="AX7" s="8">
        <v>1.4097831883162326E-2</v>
      </c>
      <c r="AY7" s="8">
        <f ca="1"/>
        <v>1.8729415966792489E-3</v>
      </c>
      <c r="AZ7" s="8">
        <f ca="1"/>
        <v>2.1661943128257891E-4</v>
      </c>
      <c r="BA7" s="8">
        <v>8.0456595484885741E-3</v>
      </c>
      <c r="BB7" s="8">
        <f ca="1"/>
        <v>6.8220631962686055E-4</v>
      </c>
      <c r="BC7" s="8">
        <v>7.3324162918561586E-4</v>
      </c>
      <c r="BE7" s="43">
        <v>7.3815717572620123</v>
      </c>
      <c r="BF7" s="25">
        <v>20088.498112851532</v>
      </c>
      <c r="BG7" s="25">
        <v>33312.035599780465</v>
      </c>
      <c r="BH7" s="25">
        <v>86100.999532423899</v>
      </c>
      <c r="BI7" s="25">
        <v>259684.82335507742</v>
      </c>
      <c r="BJ7" s="25">
        <v>809517.44909602171</v>
      </c>
      <c r="BK7" s="25">
        <v>1000000000000000</v>
      </c>
      <c r="BL7" s="25">
        <v>1000000000000000</v>
      </c>
      <c r="BM7" s="25">
        <v>1000000000000000</v>
      </c>
      <c r="BN7" s="25">
        <v>1000000000000000</v>
      </c>
      <c r="BO7" s="25">
        <v>1000000000000000</v>
      </c>
      <c r="BP7" s="25">
        <v>1000000000000000</v>
      </c>
      <c r="BQ7" s="25">
        <v>1000000000000000</v>
      </c>
      <c r="BR7" s="25">
        <v>1000000000000000</v>
      </c>
      <c r="BS7" s="25">
        <v>1000000000000000</v>
      </c>
      <c r="BT7" s="25">
        <v>1000000000000000</v>
      </c>
      <c r="BU7" s="25">
        <v>1000000000000000</v>
      </c>
      <c r="BV7" s="25">
        <v>1000000000000000</v>
      </c>
      <c r="BW7" s="25">
        <v>1000000000000000</v>
      </c>
      <c r="BX7" s="25">
        <v>1000000000000000</v>
      </c>
      <c r="BY7" s="29">
        <v>1000000000000000</v>
      </c>
      <c r="CA7" s="43">
        <f ca="1"/>
        <v>66.400627052964651</v>
      </c>
      <c r="CB7" s="25">
        <v>11882.064555019528</v>
      </c>
      <c r="CC7" s="25">
        <v>11906.97208405974</v>
      </c>
      <c r="CD7" s="25">
        <v>11932.469657811191</v>
      </c>
      <c r="CE7" s="25">
        <v>11958.560722452077</v>
      </c>
      <c r="CF7" s="25">
        <v>11985.248806225929</v>
      </c>
      <c r="CG7" s="25">
        <v>12012.537519505166</v>
      </c>
      <c r="CH7" s="25">
        <v>12040.430554880078</v>
      </c>
      <c r="CI7" s="25">
        <v>12068.93168727434</v>
      </c>
      <c r="CJ7" s="25">
        <v>12098.044774085971</v>
      </c>
      <c r="CK7" s="25">
        <v>12127.77375535441</v>
      </c>
      <c r="CL7" s="25">
        <v>12158.122653950255</v>
      </c>
      <c r="CM7" s="25">
        <v>12189.095575791529</v>
      </c>
      <c r="CN7" s="25">
        <v>12220.696710082109</v>
      </c>
      <c r="CO7" s="25">
        <v>12252.930329574356</v>
      </c>
      <c r="CP7" s="25">
        <v>12285.800790854903</v>
      </c>
      <c r="CQ7" s="25">
        <v>12319.312534653356</v>
      </c>
      <c r="CR7" s="25">
        <v>12353.470086172552</v>
      </c>
      <c r="CS7" s="25">
        <v>12388.278055442452</v>
      </c>
      <c r="CT7" s="25">
        <v>12423.7411376946</v>
      </c>
      <c r="CU7" s="29">
        <v>12459.864113759368</v>
      </c>
    </row>
    <row r="8" spans="1:99" x14ac:dyDescent="0.25">
      <c r="A8" s="46">
        <v>59.2</v>
      </c>
      <c r="B8" s="48" t="b">
        <v>1</v>
      </c>
      <c r="D8" s="11" t="s">
        <v>585</v>
      </c>
      <c r="E8" s="39">
        <f>_xlfn.VAR.S(_xlfn._xlws.FILTER(UV_Data,UV_Include))</f>
        <v>90.704051925633692</v>
      </c>
      <c r="G8" s="11" t="s">
        <v>612</v>
      </c>
      <c r="H8" t="s">
        <v>613</v>
      </c>
      <c r="I8" s="37">
        <f ca="1">$CI$3</f>
        <v>9.0789473684210495</v>
      </c>
      <c r="J8" t="s">
        <v>614</v>
      </c>
      <c r="K8" s="37">
        <f ca="1">$CI$4</f>
        <v>73.298958191423395</v>
      </c>
      <c r="M8" s="37"/>
      <c r="N8" s="25" cm="1">
        <f t="array" aca="1" ref="N8" ca="1">NLL_Weibull(UV_Data,$I$8,$K$8,UV_Include)</f>
        <v>10608.220435892385</v>
      </c>
      <c r="O8" s="9">
        <v>2</v>
      </c>
      <c r="P8" s="37" cm="1">
        <f t="array" aca="1" ref="P8" ca="1">GoF_AIC($N$8,$O$8)</f>
        <v>21220.440871784769</v>
      </c>
      <c r="Q8" s="37" cm="1">
        <f t="array" aca="1" ref="Q8" ca="1">GoF_BIC($N$8,$O$8,UV_n)</f>
        <v>21232.405021534931</v>
      </c>
      <c r="R8" s="8" cm="1">
        <f t="array" aca="1" ref="R8" ca="1">GoF_Anderson_Darling(UV_Data,_xlfn.WEIBULL.DIST(UV_Data,$I$8,$K$8,TRUE),UV_Include)</f>
        <v>19.341361479444913</v>
      </c>
      <c r="S8" s="14" cm="1">
        <f t="array" aca="1" ref="S8" ca="1">GoF_Kolmogorov_Smirnov(UV_Data,_xlfn.WEIBULL.DIST(UV_Data,$I$8,$K$8,TRUE),UV_Include)</f>
        <v>8.2357605895861996E-2</v>
      </c>
      <c r="U8" s="37">
        <v>48.461538461538453</v>
      </c>
      <c r="V8" s="37">
        <v>52.515384615384605</v>
      </c>
      <c r="W8" s="9">
        <v>118</v>
      </c>
      <c r="X8" s="8">
        <v>2.5049709025487005E-2</v>
      </c>
      <c r="Y8" s="8">
        <v>2.6004967809873387E-2</v>
      </c>
      <c r="Z8" s="8">
        <v>2.8243515849979972E-2</v>
      </c>
      <c r="AA8" s="8">
        <f ca="1"/>
        <v>2.420100511011658E-2</v>
      </c>
      <c r="AB8" s="8">
        <f ca="1"/>
        <v>2.1507238320872622E-2</v>
      </c>
      <c r="AC8" s="8">
        <v>5.9494262446982388E-2</v>
      </c>
      <c r="AD8" s="8">
        <f ca="1"/>
        <v>3.3742301918168557E-2</v>
      </c>
      <c r="AE8" s="8">
        <v>3.2239839691540727E-2</v>
      </c>
      <c r="AG8" s="37">
        <v>43.173913043478251</v>
      </c>
      <c r="AH8" s="37">
        <v>45.465217391304336</v>
      </c>
      <c r="AI8" s="9">
        <v>20</v>
      </c>
      <c r="AJ8" s="8">
        <v>3.186418754949787E-3</v>
      </c>
      <c r="AK8" s="8">
        <v>1.8026344084315421E-3</v>
      </c>
      <c r="AL8" s="8">
        <v>1.7449929408068665E-2</v>
      </c>
      <c r="AM8" s="8">
        <f ca="1"/>
        <v>4.851693706011859E-3</v>
      </c>
      <c r="AN8" s="8">
        <f ca="1"/>
        <v>1.5185091873500839E-3</v>
      </c>
      <c r="AO8" s="8">
        <v>1.9060777460935794E-2</v>
      </c>
      <c r="AP8" s="8">
        <f ca="1"/>
        <v>4.4889127081052319E-3</v>
      </c>
      <c r="AQ8" s="8">
        <v>4.5119385194033754E-3</v>
      </c>
      <c r="AS8" s="37">
        <v>41.57</v>
      </c>
      <c r="AT8" s="37">
        <v>43.326666666666668</v>
      </c>
      <c r="AU8" s="9">
        <v>3</v>
      </c>
      <c r="AV8" s="8">
        <v>1.4273881898160688E-3</v>
      </c>
      <c r="AW8" s="8">
        <v>5.7608086337287881E-4</v>
      </c>
      <c r="AX8" s="8">
        <v>1.3744583299098223E-2</v>
      </c>
      <c r="AY8" s="8">
        <f ca="1"/>
        <v>2.628302389445912E-3</v>
      </c>
      <c r="AZ8" s="8">
        <f ca="1"/>
        <v>5.0952114377778913E-4</v>
      </c>
      <c r="BA8" s="8">
        <v>1.1225762136823979E-2</v>
      </c>
      <c r="BB8" s="8">
        <f ca="1"/>
        <v>1.6879193474229623E-3</v>
      </c>
      <c r="BC8" s="8">
        <v>1.7465808159371618E-3</v>
      </c>
      <c r="BE8" s="43">
        <v>14.663143514524025</v>
      </c>
      <c r="BF8" s="25">
        <v>18495.191701589822</v>
      </c>
      <c r="BG8" s="25">
        <v>21685.801192532606</v>
      </c>
      <c r="BH8" s="25">
        <v>34670.183109292229</v>
      </c>
      <c r="BI8" s="25">
        <v>67813.042429263718</v>
      </c>
      <c r="BJ8" s="25">
        <v>145154.26346193082</v>
      </c>
      <c r="BK8" s="25">
        <v>320684.21971753688</v>
      </c>
      <c r="BL8" s="25">
        <v>715490.9426995879</v>
      </c>
      <c r="BM8" s="25">
        <v>1000000000000000</v>
      </c>
      <c r="BN8" s="25">
        <v>1000000000000000</v>
      </c>
      <c r="BO8" s="25">
        <v>1000000000000000</v>
      </c>
      <c r="BP8" s="25">
        <v>1000000000000000</v>
      </c>
      <c r="BQ8" s="25">
        <v>1000000000000000</v>
      </c>
      <c r="BR8" s="25">
        <v>1000000000000000</v>
      </c>
      <c r="BS8" s="25">
        <v>1000000000000000</v>
      </c>
      <c r="BT8" s="25">
        <v>1000000000000000</v>
      </c>
      <c r="BU8" s="25">
        <v>1000000000000000</v>
      </c>
      <c r="BV8" s="25">
        <v>1000000000000000</v>
      </c>
      <c r="BW8" s="25">
        <v>1000000000000000</v>
      </c>
      <c r="BX8" s="25">
        <v>1000000000000000</v>
      </c>
      <c r="BY8" s="29">
        <v>1000000000000000</v>
      </c>
      <c r="CA8" s="43">
        <f ca="1"/>
        <v>67.167108290571178</v>
      </c>
      <c r="CB8" s="25">
        <v>11558.772021089811</v>
      </c>
      <c r="CC8" s="25">
        <v>11577.389601713439</v>
      </c>
      <c r="CD8" s="25">
        <v>11596.501986848547</v>
      </c>
      <c r="CE8" s="25">
        <v>11616.111428464015</v>
      </c>
      <c r="CF8" s="25">
        <v>11636.220245544302</v>
      </c>
      <c r="CG8" s="25">
        <v>11656.830823946717</v>
      </c>
      <c r="CH8" s="25">
        <v>11677.945616284438</v>
      </c>
      <c r="CI8" s="25">
        <v>11699.567141830788</v>
      </c>
      <c r="CJ8" s="25">
        <v>11721.697986447427</v>
      </c>
      <c r="CK8" s="25">
        <v>11744.340802534893</v>
      </c>
      <c r="CL8" s="25">
        <v>11767.49830900443</v>
      </c>
      <c r="CM8" s="25">
        <v>11791.173291270932</v>
      </c>
      <c r="CN8" s="25">
        <v>11815.368601267994</v>
      </c>
      <c r="CO8" s="25">
        <v>11840.087157481983</v>
      </c>
      <c r="CP8" s="25">
        <v>11865.33194500693</v>
      </c>
      <c r="CQ8" s="25">
        <v>11891.106015618861</v>
      </c>
      <c r="CR8" s="25">
        <v>11917.412487869658</v>
      </c>
      <c r="CS8" s="25">
        <v>11944.254547199673</v>
      </c>
      <c r="CT8" s="25">
        <v>11971.635446069226</v>
      </c>
      <c r="CU8" s="29">
        <v>11999.558504108099</v>
      </c>
    </row>
    <row r="9" spans="1:99" x14ac:dyDescent="0.25">
      <c r="A9" s="46">
        <v>58.8</v>
      </c>
      <c r="B9" s="48" t="b">
        <v>1</v>
      </c>
      <c r="D9" s="11" t="s">
        <v>586</v>
      </c>
      <c r="E9" s="39">
        <f>MIN(_xlfn._xlws.FILTER(UV_Data,UV_Include))</f>
        <v>36.299999999999997</v>
      </c>
      <c r="G9" s="11" t="s">
        <v>776</v>
      </c>
      <c r="H9" t="s">
        <v>613</v>
      </c>
      <c r="I9" s="37">
        <f ca="1">$CI$29</f>
        <v>53.4196675900277</v>
      </c>
      <c r="J9" t="s">
        <v>777</v>
      </c>
      <c r="K9" s="37">
        <f ca="1">$CI$30</f>
        <v>0.77069806094182813</v>
      </c>
      <c r="M9" s="37"/>
      <c r="N9" s="25" cm="1">
        <f t="array" aca="1" ref="N9" ca="1">NLL_Gamma(UV_Data,$I$9,$K$9,UV_Include)</f>
        <v>10861.684930772208</v>
      </c>
      <c r="O9" s="9">
        <v>2</v>
      </c>
      <c r="P9" s="37" cm="1">
        <f t="array" aca="1" ref="P9" ca="1">GoF_AIC($N$9,$O$9)</f>
        <v>21727.369861544415</v>
      </c>
      <c r="Q9" s="37" cm="1">
        <f t="array" aca="1" ref="Q9" ca="1">GoF_BIC($N$9,$O$9,UV_n)</f>
        <v>21739.334011294577</v>
      </c>
      <c r="R9" s="8" cm="1">
        <f t="array" aca="1" ref="R9" ca="1">GoF_Anderson_Darling(UV_Data,_xlfn.GAMMA.DIST(UV_Data,$I$9,1/$K$9,TRUE),UV_Include)</f>
        <v>70.044357443164245</v>
      </c>
      <c r="S9" s="14" cm="1">
        <f t="array" aca="1" ref="S9" ca="1">GoF_Kolmogorov_Smirnov(UV_Data,_xlfn.GAMMA.DIST(UV_Data,$I$9,1/$K$9,TRUE),UV_Include)</f>
        <v>0.14110792503874714</v>
      </c>
      <c r="U9" s="37">
        <v>52.515384615384605</v>
      </c>
      <c r="V9" s="37">
        <v>56.569230769230757</v>
      </c>
      <c r="W9" s="9">
        <v>170</v>
      </c>
      <c r="X9" s="8">
        <v>5.2277157235626343E-2</v>
      </c>
      <c r="Y9" s="8">
        <v>6.1059278432623681E-2</v>
      </c>
      <c r="Z9" s="8">
        <v>2.6637058167797711E-2</v>
      </c>
      <c r="AA9" s="8">
        <f ca="1"/>
        <v>4.348141611693955E-2</v>
      </c>
      <c r="AB9" s="8">
        <f ca="1"/>
        <v>5.3035628033395815E-2</v>
      </c>
      <c r="AC9" s="8">
        <v>7.6429720017999303E-2</v>
      </c>
      <c r="AD9" s="8">
        <f ca="1"/>
        <v>5.9681817378660761E-2</v>
      </c>
      <c r="AE9" s="8">
        <v>5.6265687266166299E-2</v>
      </c>
      <c r="AG9" s="37">
        <v>45.465217391304336</v>
      </c>
      <c r="AH9" s="37">
        <v>47.75652173913042</v>
      </c>
      <c r="AI9" s="9">
        <v>41</v>
      </c>
      <c r="AJ9" s="8">
        <v>5.7905493900548494E-3</v>
      </c>
      <c r="AK9" s="8">
        <v>4.4116430755240538E-3</v>
      </c>
      <c r="AL9" s="8">
        <v>1.6881801272967067E-2</v>
      </c>
      <c r="AM9" s="8">
        <f ca="1"/>
        <v>7.241489155748921E-3</v>
      </c>
      <c r="AN9" s="8">
        <f ca="1"/>
        <v>3.6152409680727249E-3</v>
      </c>
      <c r="AO9" s="8">
        <v>2.4471159936364617E-2</v>
      </c>
      <c r="AP9" s="8">
        <f ca="1"/>
        <v>8.601416890808164E-3</v>
      </c>
      <c r="AQ9" s="8">
        <v>8.4372212463441794E-3</v>
      </c>
      <c r="AS9" s="37">
        <v>43.326666666666668</v>
      </c>
      <c r="AT9" s="37">
        <v>45.083333333333336</v>
      </c>
      <c r="AU9" s="9">
        <v>12</v>
      </c>
      <c r="AV9" s="8">
        <v>2.3537361416350738E-3</v>
      </c>
      <c r="AW9" s="8">
        <v>1.2978835382690427E-3</v>
      </c>
      <c r="AX9" s="8">
        <v>1.3400186045024243E-2</v>
      </c>
      <c r="AY9" s="8">
        <f ca="1"/>
        <v>3.6344767651869062E-3</v>
      </c>
      <c r="AZ9" s="8">
        <f ca="1"/>
        <v>1.0966967066724301E-3</v>
      </c>
      <c r="BA9" s="8">
        <v>1.4405864725159381E-2</v>
      </c>
      <c r="BB9" s="8">
        <f ca="1"/>
        <v>3.294650567940198E-3</v>
      </c>
      <c r="BC9" s="8">
        <v>3.3183191356348529E-3</v>
      </c>
      <c r="BE9" s="43">
        <v>21.944715271786038</v>
      </c>
      <c r="BF9" s="25">
        <v>17926.860422932707</v>
      </c>
      <c r="BG9" s="25">
        <v>18279.624827817755</v>
      </c>
      <c r="BH9" s="25">
        <v>22712.505429551184</v>
      </c>
      <c r="BI9" s="25">
        <v>33367.813892511462</v>
      </c>
      <c r="BJ9" s="25">
        <v>54915.935089062732</v>
      </c>
      <c r="BK9" s="25">
        <v>96135.168934934118</v>
      </c>
      <c r="BL9" s="25">
        <v>173249.68303680053</v>
      </c>
      <c r="BM9" s="25">
        <v>316195.07405794068</v>
      </c>
      <c r="BN9" s="25">
        <v>580271.77682339842</v>
      </c>
      <c r="BO9" s="25">
        <v>1000000000000000</v>
      </c>
      <c r="BP9" s="25">
        <v>1000000000000000</v>
      </c>
      <c r="BQ9" s="25">
        <v>1000000000000000</v>
      </c>
      <c r="BR9" s="25">
        <v>1000000000000000</v>
      </c>
      <c r="BS9" s="25">
        <v>1000000000000000</v>
      </c>
      <c r="BT9" s="25">
        <v>1000000000000000</v>
      </c>
      <c r="BU9" s="25">
        <v>1000000000000000</v>
      </c>
      <c r="BV9" s="25">
        <v>1000000000000000</v>
      </c>
      <c r="BW9" s="25">
        <v>1000000000000000</v>
      </c>
      <c r="BX9" s="25">
        <v>1000000000000000</v>
      </c>
      <c r="BY9" s="29">
        <v>1000000000000000</v>
      </c>
      <c r="CA9" s="43">
        <f ca="1"/>
        <v>67.933589528177706</v>
      </c>
      <c r="CB9" s="25">
        <v>11294.807875444174</v>
      </c>
      <c r="CC9" s="25">
        <v>11308.275953198774</v>
      </c>
      <c r="CD9" s="25">
        <v>11322.161967017726</v>
      </c>
      <c r="CE9" s="25">
        <v>11336.467245388592</v>
      </c>
      <c r="CF9" s="25">
        <v>11351.193172734584</v>
      </c>
      <c r="CG9" s="25">
        <v>11366.341189125251</v>
      </c>
      <c r="CH9" s="25">
        <v>11381.91279001068</v>
      </c>
      <c r="CI9" s="25">
        <v>11397.909525975909</v>
      </c>
      <c r="CJ9" s="25">
        <v>11414.333002517576</v>
      </c>
      <c r="CK9" s="25">
        <v>11431.184879839491</v>
      </c>
      <c r="CL9" s="25">
        <v>11448.466872668905</v>
      </c>
      <c r="CM9" s="25">
        <v>11466.180750091798</v>
      </c>
      <c r="CN9" s="25">
        <v>11484.328335407357</v>
      </c>
      <c r="CO9" s="25">
        <v>11502.91150600025</v>
      </c>
      <c r="CP9" s="25">
        <v>11521.932193231431</v>
      </c>
      <c r="CQ9" s="25">
        <v>11541.392382346317</v>
      </c>
      <c r="CR9" s="25">
        <v>11561.294112400126</v>
      </c>
      <c r="CS9" s="25">
        <v>11581.639476199985</v>
      </c>
      <c r="CT9" s="25">
        <v>11602.430620263391</v>
      </c>
      <c r="CU9" s="29">
        <v>11623.669744793362</v>
      </c>
    </row>
    <row r="10" spans="1:99" x14ac:dyDescent="0.25">
      <c r="A10" s="46">
        <v>58.6</v>
      </c>
      <c r="B10" s="48" t="b">
        <v>1</v>
      </c>
      <c r="D10" s="11" t="s">
        <v>587</v>
      </c>
      <c r="E10" s="39">
        <f>MAX(_xlfn._xlws.FILTER(UV_Data,UV_Include))</f>
        <v>89</v>
      </c>
      <c r="G10" s="11" t="s">
        <v>610</v>
      </c>
      <c r="H10" t="s">
        <v>586</v>
      </c>
      <c r="I10" s="37">
        <f>_xlfn.LET(_xlpm.d,_xlfn._xlws.FILTER(UV_Data,UV_Include),MIN(_xlpm.d)-(MAX(_xlpm.d)-MIN(_xlpm.d))*0.001)</f>
        <v>36.247299999999996</v>
      </c>
      <c r="J10" t="s">
        <v>583</v>
      </c>
      <c r="K10" s="37">
        <f>IFERROR(_xlfn.MODE.SNGL(_xlfn._xlws.FILTER(UV_Data,UV_Include)),MEDIAN(_xlfn._xlws.FILTER(UV_Data,UV_Include)))</f>
        <v>73</v>
      </c>
      <c r="L10" t="s">
        <v>587</v>
      </c>
      <c r="M10" s="37">
        <f>_xlfn.LET(_xlpm.d,_xlfn._xlws.FILTER(UV_Data,UV_Include),MAX(_xlpm.d)+(MAX(_xlpm.d)-MIN(_xlpm.d))*0.001)</f>
        <v>89.052700000000002</v>
      </c>
      <c r="N10" s="25" cm="1">
        <f t="array" ref="N10">NLL_Triangular(UV_Data,$I$10,$K$10,$M$10,UV_Include)</f>
        <v>10740.37156749701</v>
      </c>
      <c r="O10" s="9">
        <v>3</v>
      </c>
      <c r="P10" s="37" cm="1">
        <f t="array" ref="P10">GoF_AIC($N$10,$O$10)</f>
        <v>21486.74313499402</v>
      </c>
      <c r="Q10" s="37" cm="1">
        <f t="array" ref="Q10">GoF_BIC($N$10,$O$10,UV_n)</f>
        <v>21504.689359619264</v>
      </c>
      <c r="R10" s="8" cm="1">
        <f t="array" ref="R10">GoF_Anderson_Darling(UV_Data,IFERROR(IF(UV_Data&lt;$I$10,0,IF(UV_Data&lt;$K$10,(UV_Data-$I$10)^2/(($M$10-$I$10)*($K$10-$I$10)+1E-30),IF(UV_Data&lt;=$M$10,1-(($M$10-UV_Data)^2/(($M$10-$I$10)*($M$10-$K$10)+1E-30)),1))),0.5),UV_Include)</f>
        <v>140.14557892634139</v>
      </c>
      <c r="S10" s="14" cm="1">
        <f t="array" ref="S10">GoF_Kolmogorov_Smirnov(UV_Data,IFERROR(IF(UV_Data&lt;$I$10,0,IF(UV_Data&lt;$K$10,(UV_Data-$I$10)^2/(($M$10-$I$10)*($K$10-$I$10)+1E-30),IF(UV_Data&lt;=$M$10,1-(($M$10-UV_Data)^2/(($M$10-$I$10)*($M$10-$K$10)+1E-30)),1))),0.5),UV_Include)</f>
        <v>0.175592609853363</v>
      </c>
      <c r="U10" s="37">
        <v>56.569230769230757</v>
      </c>
      <c r="V10" s="37">
        <v>60.623076923076908</v>
      </c>
      <c r="W10" s="9">
        <v>218</v>
      </c>
      <c r="X10" s="8">
        <v>9.1262432982295708E-2</v>
      </c>
      <c r="Y10" s="8">
        <v>0.10634196686706426</v>
      </c>
      <c r="Z10" s="8">
        <v>2.5121973893174054E-2</v>
      </c>
      <c r="AA10" s="8">
        <f ca="1"/>
        <v>7.2603895476468644E-2</v>
      </c>
      <c r="AB10" s="8">
        <f ca="1"/>
        <v>9.8718178436861731E-2</v>
      </c>
      <c r="AC10" s="8">
        <v>9.3365177589016246E-2</v>
      </c>
      <c r="AD10" s="8">
        <f ca="1"/>
        <v>8.9612665583423429E-2</v>
      </c>
      <c r="AE10" s="8">
        <v>8.4148125895753212E-2</v>
      </c>
      <c r="AG10" s="37">
        <v>47.75652173913042</v>
      </c>
      <c r="AH10" s="37">
        <v>50.047826086956505</v>
      </c>
      <c r="AI10" s="9">
        <v>60</v>
      </c>
      <c r="AJ10" s="8">
        <v>9.9338637203018939E-3</v>
      </c>
      <c r="AK10" s="8">
        <v>9.297061917419705E-3</v>
      </c>
      <c r="AL10" s="8">
        <v>1.6332170036640836E-2</v>
      </c>
      <c r="AM10" s="8">
        <f ca="1"/>
        <v>1.0568658934982923E-2</v>
      </c>
      <c r="AN10" s="8">
        <f ca="1"/>
        <v>7.5974069707981538E-3</v>
      </c>
      <c r="AO10" s="8">
        <v>2.9881542411793471E-2</v>
      </c>
      <c r="AP10" s="8">
        <f ca="1"/>
        <v>1.42224302922727E-2</v>
      </c>
      <c r="AQ10" s="8">
        <v>1.3713815066294594E-2</v>
      </c>
      <c r="AS10" s="37">
        <v>45.083333333333336</v>
      </c>
      <c r="AT10" s="37">
        <v>46.84</v>
      </c>
      <c r="AU10" s="9">
        <v>35</v>
      </c>
      <c r="AV10" s="8">
        <v>3.7517985204268793E-3</v>
      </c>
      <c r="AW10" s="8">
        <v>2.6403475163293819E-3</v>
      </c>
      <c r="AX10" s="8">
        <v>1.306441833366051E-2</v>
      </c>
      <c r="AY10" s="8">
        <f ca="1"/>
        <v>4.9563446031852098E-3</v>
      </c>
      <c r="AZ10" s="8">
        <f ca="1"/>
        <v>2.1748531812771001E-3</v>
      </c>
      <c r="BA10" s="8">
        <v>1.7585967313494787E-2</v>
      </c>
      <c r="BB10" s="8">
        <f ca="1"/>
        <v>5.563049398023997E-3</v>
      </c>
      <c r="BC10" s="8">
        <v>5.491765263683601E-3</v>
      </c>
      <c r="BE10" s="43">
        <v>29.226287029048052</v>
      </c>
      <c r="BF10" s="25">
        <v>17653.94893549609</v>
      </c>
      <c r="BG10" s="25">
        <v>16817.416240494858</v>
      </c>
      <c r="BH10" s="25">
        <v>18198.265100712757</v>
      </c>
      <c r="BI10" s="25">
        <v>22095.538838866156</v>
      </c>
      <c r="BJ10" s="25">
        <v>29621.106955577005</v>
      </c>
      <c r="BK10" s="25">
        <v>42728.126229877591</v>
      </c>
      <c r="BL10" s="25">
        <v>64613.57130046621</v>
      </c>
      <c r="BM10" s="25">
        <v>100437.21210912988</v>
      </c>
      <c r="BN10" s="25">
        <v>158504.3309551499</v>
      </c>
      <c r="BO10" s="25">
        <v>252187.70132021554</v>
      </c>
      <c r="BP10" s="25">
        <v>403046.13849086093</v>
      </c>
      <c r="BQ10" s="25">
        <v>1000000000000000</v>
      </c>
      <c r="BR10" s="25">
        <v>1000000000000000</v>
      </c>
      <c r="BS10" s="25">
        <v>1000000000000000</v>
      </c>
      <c r="BT10" s="25">
        <v>1000000000000000</v>
      </c>
      <c r="BU10" s="25">
        <v>1000000000000000</v>
      </c>
      <c r="BV10" s="25">
        <v>1000000000000000</v>
      </c>
      <c r="BW10" s="25">
        <v>1000000000000000</v>
      </c>
      <c r="BX10" s="25">
        <v>1000000000000000</v>
      </c>
      <c r="BY10" s="29">
        <v>1000000000000000</v>
      </c>
      <c r="CA10" s="43">
        <f ca="1"/>
        <v>68.700070765784233</v>
      </c>
      <c r="CB10" s="25">
        <v>11083.215461960755</v>
      </c>
      <c r="CC10" s="25">
        <v>11092.510764467261</v>
      </c>
      <c r="CD10" s="25">
        <v>11102.162212739702</v>
      </c>
      <c r="CE10" s="25">
        <v>11112.170423565687</v>
      </c>
      <c r="CF10" s="25">
        <v>11122.536061564606</v>
      </c>
      <c r="CG10" s="25">
        <v>11133.259838794054</v>
      </c>
      <c r="CH10" s="25">
        <v>11144.342514377935</v>
      </c>
      <c r="CI10" s="25">
        <v>11155.784894154449</v>
      </c>
      <c r="CJ10" s="25">
        <v>11167.587830343822</v>
      </c>
      <c r="CK10" s="25">
        <v>11179.752221234612</v>
      </c>
      <c r="CL10" s="25">
        <v>11192.279010889519</v>
      </c>
      <c r="CM10" s="25">
        <v>11205.169188868078</v>
      </c>
      <c r="CN10" s="25">
        <v>11218.423789967519</v>
      </c>
      <c r="CO10" s="25">
        <v>11232.043893980608</v>
      </c>
      <c r="CP10" s="25">
        <v>11246.030625469657</v>
      </c>
      <c r="CQ10" s="25">
        <v>11260.385153557138</v>
      </c>
      <c r="CR10" s="25">
        <v>11275.108691732041</v>
      </c>
      <c r="CS10" s="25">
        <v>11290.2024976712</v>
      </c>
      <c r="CT10" s="25">
        <v>11305.667873075941</v>
      </c>
      <c r="CU10" s="29">
        <v>11321.506163523281</v>
      </c>
    </row>
    <row r="11" spans="1:99" x14ac:dyDescent="0.25">
      <c r="A11" s="46">
        <v>58.1</v>
      </c>
      <c r="B11" s="48" t="b">
        <v>1</v>
      </c>
      <c r="D11" s="11" t="s">
        <v>588</v>
      </c>
      <c r="E11" s="39">
        <f>_xlfn.LET(_xlpm.d,_xlfn._xlws.FILTER(UV_Data,UV_Include),MAX(_xlpm.d)-MIN(_xlpm.d))</f>
        <v>52.7</v>
      </c>
      <c r="G11" s="11" t="s">
        <v>778</v>
      </c>
      <c r="H11" t="s">
        <v>779</v>
      </c>
      <c r="I11" s="37">
        <f ca="1">$CI$55</f>
        <v>3.9246537396121877</v>
      </c>
      <c r="J11" t="s">
        <v>780</v>
      </c>
      <c r="K11" s="37">
        <f ca="1">$CI$56</f>
        <v>2.4072022160664814</v>
      </c>
      <c r="M11" s="37"/>
      <c r="N11" s="25"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9">
        <v>2</v>
      </c>
      <c r="P11" s="37" cm="1">
        <f t="array" aca="1" ref="P11" ca="1">GoF_AIC($N$11,$O$11)</f>
        <v>21356.312517379305</v>
      </c>
      <c r="Q11" s="37" cm="1">
        <f t="array" aca="1" ref="Q11" ca="1">GoF_BIC($N$11,$O$11,UV_n)</f>
        <v>21368.276667129467</v>
      </c>
      <c r="R11" s="8"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14"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37">
        <v>60.623076923076908</v>
      </c>
      <c r="V11" s="37">
        <v>64.67692307692306</v>
      </c>
      <c r="W11" s="9">
        <v>237</v>
      </c>
      <c r="X11" s="8">
        <v>0.13327680461599717</v>
      </c>
      <c r="Y11" s="8">
        <v>0.14487140873136675</v>
      </c>
      <c r="Z11" s="8">
        <v>2.3693065815064029E-2</v>
      </c>
      <c r="AA11" s="8">
        <f ca="1"/>
        <v>0.11123592513324101</v>
      </c>
      <c r="AB11" s="8">
        <f ca="1"/>
        <v>0.14379802165307035</v>
      </c>
      <c r="AC11" s="8">
        <v>0.11030063516003313</v>
      </c>
      <c r="AD11" s="8">
        <f ca="1"/>
        <v>0.11912372896956883</v>
      </c>
      <c r="AE11" s="8">
        <v>0.11230959091232581</v>
      </c>
      <c r="AG11" s="37">
        <v>50.047826086956505</v>
      </c>
      <c r="AH11" s="37">
        <v>52.339130434782589</v>
      </c>
      <c r="AI11" s="9">
        <v>68</v>
      </c>
      <c r="AJ11" s="8">
        <v>1.6087868282984863E-2</v>
      </c>
      <c r="AK11" s="8">
        <v>1.7178716958583366E-2</v>
      </c>
      <c r="AL11" s="8">
        <v>1.5800433484125853E-2</v>
      </c>
      <c r="AM11" s="8">
        <f ca="1"/>
        <v>1.5091170586401755E-2</v>
      </c>
      <c r="AN11" s="8">
        <f ca="1"/>
        <v>1.4251690370968441E-2</v>
      </c>
      <c r="AO11" s="8">
        <v>3.5291924887222298E-2</v>
      </c>
      <c r="AP11" s="8">
        <f ca="1"/>
        <v>2.1264416036995578E-2</v>
      </c>
      <c r="AQ11" s="8">
        <v>2.025972172509825E-2</v>
      </c>
      <c r="AS11" s="37">
        <v>46.84</v>
      </c>
      <c r="AT11" s="37">
        <v>48.596666666666671</v>
      </c>
      <c r="AU11" s="9">
        <v>38</v>
      </c>
      <c r="AV11" s="8">
        <v>5.7807922207435223E-3</v>
      </c>
      <c r="AW11" s="8">
        <v>4.8993964332053981E-3</v>
      </c>
      <c r="AX11" s="8">
        <v>1.2737063935038762E-2</v>
      </c>
      <c r="AY11" s="8">
        <f ca="1"/>
        <v>6.6693640932021306E-3</v>
      </c>
      <c r="AZ11" s="8">
        <f ca="1"/>
        <v>3.9978382876884331E-3</v>
      </c>
      <c r="BA11" s="8">
        <v>2.0766069901830178E-2</v>
      </c>
      <c r="BB11" s="8">
        <f ca="1"/>
        <v>8.5151833680132665E-3</v>
      </c>
      <c r="BC11" s="8">
        <v>8.2790982898038809E-3</v>
      </c>
      <c r="BE11" s="43">
        <v>36.507858786310067</v>
      </c>
      <c r="BF11" s="25">
        <v>17506.463881220705</v>
      </c>
      <c r="BG11" s="25">
        <v>16085.532389140935</v>
      </c>
      <c r="BH11" s="25">
        <v>16125.122626558992</v>
      </c>
      <c r="BI11" s="25">
        <v>17387.449156430546</v>
      </c>
      <c r="BJ11" s="25">
        <v>20088.442187528948</v>
      </c>
      <c r="BK11" s="25">
        <v>24692.119669669293</v>
      </c>
      <c r="BL11" s="25">
        <v>31928.219245958702</v>
      </c>
      <c r="BM11" s="25">
        <v>42878.753397772627</v>
      </c>
      <c r="BN11" s="25">
        <v>59122.077472154066</v>
      </c>
      <c r="BO11" s="25">
        <v>82949.494171798826</v>
      </c>
      <c r="BP11" s="25">
        <v>117683.95555448846</v>
      </c>
      <c r="BQ11" s="25">
        <v>168146.56648652599</v>
      </c>
      <c r="BR11" s="25">
        <v>241338.87738021699</v>
      </c>
      <c r="BS11" s="25">
        <v>347441.29449030344</v>
      </c>
      <c r="BT11" s="25">
        <v>1000000000000000</v>
      </c>
      <c r="BU11" s="25">
        <v>1000000000000000</v>
      </c>
      <c r="BV11" s="25">
        <v>1000000000000000</v>
      </c>
      <c r="BW11" s="25">
        <v>1000000000000000</v>
      </c>
      <c r="BX11" s="25">
        <v>1000000000000000</v>
      </c>
      <c r="BY11" s="29">
        <v>1000000000000000</v>
      </c>
      <c r="CA11" s="43">
        <f ca="1"/>
        <v>69.46655200339076</v>
      </c>
      <c r="CB11" s="25">
        <v>10917.891415798253</v>
      </c>
      <c r="CC11" s="25">
        <v>10923.850676088583</v>
      </c>
      <c r="CD11" s="25">
        <v>10930.116649824678</v>
      </c>
      <c r="CE11" s="25">
        <v>10936.689407196018</v>
      </c>
      <c r="CF11" s="25">
        <v>10943.569060342348</v>
      </c>
      <c r="CG11" s="25">
        <v>10950.755762885772</v>
      </c>
      <c r="CH11" s="25">
        <v>10958.24970948366</v>
      </c>
      <c r="CI11" s="25">
        <v>10966.051135401054</v>
      </c>
      <c r="CJ11" s="25">
        <v>10974.160316100453</v>
      </c>
      <c r="CK11" s="25">
        <v>10982.577566851547</v>
      </c>
      <c r="CL11" s="25">
        <v>10991.303242357504</v>
      </c>
      <c r="CM11" s="25">
        <v>11000.337736398635</v>
      </c>
      <c r="CN11" s="25">
        <v>11009.681481492617</v>
      </c>
      <c r="CO11" s="25">
        <v>11019.334948570857</v>
      </c>
      <c r="CP11" s="25">
        <v>11029.298646670808</v>
      </c>
      <c r="CQ11" s="25">
        <v>11039.573122643145</v>
      </c>
      <c r="CR11" s="25">
        <v>11050.158960873781</v>
      </c>
      <c r="CS11" s="25">
        <v>11061.056783020564</v>
      </c>
      <c r="CT11" s="25">
        <v>11072.267247763437</v>
      </c>
      <c r="CU11" s="29">
        <v>11083.791050568929</v>
      </c>
    </row>
    <row r="12" spans="1:99" x14ac:dyDescent="0.25">
      <c r="A12" s="46">
        <v>57.5</v>
      </c>
      <c r="B12" s="48" t="b">
        <v>1</v>
      </c>
      <c r="D12" s="11" t="s">
        <v>238</v>
      </c>
      <c r="E12" s="39" cm="1">
        <f t="array" ref="E12">INDEX(Skewness(UV_Data,UV_Include),1)</f>
        <v>-0.6386047358773721</v>
      </c>
      <c r="G12" s="12" t="s">
        <v>611</v>
      </c>
      <c r="H12" s="19" t="s">
        <v>586</v>
      </c>
      <c r="I12" s="27">
        <f>_xlfn.LET(_xlpm.d,_xlfn._xlws.FILTER(UV_Data,UV_Include),MIN(_xlpm.d)-(MAX(_xlpm.d)-MIN(_xlpm.d))*0.001)</f>
        <v>36.247299999999996</v>
      </c>
      <c r="J12" s="19" t="s">
        <v>583</v>
      </c>
      <c r="K12" s="27">
        <f>IFERROR(_xlfn.MODE.SNGL(_xlfn._xlws.FILTER(UV_Data,UV_Include)),MEDIAN(_xlfn._xlws.FILTER(UV_Data,UV_Include)))</f>
        <v>73</v>
      </c>
      <c r="L12" s="19" t="s">
        <v>587</v>
      </c>
      <c r="M12" s="27">
        <f>_xlfn.LET(_xlpm.d,_xlfn._xlws.FILTER(UV_Data,UV_Include),MAX(_xlpm.d)+(MAX(_xlpm.d)-MIN(_xlpm.d))*0.001)</f>
        <v>89.052700000000002</v>
      </c>
      <c r="N12" s="40" cm="1">
        <f t="array" ref="N12">NLL_BetaPERT(UV_Data,$I$12,$K$12,$M$12,UV_Include)</f>
        <v>10677.665931320744</v>
      </c>
      <c r="O12" s="13">
        <v>3</v>
      </c>
      <c r="P12" s="27" cm="1">
        <f t="array" ref="P12">GoF_AIC($N$12,$O$12)</f>
        <v>21361.331862641488</v>
      </c>
      <c r="Q12" s="27" cm="1">
        <f t="array" ref="Q12">GoF_BIC($N$12,$O$12,UV_n)</f>
        <v>21379.278087266732</v>
      </c>
      <c r="R12" s="49" cm="1">
        <f t="array" ref="R12">GoF_Anderson_Darling(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27.243676697577484</v>
      </c>
      <c r="S12" s="23" cm="1">
        <f t="array" ref="S12">GoF_Kolmogorov_Smirnov(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7.7172164841113777E-2</v>
      </c>
      <c r="U12" s="37">
        <v>64.67692307692306</v>
      </c>
      <c r="V12" s="37">
        <v>68.730769230769212</v>
      </c>
      <c r="W12" s="9">
        <v>351</v>
      </c>
      <c r="X12" s="8">
        <v>0.16281993415941592</v>
      </c>
      <c r="Y12" s="8">
        <v>0.16100242684060423</v>
      </c>
      <c r="Z12" s="8">
        <v>2.2345432333622406E-2</v>
      </c>
      <c r="AA12" s="8">
        <f ca="1"/>
        <v>0.15276942958531736</v>
      </c>
      <c r="AB12" s="8">
        <f ca="1"/>
        <v>0.16885328889652362</v>
      </c>
      <c r="AC12" s="8">
        <v>0.12723609273104997</v>
      </c>
      <c r="AD12" s="8">
        <f ca="1"/>
        <v>0.14287773871450765</v>
      </c>
      <c r="AE12" s="8">
        <v>0.13631196676962831</v>
      </c>
      <c r="AG12" s="37">
        <v>52.339130434782589</v>
      </c>
      <c r="AH12" s="37">
        <v>54.630434782608674</v>
      </c>
      <c r="AI12" s="9">
        <v>93</v>
      </c>
      <c r="AJ12" s="8">
        <v>2.4595803487217231E-2</v>
      </c>
      <c r="AK12" s="8">
        <v>2.8262847750644998E-2</v>
      </c>
      <c r="AL12" s="8">
        <v>1.5286009007143164E-2</v>
      </c>
      <c r="AM12" s="8">
        <f ca="1"/>
        <v>2.1082416185565583E-2</v>
      </c>
      <c r="AN12" s="8">
        <f ca="1"/>
        <v>2.4098040816366198E-2</v>
      </c>
      <c r="AO12" s="8">
        <v>4.0702307362651124E-2</v>
      </c>
      <c r="AP12" s="8">
        <f ca="1"/>
        <v>2.9524476506498989E-2</v>
      </c>
      <c r="AQ12" s="8">
        <v>2.7905044602744296E-2</v>
      </c>
      <c r="AS12" s="37">
        <v>48.596666666666671</v>
      </c>
      <c r="AT12" s="37">
        <v>50.353333333333339</v>
      </c>
      <c r="AU12" s="9">
        <v>35</v>
      </c>
      <c r="AV12" s="8">
        <v>8.609965131299609E-3</v>
      </c>
      <c r="AW12" s="8">
        <v>8.3660747085348135E-3</v>
      </c>
      <c r="AX12" s="8">
        <v>1.2417912037251955E-2</v>
      </c>
      <c r="AY12" s="8">
        <f ca="1"/>
        <v>8.8587749358545777E-3</v>
      </c>
      <c r="AZ12" s="8">
        <f ca="1"/>
        <v>6.848960355912365E-3</v>
      </c>
      <c r="BA12" s="8">
        <v>2.3946172490165604E-2</v>
      </c>
      <c r="BB12" s="8">
        <f ca="1"/>
        <v>1.2137756381806496E-2</v>
      </c>
      <c r="BC12" s="8">
        <v>1.1664949493637986E-2</v>
      </c>
      <c r="BE12" s="43">
        <v>43.789430543572081</v>
      </c>
      <c r="BF12" s="25">
        <v>17423.140667993357</v>
      </c>
      <c r="BG12" s="25">
        <v>15694.817413971983</v>
      </c>
      <c r="BH12" s="25">
        <v>15085.385323079558</v>
      </c>
      <c r="BI12" s="25">
        <v>15181.668726761714</v>
      </c>
      <c r="BJ12" s="25">
        <v>15938.66977089528</v>
      </c>
      <c r="BK12" s="25">
        <v>17433.092790647785</v>
      </c>
      <c r="BL12" s="25">
        <v>19820.778456568492</v>
      </c>
      <c r="BM12" s="25">
        <v>23334.557310323864</v>
      </c>
      <c r="BN12" s="25">
        <v>28297.618102730121</v>
      </c>
      <c r="BO12" s="25">
        <v>35147.511915639145</v>
      </c>
      <c r="BP12" s="25">
        <v>44470.983482773489</v>
      </c>
      <c r="BQ12" s="25">
        <v>57051.96919235844</v>
      </c>
      <c r="BR12" s="25">
        <v>73936.68291479566</v>
      </c>
      <c r="BS12" s="25">
        <v>96521.405352914502</v>
      </c>
      <c r="BT12" s="25">
        <v>126670.71743192758</v>
      </c>
      <c r="BU12" s="25">
        <v>166876.72843021553</v>
      </c>
      <c r="BV12" s="25">
        <v>220473.63345510178</v>
      </c>
      <c r="BW12" s="25">
        <v>291927.06401682069</v>
      </c>
      <c r="BX12" s="25">
        <v>1000000000000000</v>
      </c>
      <c r="BY12" s="29">
        <v>1000000000000000</v>
      </c>
      <c r="CA12" s="43">
        <f ca="1"/>
        <v>70.233033240997287</v>
      </c>
      <c r="CB12" s="25">
        <v>10793.473736300564</v>
      </c>
      <c r="CC12" s="25">
        <v>10796.813857202733</v>
      </c>
      <c r="CD12" s="25">
        <v>10800.421370695347</v>
      </c>
      <c r="CE12" s="25">
        <v>10804.29592857251</v>
      </c>
      <c r="CF12" s="25">
        <v>10808.437220349513</v>
      </c>
      <c r="CG12" s="25">
        <v>10812.84497274229</v>
      </c>
      <c r="CH12" s="25">
        <v>10817.518949167194</v>
      </c>
      <c r="CI12" s="25">
        <v>10822.45894925776</v>
      </c>
      <c r="CJ12" s="25">
        <v>10827.66480840196</v>
      </c>
      <c r="CK12" s="25">
        <v>10833.136397294909</v>
      </c>
      <c r="CL12" s="25">
        <v>10838.873621510633</v>
      </c>
      <c r="CM12" s="25">
        <v>10844.876421088484</v>
      </c>
      <c r="CN12" s="25">
        <v>10851.144770137194</v>
      </c>
      <c r="CO12" s="25">
        <v>10857.678676453324</v>
      </c>
      <c r="CP12" s="25">
        <v>10864.478181155744</v>
      </c>
      <c r="CQ12" s="25">
        <v>10871.54335833356</v>
      </c>
      <c r="CR12" s="25">
        <v>10878.874314709787</v>
      </c>
      <c r="CS12" s="25">
        <v>10886.471189316977</v>
      </c>
      <c r="CT12" s="25">
        <v>10894.334153188016</v>
      </c>
      <c r="CU12" s="29">
        <v>10902.463409058235</v>
      </c>
    </row>
    <row r="13" spans="1:99" x14ac:dyDescent="0.25">
      <c r="A13" s="46">
        <v>57.3</v>
      </c>
      <c r="B13" s="48" t="b">
        <v>1</v>
      </c>
      <c r="D13" s="11" t="s">
        <v>244</v>
      </c>
      <c r="E13" s="39" cm="1">
        <f t="array" ref="E13">INDEX(Kurtosis(UV_Data,UV_Include),1)</f>
        <v>-0.23447739417962499</v>
      </c>
      <c r="U13" s="37">
        <v>68.730769230769212</v>
      </c>
      <c r="V13" s="37">
        <v>72.784615384615364</v>
      </c>
      <c r="W13" s="9">
        <v>396</v>
      </c>
      <c r="X13" s="8">
        <v>0.16640076923874386</v>
      </c>
      <c r="Y13" s="8">
        <v>0.15095754585468457</v>
      </c>
      <c r="Z13" s="8">
        <v>2.1074450646190068E-2</v>
      </c>
      <c r="AA13" s="8">
        <f ca="1"/>
        <v>0.18123426545686039</v>
      </c>
      <c r="AB13" s="8">
        <f ca="1"/>
        <v>0.16381926577996209</v>
      </c>
      <c r="AC13" s="8">
        <v>0.14417155030206696</v>
      </c>
      <c r="AD13" s="8">
        <f ca="1"/>
        <v>0.15518620321585197</v>
      </c>
      <c r="AE13" s="8">
        <v>0.15115278422534389</v>
      </c>
      <c r="AG13" s="37">
        <v>54.630434782608674</v>
      </c>
      <c r="AH13" s="37">
        <v>56.921739130434759</v>
      </c>
      <c r="AI13" s="9">
        <v>109</v>
      </c>
      <c r="AJ13" s="8">
        <v>3.5498175242311372E-2</v>
      </c>
      <c r="AK13" s="8">
        <v>4.1951107893519822E-2</v>
      </c>
      <c r="AL13" s="8">
        <v>1.4788332965751438E-2</v>
      </c>
      <c r="AM13" s="8">
        <f ca="1"/>
        <v>2.8793761549263455E-2</v>
      </c>
      <c r="AN13" s="8">
        <f ca="1"/>
        <v>3.7045169154918421E-2</v>
      </c>
      <c r="AO13" s="8">
        <v>4.6112689838079979E-2</v>
      </c>
      <c r="AP13" s="8">
        <f ca="1"/>
        <v>3.8698000474962455E-2</v>
      </c>
      <c r="AQ13" s="8">
        <v>3.6402088782962319E-2</v>
      </c>
      <c r="AS13" s="37">
        <v>50.353333333333339</v>
      </c>
      <c r="AT13" s="37">
        <v>52.110000000000007</v>
      </c>
      <c r="AU13" s="9">
        <v>61</v>
      </c>
      <c r="AV13" s="8">
        <v>1.2396002706863023E-2</v>
      </c>
      <c r="AW13" s="8">
        <v>1.3248896439582981E-2</v>
      </c>
      <c r="AX13" s="8">
        <v>1.2106757110697197E-2</v>
      </c>
      <c r="AY13" s="8">
        <f ca="1"/>
        <v>1.1617219583199626E-2</v>
      </c>
      <c r="AZ13" s="8">
        <f ca="1"/>
        <v>1.098849814884632E-2</v>
      </c>
      <c r="BA13" s="8">
        <v>2.7126275078500989E-2</v>
      </c>
      <c r="BB13" s="8">
        <f ca="1"/>
        <v>1.6385034640497821E-2</v>
      </c>
      <c r="BC13" s="8">
        <v>1.5609147456696268E-2</v>
      </c>
      <c r="BE13" s="43">
        <v>51.071002300834095</v>
      </c>
      <c r="BF13" s="25">
        <v>17376.492211396588</v>
      </c>
      <c r="BG13" s="25">
        <v>15485.259103897186</v>
      </c>
      <c r="BH13" s="25">
        <v>14553.131485354375</v>
      </c>
      <c r="BI13" s="25">
        <v>14107.952679521915</v>
      </c>
      <c r="BJ13" s="25">
        <v>14024.889199526087</v>
      </c>
      <c r="BK13" s="25">
        <v>14272.679594144291</v>
      </c>
      <c r="BL13" s="25">
        <v>14861.260214701326</v>
      </c>
      <c r="BM13" s="25">
        <v>15826.392087052334</v>
      </c>
      <c r="BN13" s="25">
        <v>17225.187031628462</v>
      </c>
      <c r="BO13" s="25">
        <v>19136.034060392903</v>
      </c>
      <c r="BP13" s="25">
        <v>21660.924175508106</v>
      </c>
      <c r="BQ13" s="25">
        <v>24929.541514788576</v>
      </c>
      <c r="BR13" s="25">
        <v>29105.013288530143</v>
      </c>
      <c r="BS13" s="25">
        <v>34391.468416021824</v>
      </c>
      <c r="BT13" s="25">
        <v>41043.724575226144</v>
      </c>
      <c r="BU13" s="25">
        <v>49379.571974018661</v>
      </c>
      <c r="BV13" s="25">
        <v>59795.279792300331</v>
      </c>
      <c r="BW13" s="25">
        <v>72785.136080753568</v>
      </c>
      <c r="BX13" s="25">
        <v>88966.058709065808</v>
      </c>
      <c r="BY13" s="29">
        <v>109108.59890262569</v>
      </c>
      <c r="CA13" s="43">
        <f ca="1"/>
        <v>70.999514478603814</v>
      </c>
      <c r="CB13" s="25">
        <v>10705.245530179371</v>
      </c>
      <c r="CC13" s="25">
        <v>10706.580746235761</v>
      </c>
      <c r="CD13" s="25">
        <v>10708.152290484091</v>
      </c>
      <c r="CE13" s="25">
        <v>10709.959495421248</v>
      </c>
      <c r="CF13" s="25">
        <v>10712.001728260282</v>
      </c>
      <c r="CG13" s="25">
        <v>10714.278390371044</v>
      </c>
      <c r="CH13" s="25">
        <v>10716.788916742345</v>
      </c>
      <c r="CI13" s="25">
        <v>10719.532775460058</v>
      </c>
      <c r="CJ13" s="25">
        <v>10722.509467204736</v>
      </c>
      <c r="CK13" s="25">
        <v>10725.718524766507</v>
      </c>
      <c r="CL13" s="25">
        <v>10729.159512575197</v>
      </c>
      <c r="CM13" s="25">
        <v>10732.832026248718</v>
      </c>
      <c r="CN13" s="25">
        <v>10736.735692155427</v>
      </c>
      <c r="CO13" s="25">
        <v>10740.870166992812</v>
      </c>
      <c r="CP13" s="25">
        <v>10745.235137379861</v>
      </c>
      <c r="CQ13" s="25">
        <v>10749.830319464792</v>
      </c>
      <c r="CR13" s="25">
        <v>10754.655458545532</v>
      </c>
      <c r="CS13" s="25">
        <v>10759.710328704243</v>
      </c>
      <c r="CT13" s="25">
        <v>10764.994732454656</v>
      </c>
      <c r="CU13" s="29">
        <v>10770.508500401842</v>
      </c>
    </row>
    <row r="14" spans="1:99" x14ac:dyDescent="0.25">
      <c r="A14" s="46">
        <v>57.3</v>
      </c>
      <c r="B14" s="48" t="b">
        <v>1</v>
      </c>
      <c r="D14" s="11" t="s">
        <v>589</v>
      </c>
      <c r="E14" s="15">
        <f>COUNT(_xlfn._xlws.FILTER(UV_Data,UV_Include))</f>
        <v>2928</v>
      </c>
      <c r="G14" t="str">
        <f>W2&amp;" Method Histogram"</f>
        <v>Sturges Method Histogram</v>
      </c>
      <c r="U14" s="37">
        <v>72.784615384615364</v>
      </c>
      <c r="V14" s="37">
        <v>76.838461538461516</v>
      </c>
      <c r="W14" s="9">
        <v>754</v>
      </c>
      <c r="X14" s="8">
        <v>0.14226507676377242</v>
      </c>
      <c r="Y14" s="8">
        <v>0.12270244200902125</v>
      </c>
      <c r="Z14" s="8">
        <v>1.9875760889639826E-2</v>
      </c>
      <c r="AA14" s="8">
        <f ca="1"/>
        <v>0.17580256996668253</v>
      </c>
      <c r="AB14" s="8">
        <f ca="1"/>
        <v>0.13406097327398514</v>
      </c>
      <c r="AC14" s="8">
        <v>0.13613364385770932</v>
      </c>
      <c r="AD14" s="8">
        <f ca="1"/>
        <v>0.1507679030875867</v>
      </c>
      <c r="AE14" s="8">
        <v>0.15165087287642898</v>
      </c>
      <c r="AG14" s="37">
        <v>56.921739130434759</v>
      </c>
      <c r="AH14" s="37">
        <v>59.213043478260843</v>
      </c>
      <c r="AI14" s="9">
        <v>140</v>
      </c>
      <c r="AJ14" s="8">
        <v>4.836529042650474E-2</v>
      </c>
      <c r="AK14" s="8">
        <v>5.6820089029149326E-2</v>
      </c>
      <c r="AL14" s="8">
        <v>1.4306860070783411E-2</v>
      </c>
      <c r="AM14" s="8">
        <f ca="1"/>
        <v>3.8389016259113423E-2</v>
      </c>
      <c r="AN14" s="8">
        <f ca="1"/>
        <v>5.2167062129777689E-2</v>
      </c>
      <c r="AO14" s="8">
        <v>5.1523072313508833E-2</v>
      </c>
      <c r="AP14" s="8">
        <f ca="1"/>
        <v>4.8392475586516992E-2</v>
      </c>
      <c r="AQ14" s="8">
        <v>4.5434325212165186E-2</v>
      </c>
      <c r="AS14" s="37">
        <v>52.110000000000007</v>
      </c>
      <c r="AT14" s="37">
        <v>53.866666666666674</v>
      </c>
      <c r="AU14" s="9">
        <v>69</v>
      </c>
      <c r="AV14" s="8">
        <v>1.7251553940714572E-2</v>
      </c>
      <c r="AW14" s="8">
        <v>1.9593142842205251E-2</v>
      </c>
      <c r="AX14" s="8">
        <v>1.1803398775713014E-2</v>
      </c>
      <c r="AY14" s="8">
        <f ca="1"/>
        <v>1.5040001240356683E-2</v>
      </c>
      <c r="AZ14" s="8">
        <f ca="1"/>
        <v>1.6583120250233153E-2</v>
      </c>
      <c r="BA14" s="8">
        <v>3.0306377666836415E-2</v>
      </c>
      <c r="BB14" s="8">
        <f ca="1"/>
        <v>2.1181641271368117E-2</v>
      </c>
      <c r="BC14" s="8">
        <v>2.0048990020968771E-2</v>
      </c>
      <c r="BE14" s="43">
        <v>58.35257405809611</v>
      </c>
      <c r="BF14" s="25">
        <v>17352.400316668951</v>
      </c>
      <c r="BG14" s="25">
        <v>15380.272446338906</v>
      </c>
      <c r="BH14" s="25">
        <v>14295.159313521692</v>
      </c>
      <c r="BI14" s="25">
        <v>13605.841144933946</v>
      </c>
      <c r="BJ14" s="25">
        <v>13163.696275988348</v>
      </c>
      <c r="BK14" s="25">
        <v>12907.761987244221</v>
      </c>
      <c r="BL14" s="25">
        <v>12810.873255438946</v>
      </c>
      <c r="BM14" s="25">
        <v>12862.426996324155</v>
      </c>
      <c r="BN14" s="25">
        <v>13061.573441396524</v>
      </c>
      <c r="BO14" s="25">
        <v>13414.214023132774</v>
      </c>
      <c r="BP14" s="25">
        <v>13931.650414005224</v>
      </c>
      <c r="BQ14" s="25">
        <v>14630.058890000859</v>
      </c>
      <c r="BR14" s="25">
        <v>15530.437634787966</v>
      </c>
      <c r="BS14" s="25">
        <v>16658.867332535141</v>
      </c>
      <c r="BT14" s="25">
        <v>18047.013070605546</v>
      </c>
      <c r="BU14" s="25">
        <v>19732.839885383935</v>
      </c>
      <c r="BV14" s="25">
        <v>21761.53942432741</v>
      </c>
      <c r="BW14" s="25">
        <v>24186.68156082074</v>
      </c>
      <c r="BX14" s="25">
        <v>27071.617245516063</v>
      </c>
      <c r="BY14" s="29">
        <v>30491.169890082707</v>
      </c>
      <c r="CA14" s="43">
        <f ca="1"/>
        <v>71.765995716210341</v>
      </c>
      <c r="CB14" s="25">
        <v>10649.052093752962</v>
      </c>
      <c r="CC14" s="25">
        <v>10648.908596299829</v>
      </c>
      <c r="CD14" s="25">
        <v>10648.977087881382</v>
      </c>
      <c r="CE14" s="25">
        <v>10649.256657899017</v>
      </c>
      <c r="CF14" s="25">
        <v>10649.746428365614</v>
      </c>
      <c r="CG14" s="25">
        <v>10650.4455533197</v>
      </c>
      <c r="CH14" s="25">
        <v>10651.353218258877</v>
      </c>
      <c r="CI14" s="25">
        <v>10652.468639591587</v>
      </c>
      <c r="CJ14" s="25">
        <v>10653.791064105972</v>
      </c>
      <c r="CK14" s="25">
        <v>10655.319768456589</v>
      </c>
      <c r="CL14" s="25">
        <v>10657.054058666725</v>
      </c>
      <c r="CM14" s="25">
        <v>10658.993269648101</v>
      </c>
      <c r="CN14" s="25">
        <v>10661.136764734141</v>
      </c>
      <c r="CO14" s="25">
        <v>10663.48393523005</v>
      </c>
      <c r="CP14" s="25">
        <v>10666.034199975871</v>
      </c>
      <c r="CQ14" s="25">
        <v>10668.787004924932</v>
      </c>
      <c r="CR14" s="25">
        <v>10671.74182273437</v>
      </c>
      <c r="CS14" s="25">
        <v>10674.898152370199</v>
      </c>
      <c r="CT14" s="25">
        <v>10678.25551872408</v>
      </c>
      <c r="CU14" s="29">
        <v>10681.813472243124</v>
      </c>
    </row>
    <row r="15" spans="1:99" x14ac:dyDescent="0.25">
      <c r="A15" s="46">
        <v>57</v>
      </c>
      <c r="B15" s="48" t="b">
        <v>1</v>
      </c>
      <c r="D15" s="12" t="s">
        <v>590</v>
      </c>
      <c r="E15" s="16" cm="1">
        <f t="array" ref="E15">Missing_Count(UV_Data)</f>
        <v>10</v>
      </c>
      <c r="U15" s="37">
        <v>76.838461538461516</v>
      </c>
      <c r="V15" s="37">
        <v>80.892307692307668</v>
      </c>
      <c r="W15" s="9">
        <v>343</v>
      </c>
      <c r="X15" s="8">
        <v>0.10174970084975088</v>
      </c>
      <c r="Y15" s="8">
        <v>8.8401024492131386E-2</v>
      </c>
      <c r="Z15" s="8">
        <v>1.8745251184687395E-2</v>
      </c>
      <c r="AA15" s="8">
        <f ca="1"/>
        <v>0.12904242766761687</v>
      </c>
      <c r="AB15" s="8">
        <f ca="1"/>
        <v>9.4174925155404043E-2</v>
      </c>
      <c r="AC15" s="8">
        <v>9.7438498692737019E-2</v>
      </c>
      <c r="AD15" s="8">
        <f ca="1"/>
        <v>0.12588063417034423</v>
      </c>
      <c r="AE15" s="8">
        <v>0.1330464079860203</v>
      </c>
      <c r="AG15" s="37">
        <v>59.213043478260843</v>
      </c>
      <c r="AH15" s="37">
        <v>61.504347826086928</v>
      </c>
      <c r="AI15" s="9">
        <v>89</v>
      </c>
      <c r="AJ15" s="8">
        <v>6.2207757021700422E-2</v>
      </c>
      <c r="AK15" s="8">
        <v>7.0918324492275586E-2</v>
      </c>
      <c r="AL15" s="8">
        <v>1.3841062786387859E-2</v>
      </c>
      <c r="AM15" s="8">
        <f ca="1"/>
        <v>4.9843514666973621E-2</v>
      </c>
      <c r="AN15" s="8">
        <f ca="1"/>
        <v>6.7745944043891004E-2</v>
      </c>
      <c r="AO15" s="8">
        <v>5.6933454788937632E-2</v>
      </c>
      <c r="AP15" s="8">
        <f ca="1"/>
        <v>5.8141926810397704E-2</v>
      </c>
      <c r="AQ15" s="8">
        <v>5.4624875585450067E-2</v>
      </c>
      <c r="AS15" s="37">
        <v>53.866666666666674</v>
      </c>
      <c r="AT15" s="37">
        <v>55.623333333333342</v>
      </c>
      <c r="AU15" s="9">
        <v>81</v>
      </c>
      <c r="AV15" s="8">
        <v>2.3208181562466457E-2</v>
      </c>
      <c r="AW15" s="8">
        <v>2.7223536772056023E-2</v>
      </c>
      <c r="AX15" s="8">
        <v>1.1507641673541569E-2</v>
      </c>
      <c r="AY15" s="8">
        <f ca="1"/>
        <v>1.9217011720823809E-2</v>
      </c>
      <c r="AZ15" s="8">
        <f ca="1"/>
        <v>2.3633341231959003E-2</v>
      </c>
      <c r="BA15" s="8">
        <v>3.3486480255171813E-2</v>
      </c>
      <c r="BB15" s="8">
        <f ca="1"/>
        <v>2.6425314383860185E-2</v>
      </c>
      <c r="BC15" s="8">
        <v>2.4901234278058973E-2</v>
      </c>
      <c r="BE15" s="43">
        <v>65.634145815358124</v>
      </c>
      <c r="BF15" s="25">
        <v>17342.910698570879</v>
      </c>
      <c r="BG15" s="25">
        <v>15339.221592455684</v>
      </c>
      <c r="BH15" s="25">
        <v>14195.409605996667</v>
      </c>
      <c r="BI15" s="25">
        <v>13414.514600863102</v>
      </c>
      <c r="BJ15" s="25">
        <v>12841.354911168246</v>
      </c>
      <c r="BK15" s="25">
        <v>12407.421689784565</v>
      </c>
      <c r="BL15" s="25">
        <v>12076.825239368482</v>
      </c>
      <c r="BM15" s="25">
        <v>11828.835454488264</v>
      </c>
      <c r="BN15" s="25">
        <v>11650.811654055478</v>
      </c>
      <c r="BO15" s="25">
        <v>11534.89370306069</v>
      </c>
      <c r="BP15" s="25">
        <v>11476.290244607204</v>
      </c>
      <c r="BQ15" s="25">
        <v>11472.327760603452</v>
      </c>
      <c r="BR15" s="25">
        <v>11521.895664365846</v>
      </c>
      <c r="BS15" s="25">
        <v>11625.1130027565</v>
      </c>
      <c r="BT15" s="25">
        <v>11783.127186044096</v>
      </c>
      <c r="BU15" s="25">
        <v>11997.996073263132</v>
      </c>
      <c r="BV15" s="25">
        <v>12272.625793959251</v>
      </c>
      <c r="BW15" s="25">
        <v>12610.748141362388</v>
      </c>
      <c r="BX15" s="25">
        <v>13016.927919966498</v>
      </c>
      <c r="BY15" s="29">
        <v>13496.594551616787</v>
      </c>
      <c r="CA15" s="43">
        <f ca="1"/>
        <v>72.532476953816868</v>
      </c>
      <c r="CB15" s="25">
        <v>10621.22936990937</v>
      </c>
      <c r="CC15" s="25">
        <v>10620.057785578147</v>
      </c>
      <c r="CD15" s="25">
        <v>10619.079313074273</v>
      </c>
      <c r="CE15" s="25">
        <v>10618.292856945061</v>
      </c>
      <c r="CF15" s="25">
        <v>10617.69735290579</v>
      </c>
      <c r="CG15" s="25">
        <v>10617.29176723385</v>
      </c>
      <c r="CH15" s="25">
        <v>10617.075096182287</v>
      </c>
      <c r="CI15" s="25">
        <v>10617.046365411034</v>
      </c>
      <c r="CJ15" s="25">
        <v>10617.204629435793</v>
      </c>
      <c r="CK15" s="25">
        <v>10617.548971094397</v>
      </c>
      <c r="CL15" s="25">
        <v>10618.078501028762</v>
      </c>
      <c r="CM15" s="25">
        <v>10618.792357183573</v>
      </c>
      <c r="CN15" s="25">
        <v>10619.689704319537</v>
      </c>
      <c r="CO15" s="25">
        <v>10620.769733542013</v>
      </c>
      <c r="CP15" s="25">
        <v>10622.031661843688</v>
      </c>
      <c r="CQ15" s="25">
        <v>10623.474731661545</v>
      </c>
      <c r="CR15" s="25">
        <v>10625.098210446491</v>
      </c>
      <c r="CS15" s="25">
        <v>10626.901390246931</v>
      </c>
      <c r="CT15" s="25">
        <v>10628.883587304239</v>
      </c>
      <c r="CU15" s="29">
        <v>10631.044141660845</v>
      </c>
    </row>
    <row r="16" spans="1:99" x14ac:dyDescent="0.25">
      <c r="A16" s="46">
        <v>56.7</v>
      </c>
      <c r="B16" s="48" t="b">
        <v>1</v>
      </c>
      <c r="U16" s="37">
        <v>80.892307692307668</v>
      </c>
      <c r="V16" s="37">
        <v>84.94615384615382</v>
      </c>
      <c r="W16" s="9">
        <v>196</v>
      </c>
      <c r="X16" s="8">
        <v>6.0876927517236168E-2</v>
      </c>
      <c r="Y16" s="8">
        <v>5.7489608499259659E-2</v>
      </c>
      <c r="Z16" s="8">
        <v>1.7679043530866023E-2</v>
      </c>
      <c r="AA16" s="8">
        <f ca="1"/>
        <v>6.4495408584917535E-2</v>
      </c>
      <c r="AB16" s="8">
        <f ca="1"/>
        <v>5.7646185861336074E-2</v>
      </c>
      <c r="AC16" s="8">
        <v>5.8664722850024553E-2</v>
      </c>
      <c r="AD16" s="8">
        <f ca="1"/>
        <v>8.0381436265506978E-2</v>
      </c>
      <c r="AE16" s="8">
        <v>9.2199258747188373E-2</v>
      </c>
      <c r="AG16" s="37">
        <v>61.504347826086928</v>
      </c>
      <c r="AH16" s="37">
        <v>63.795652173913012</v>
      </c>
      <c r="AI16" s="9">
        <v>145</v>
      </c>
      <c r="AJ16" s="8">
        <v>7.5533295355349417E-2</v>
      </c>
      <c r="AK16" s="8">
        <v>8.2266910989992781E-2</v>
      </c>
      <c r="AL16" s="8">
        <v>1.3390430752024618E-2</v>
      </c>
      <c r="AM16" s="8">
        <f ca="1"/>
        <v>6.2807902018370249E-2</v>
      </c>
      <c r="AN16" s="8">
        <f ca="1"/>
        <v>8.1616986809507852E-2</v>
      </c>
      <c r="AO16" s="8">
        <v>6.2343837264366486E-2</v>
      </c>
      <c r="AP16" s="8">
        <f ca="1"/>
        <v>6.7422417258636069E-2</v>
      </c>
      <c r="AQ16" s="8">
        <v>6.3544989443433453E-2</v>
      </c>
      <c r="AS16" s="37">
        <v>55.623333333333342</v>
      </c>
      <c r="AT16" s="37">
        <v>57.38000000000001</v>
      </c>
      <c r="AU16" s="9">
        <v>79</v>
      </c>
      <c r="AV16" s="8">
        <v>3.0180079763293177E-2</v>
      </c>
      <c r="AW16" s="8">
        <v>3.5732135488697303E-2</v>
      </c>
      <c r="AX16" s="8">
        <v>1.1219295340517688E-2</v>
      </c>
      <c r="AY16" s="8">
        <f ca="1"/>
        <v>2.4220249475028849E-2</v>
      </c>
      <c r="AZ16" s="8">
        <f ca="1"/>
        <v>3.1920613798858022E-2</v>
      </c>
      <c r="BA16" s="8">
        <v>3.6666582843507212E-2</v>
      </c>
      <c r="BB16" s="8">
        <f ca="1"/>
        <v>3.1989694677589942E-2</v>
      </c>
      <c r="BC16" s="8">
        <v>3.0063919449912144E-2</v>
      </c>
      <c r="BE16" s="43">
        <v>72.915717572620139</v>
      </c>
      <c r="BF16" s="25">
        <v>17343.229538930391</v>
      </c>
      <c r="BG16" s="25">
        <v>15338.875739343497</v>
      </c>
      <c r="BH16" s="25">
        <v>14191.125724193804</v>
      </c>
      <c r="BI16" s="25">
        <v>13400.866533512788</v>
      </c>
      <c r="BJ16" s="25">
        <v>12810.843138147429</v>
      </c>
      <c r="BK16" s="25">
        <v>12350.502717223872</v>
      </c>
      <c r="BL16" s="25">
        <v>11981.896337049742</v>
      </c>
      <c r="BM16" s="25">
        <v>11682.17848672676</v>
      </c>
      <c r="BN16" s="25">
        <v>11436.498353406505</v>
      </c>
      <c r="BO16" s="25">
        <v>11234.653543987997</v>
      </c>
      <c r="BP16" s="25">
        <v>11069.341029738876</v>
      </c>
      <c r="BQ16" s="25">
        <v>10935.168089755201</v>
      </c>
      <c r="BR16" s="25">
        <v>10828.057578605503</v>
      </c>
      <c r="BS16" s="25">
        <v>10744.872250742248</v>
      </c>
      <c r="BT16" s="25">
        <v>10683.167720300071</v>
      </c>
      <c r="BU16" s="25">
        <v>10641.024525402876</v>
      </c>
      <c r="BV16" s="25">
        <v>10616.930777405769</v>
      </c>
      <c r="BW16" s="25">
        <v>10609.698265985251</v>
      </c>
      <c r="BX16" s="25">
        <v>10618.401353509556</v>
      </c>
      <c r="BY16" s="29">
        <v>10642.331805487624</v>
      </c>
      <c r="CA16" s="43">
        <f ca="1"/>
        <v>73.298958191423395</v>
      </c>
      <c r="CB16" s="25">
        <v>10618.542121514822</v>
      </c>
      <c r="CC16" s="25">
        <v>10616.728171782272</v>
      </c>
      <c r="CD16" s="25">
        <v>10615.092877107911</v>
      </c>
      <c r="CE16" s="25">
        <v>10613.635001390547</v>
      </c>
      <c r="CF16" s="25">
        <v>10612.35333873522</v>
      </c>
      <c r="CG16" s="25">
        <v>10611.24671283307</v>
      </c>
      <c r="CH16" s="25">
        <v>10610.313976359615</v>
      </c>
      <c r="CI16" s="25">
        <v>10609.554010390968</v>
      </c>
      <c r="CJ16" s="25">
        <v>10608.965723838068</v>
      </c>
      <c r="CK16" s="25">
        <v>10608.548052897966</v>
      </c>
      <c r="CL16" s="25">
        <v>10608.299960520642</v>
      </c>
      <c r="CM16" s="25">
        <v>10608.220435892385</v>
      </c>
      <c r="CN16" s="25">
        <v>10608.308493934677</v>
      </c>
      <c r="CO16" s="25">
        <v>10608.563174816703</v>
      </c>
      <c r="CP16" s="25">
        <v>10608.983543483582</v>
      </c>
      <c r="CQ16" s="25">
        <v>10609.568689197229</v>
      </c>
      <c r="CR16" s="25">
        <v>10610.31772509139</v>
      </c>
      <c r="CS16" s="25">
        <v>10611.229787739605</v>
      </c>
      <c r="CT16" s="25">
        <v>10612.304036734755</v>
      </c>
      <c r="CU16" s="29">
        <v>10613.539654282042</v>
      </c>
    </row>
    <row r="17" spans="1:99" x14ac:dyDescent="0.25">
      <c r="A17" s="46">
        <v>56.2</v>
      </c>
      <c r="B17" s="48" t="b">
        <v>1</v>
      </c>
      <c r="U17" s="37">
        <v>84.94615384615382</v>
      </c>
      <c r="V17" s="37">
        <v>89</v>
      </c>
      <c r="W17" s="9">
        <v>57</v>
      </c>
      <c r="X17" s="8">
        <v>3.0468163437990525E-2</v>
      </c>
      <c r="Y17" s="8">
        <v>3.4262318782969259E-2</v>
      </c>
      <c r="Z17" s="8">
        <v>1.6673480503775373E-2</v>
      </c>
      <c r="AA17" s="8">
        <f ca="1"/>
        <v>1.9089302073914016E-2</v>
      </c>
      <c r="AB17" s="8">
        <f ca="1"/>
        <v>3.114664506441911E-2</v>
      </c>
      <c r="AC17" s="8">
        <v>1.9890947007311865E-2</v>
      </c>
      <c r="AD17" s="8">
        <f ca="1"/>
        <v>2.3588997621642349E-2</v>
      </c>
      <c r="AE17" s="8">
        <v>3.1637983356831101E-2</v>
      </c>
      <c r="AG17" s="37">
        <v>63.795652173913012</v>
      </c>
      <c r="AH17" s="37">
        <v>66.086956521739097</v>
      </c>
      <c r="AI17" s="9">
        <v>173</v>
      </c>
      <c r="AJ17" s="8">
        <v>8.657960602032988E-2</v>
      </c>
      <c r="AK17" s="8">
        <v>8.936052331779154E-2</v>
      </c>
      <c r="AL17" s="8">
        <v>1.2954470223276893E-2</v>
      </c>
      <c r="AM17" s="8">
        <f ca="1"/>
        <v>7.6454854934879551E-2</v>
      </c>
      <c r="AN17" s="8">
        <f ca="1"/>
        <v>9.1706947386206827E-2</v>
      </c>
      <c r="AO17" s="8">
        <v>6.7754219739795341E-2</v>
      </c>
      <c r="AP17" s="8">
        <f ca="1"/>
        <v>7.5669106709933487E-2</v>
      </c>
      <c r="AQ17" s="8">
        <v>7.1722934255870729E-2</v>
      </c>
      <c r="AS17" s="37">
        <v>57.38000000000001</v>
      </c>
      <c r="AT17" s="37">
        <v>59.136666666666677</v>
      </c>
      <c r="AU17" s="9">
        <v>113</v>
      </c>
      <c r="AV17" s="8">
        <v>3.7937269279732261E-2</v>
      </c>
      <c r="AW17" s="8">
        <v>4.4519733807892051E-2</v>
      </c>
      <c r="AX17" s="8">
        <v>1.0938174085414198E-2</v>
      </c>
      <c r="AY17" s="8">
        <f ca="1"/>
        <v>3.0085926583180989E-2</v>
      </c>
      <c r="AZ17" s="8">
        <f ca="1"/>
        <v>4.0993943926862952E-2</v>
      </c>
      <c r="BA17" s="8">
        <v>3.9846685431842582E-2</v>
      </c>
      <c r="BB17" s="8">
        <f ca="1"/>
        <v>3.7727196519134087E-2</v>
      </c>
      <c r="BC17" s="8">
        <v>3.5418100256404211E-2</v>
      </c>
      <c r="BE17" s="43">
        <v>80.197289329882153</v>
      </c>
      <c r="BF17" s="25">
        <v>17350.315976551938</v>
      </c>
      <c r="BG17" s="25">
        <v>15365.185524494713</v>
      </c>
      <c r="BH17" s="25">
        <v>14246.197023378003</v>
      </c>
      <c r="BI17" s="25">
        <v>13492.137098704543</v>
      </c>
      <c r="BJ17" s="25">
        <v>12944.038620721645</v>
      </c>
      <c r="BK17" s="25">
        <v>12529.939601428445</v>
      </c>
      <c r="BL17" s="25">
        <v>12210.718369142309</v>
      </c>
      <c r="BM17" s="25">
        <v>11962.54109654545</v>
      </c>
      <c r="BN17" s="25">
        <v>11769.712225494473</v>
      </c>
      <c r="BO17" s="25">
        <v>11621.295941628829</v>
      </c>
      <c r="BP17" s="25">
        <v>11509.341516985634</v>
      </c>
      <c r="BQ17" s="25">
        <v>11427.873790585887</v>
      </c>
      <c r="BR17" s="25">
        <v>11372.281950716699</v>
      </c>
      <c r="BS17" s="25">
        <v>11338.93045260392</v>
      </c>
      <c r="BT17" s="25">
        <v>11324.9009520407</v>
      </c>
      <c r="BU17" s="25">
        <v>11327.81517988978</v>
      </c>
      <c r="BV17" s="25">
        <v>11345.709811700788</v>
      </c>
      <c r="BW17" s="25">
        <v>11376.945867842611</v>
      </c>
      <c r="BX17" s="25">
        <v>11420.141711795764</v>
      </c>
      <c r="BY17" s="29">
        <v>11474.122581240879</v>
      </c>
      <c r="CA17" s="43">
        <f ca="1"/>
        <v>74.065439429029922</v>
      </c>
      <c r="CB17" s="25">
        <v>10638.130418789169</v>
      </c>
      <c r="CC17" s="25">
        <v>10636.004036054313</v>
      </c>
      <c r="CD17" s="25">
        <v>10634.04541417274</v>
      </c>
      <c r="CE17" s="25">
        <v>10632.253209675808</v>
      </c>
      <c r="CF17" s="25">
        <v>10630.62610869017</v>
      </c>
      <c r="CG17" s="25">
        <v>10629.162826306354</v>
      </c>
      <c r="CH17" s="25">
        <v>10627.862105964734</v>
      </c>
      <c r="CI17" s="25">
        <v>10626.7227188615</v>
      </c>
      <c r="CJ17" s="25">
        <v>10625.743463371055</v>
      </c>
      <c r="CK17" s="25">
        <v>10624.923164485737</v>
      </c>
      <c r="CL17" s="25">
        <v>10624.260673271485</v>
      </c>
      <c r="CM17" s="25">
        <v>10623.754866340249</v>
      </c>
      <c r="CN17" s="25">
        <v>10623.404645336685</v>
      </c>
      <c r="CO17" s="25">
        <v>10623.208936440118</v>
      </c>
      <c r="CP17" s="25">
        <v>10623.166689880842</v>
      </c>
      <c r="CQ17" s="25">
        <v>10623.276879469986</v>
      </c>
      <c r="CR17" s="25">
        <v>10623.538502143099</v>
      </c>
      <c r="CS17" s="25">
        <v>10623.95057751628</v>
      </c>
      <c r="CT17" s="25">
        <v>10624.512147455005</v>
      </c>
      <c r="CU17" s="29">
        <v>10625.222275655477</v>
      </c>
    </row>
    <row r="18" spans="1:99" x14ac:dyDescent="0.25">
      <c r="A18" s="46">
        <v>55.3</v>
      </c>
      <c r="B18" s="48" t="b">
        <v>1</v>
      </c>
      <c r="U18" s="37"/>
      <c r="V18" s="37"/>
      <c r="W18" s="9"/>
      <c r="X18" s="8"/>
      <c r="Y18" s="8"/>
      <c r="Z18" s="8"/>
      <c r="AA18" s="8"/>
      <c r="AB18" s="8"/>
      <c r="AC18" s="8"/>
      <c r="AD18" s="8"/>
      <c r="AE18" s="8"/>
      <c r="AG18" s="37">
        <v>66.086956521739097</v>
      </c>
      <c r="AH18" s="37">
        <v>68.378260869565182</v>
      </c>
      <c r="AI18" s="9">
        <v>200</v>
      </c>
      <c r="AJ18" s="8">
        <v>9.3686314891138101E-2</v>
      </c>
      <c r="AK18" s="8">
        <v>9.1488402299155669E-2</v>
      </c>
      <c r="AL18" s="8">
        <v>1.2532703530869993E-2</v>
      </c>
      <c r="AM18" s="8">
        <f ca="1"/>
        <v>8.9359329962465706E-2</v>
      </c>
      <c r="AN18" s="8">
        <f ca="1"/>
        <v>9.6566286668586188E-2</v>
      </c>
      <c r="AO18" s="8">
        <v>7.3164602215224139E-2</v>
      </c>
      <c r="AP18" s="8">
        <f ca="1"/>
        <v>8.2295504177975098E-2</v>
      </c>
      <c r="AQ18" s="8">
        <v>7.8653758573123511E-2</v>
      </c>
      <c r="AS18" s="37">
        <v>59.136666666666677</v>
      </c>
      <c r="AT18" s="37">
        <v>60.893333333333345</v>
      </c>
      <c r="AU18" s="9">
        <v>64</v>
      </c>
      <c r="AV18" s="8">
        <v>4.6097587541639645E-2</v>
      </c>
      <c r="AW18" s="8">
        <v>5.2882325480512166E-2</v>
      </c>
      <c r="AX18" s="8">
        <v>1.066409686985792E-2</v>
      </c>
      <c r="AY18" s="8">
        <f ca="1"/>
        <v>3.679061983990195E-2</v>
      </c>
      <c r="AZ18" s="8">
        <f ca="1"/>
        <v>5.0206625969210023E-2</v>
      </c>
      <c r="BA18" s="8">
        <v>4.3026788020178064E-2</v>
      </c>
      <c r="BB18" s="8">
        <f ca="1"/>
        <v>4.3472012925240638E-2</v>
      </c>
      <c r="BC18" s="8">
        <v>4.0829549702079165E-2</v>
      </c>
      <c r="BE18" s="43">
        <v>87.478861087144168</v>
      </c>
      <c r="BF18" s="25">
        <v>17362.162176881207</v>
      </c>
      <c r="BG18" s="25">
        <v>15409.27469724157</v>
      </c>
      <c r="BH18" s="25">
        <v>14338.82645802049</v>
      </c>
      <c r="BI18" s="25">
        <v>13646.410925555716</v>
      </c>
      <c r="BJ18" s="25">
        <v>13170.558305882463</v>
      </c>
      <c r="BK18" s="25">
        <v>12837.332488509173</v>
      </c>
      <c r="BL18" s="25">
        <v>12606.044239237634</v>
      </c>
      <c r="BM18" s="25">
        <v>12451.606496123841</v>
      </c>
      <c r="BN18" s="25">
        <v>12357.314775388488</v>
      </c>
      <c r="BO18" s="25">
        <v>12311.415267705783</v>
      </c>
      <c r="BP18" s="25">
        <v>12305.289310631519</v>
      </c>
      <c r="BQ18" s="25">
        <v>12332.412433634838</v>
      </c>
      <c r="BR18" s="25">
        <v>12387.71884674337</v>
      </c>
      <c r="BS18" s="25">
        <v>12467.19349099628</v>
      </c>
      <c r="BT18" s="25">
        <v>12567.599243697823</v>
      </c>
      <c r="BU18" s="25">
        <v>12686.288233903893</v>
      </c>
      <c r="BV18" s="25">
        <v>12821.067590021739</v>
      </c>
      <c r="BW18" s="25">
        <v>12970.101599823785</v>
      </c>
      <c r="BX18" s="25">
        <v>13131.838928308307</v>
      </c>
      <c r="BY18" s="29">
        <v>13304.957505756649</v>
      </c>
      <c r="CA18" s="43">
        <f ca="1"/>
        <v>74.831920666636449</v>
      </c>
      <c r="CB18" s="25">
        <v>10677.463252384332</v>
      </c>
      <c r="CC18" s="25">
        <v>10675.306384566526</v>
      </c>
      <c r="CD18" s="25">
        <v>10673.309240167118</v>
      </c>
      <c r="CE18" s="25">
        <v>10671.470393172052</v>
      </c>
      <c r="CF18" s="25">
        <v>10669.788446805391</v>
      </c>
      <c r="CG18" s="25">
        <v>10668.262032888044</v>
      </c>
      <c r="CH18" s="25">
        <v>10666.88981121578</v>
      </c>
      <c r="CI18" s="25">
        <v>10665.67046895541</v>
      </c>
      <c r="CJ18" s="25">
        <v>10664.602720058378</v>
      </c>
      <c r="CK18" s="25">
        <v>10663.685304691842</v>
      </c>
      <c r="CL18" s="25">
        <v>10662.916988685301</v>
      </c>
      <c r="CM18" s="25">
        <v>10662.29656299431</v>
      </c>
      <c r="CN18" s="25">
        <v>10661.822843177837</v>
      </c>
      <c r="CO18" s="25">
        <v>10661.494668892288</v>
      </c>
      <c r="CP18" s="25">
        <v>10661.310903398407</v>
      </c>
      <c r="CQ18" s="25">
        <v>10661.270433082649</v>
      </c>
      <c r="CR18" s="25">
        <v>10661.372166992</v>
      </c>
      <c r="CS18" s="25">
        <v>10661.615036381396</v>
      </c>
      <c r="CT18" s="25">
        <v>10661.997994274087</v>
      </c>
      <c r="CU18" s="29">
        <v>10662.520015033677</v>
      </c>
    </row>
    <row r="19" spans="1:99" x14ac:dyDescent="0.25">
      <c r="A19" s="46">
        <v>54.8</v>
      </c>
      <c r="B19" s="48" t="b">
        <v>1</v>
      </c>
      <c r="U19" s="37"/>
      <c r="V19" s="37"/>
      <c r="W19" s="9"/>
      <c r="X19" s="8"/>
      <c r="Y19" s="8"/>
      <c r="Z19" s="8"/>
      <c r="AA19" s="8"/>
      <c r="AB19" s="8"/>
      <c r="AC19" s="8"/>
      <c r="AD19" s="8"/>
      <c r="AE19" s="8"/>
      <c r="AG19" s="37">
        <v>68.378260869565182</v>
      </c>
      <c r="AH19" s="37">
        <v>70.669565217391266</v>
      </c>
      <c r="AI19" s="9">
        <v>164</v>
      </c>
      <c r="AJ19" s="8">
        <v>9.5701807784132953E-2</v>
      </c>
      <c r="AK19" s="8">
        <v>8.8795933533239002E-2</v>
      </c>
      <c r="AL19" s="8">
        <v>1.2124668557302654E-2</v>
      </c>
      <c r="AM19" s="8">
        <f ca="1"/>
        <v>9.9505503395750483E-2</v>
      </c>
      <c r="AN19" s="8">
        <f ca="1"/>
        <v>9.5702191100050182E-2</v>
      </c>
      <c r="AO19" s="8">
        <v>7.8574984690653049E-2</v>
      </c>
      <c r="AP19" s="8">
        <f ca="1"/>
        <v>8.6715805833161297E-2</v>
      </c>
      <c r="AQ19" s="8">
        <v>8.3810521146229111E-2</v>
      </c>
      <c r="AS19" s="37">
        <v>60.893333333333345</v>
      </c>
      <c r="AT19" s="37">
        <v>62.650000000000013</v>
      </c>
      <c r="AU19" s="9">
        <v>100</v>
      </c>
      <c r="AV19" s="8">
        <v>5.4144806063483264E-2</v>
      </c>
      <c r="AW19" s="8">
        <v>6.0120981132341711E-2</v>
      </c>
      <c r="AX19" s="8">
        <v>1.0396887191744142E-2</v>
      </c>
      <c r="AY19" s="8">
        <f ca="1"/>
        <v>4.4222010542537826E-2</v>
      </c>
      <c r="AZ19" s="8">
        <f ca="1"/>
        <v>5.8799724159784461E-2</v>
      </c>
      <c r="BA19" s="8">
        <v>4.6206890608513407E-2</v>
      </c>
      <c r="BB19" s="8">
        <f ca="1"/>
        <v>4.9043307272270076E-2</v>
      </c>
      <c r="BC19" s="8">
        <v>4.6150481845217861E-2</v>
      </c>
      <c r="BE19" s="43">
        <v>94.760432844406182</v>
      </c>
      <c r="BF19" s="25">
        <v>17377.399132055358</v>
      </c>
      <c r="BG19" s="25">
        <v>15465.337755523633</v>
      </c>
      <c r="BH19" s="25">
        <v>14455.354425387595</v>
      </c>
      <c r="BI19" s="25">
        <v>13838.540513484299</v>
      </c>
      <c r="BJ19" s="25">
        <v>13449.999056252029</v>
      </c>
      <c r="BK19" s="25">
        <v>13213.16920845148</v>
      </c>
      <c r="BL19" s="25">
        <v>13085.33958038426</v>
      </c>
      <c r="BM19" s="25">
        <v>13039.856210270096</v>
      </c>
      <c r="BN19" s="25">
        <v>13058.793798279024</v>
      </c>
      <c r="BO19" s="25">
        <v>13129.442459333342</v>
      </c>
      <c r="BP19" s="25">
        <v>13242.431242545897</v>
      </c>
      <c r="BQ19" s="25">
        <v>13390.641234603872</v>
      </c>
      <c r="BR19" s="25">
        <v>13568.53521260402</v>
      </c>
      <c r="BS19" s="25">
        <v>13771.723117434292</v>
      </c>
      <c r="BT19" s="25">
        <v>13996.668856350463</v>
      </c>
      <c r="BU19" s="25">
        <v>14240.485857495352</v>
      </c>
      <c r="BV19" s="25">
        <v>14500.790566003841</v>
      </c>
      <c r="BW19" s="25">
        <v>14775.595021555186</v>
      </c>
      <c r="BX19" s="25">
        <v>15063.226535833228</v>
      </c>
      <c r="BY19" s="29">
        <v>15362.266612094216</v>
      </c>
      <c r="CA19" s="43">
        <f ca="1"/>
        <v>75.598401904242976</v>
      </c>
      <c r="CB19" s="25">
        <v>10734.298263632596</v>
      </c>
      <c r="CC19" s="25">
        <v>10732.351562953963</v>
      </c>
      <c r="CD19" s="25">
        <v>10730.558825188069</v>
      </c>
      <c r="CE19" s="25">
        <v>10728.918560085613</v>
      </c>
      <c r="CF19" s="25">
        <v>10727.429306460777</v>
      </c>
      <c r="CG19" s="25">
        <v>10726.089631542907</v>
      </c>
      <c r="CH19" s="25">
        <v>10724.898130347239</v>
      </c>
      <c r="CI19" s="25">
        <v>10723.853425063257</v>
      </c>
      <c r="CJ19" s="25">
        <v>10722.954164461349</v>
      </c>
      <c r="CK19" s="25">
        <v>10722.19902331618</v>
      </c>
      <c r="CL19" s="25">
        <v>10721.586701846396</v>
      </c>
      <c r="CM19" s="25">
        <v>10721.115925170872</v>
      </c>
      <c r="CN19" s="25">
        <v>10720.785442779632</v>
      </c>
      <c r="CO19" s="25">
        <v>10720.59402801947</v>
      </c>
      <c r="CP19" s="25">
        <v>10720.540477595401</v>
      </c>
      <c r="CQ19" s="25">
        <v>10720.623611083847</v>
      </c>
      <c r="CR19" s="25">
        <v>10720.84227046082</v>
      </c>
      <c r="CS19" s="25">
        <v>10721.195319642959</v>
      </c>
      <c r="CT19" s="25">
        <v>10721.681644040124</v>
      </c>
      <c r="CU19" s="29">
        <v>10722.300150121289</v>
      </c>
    </row>
    <row r="20" spans="1:99" x14ac:dyDescent="0.25">
      <c r="A20" s="46">
        <v>77.8</v>
      </c>
      <c r="B20" s="48" t="b">
        <v>1</v>
      </c>
      <c r="U20" s="37"/>
      <c r="V20" s="37"/>
      <c r="W20" s="9"/>
      <c r="X20" s="8"/>
      <c r="Y20" s="8"/>
      <c r="Z20" s="8"/>
      <c r="AA20" s="8"/>
      <c r="AB20" s="8"/>
      <c r="AC20" s="8"/>
      <c r="AD20" s="8"/>
      <c r="AE20" s="8"/>
      <c r="AG20" s="37">
        <v>70.669565217391266</v>
      </c>
      <c r="AH20" s="37">
        <v>72.960869565217351</v>
      </c>
      <c r="AI20" s="9">
        <v>308</v>
      </c>
      <c r="AJ20" s="8">
        <v>9.2288497461393892E-2</v>
      </c>
      <c r="AK20" s="8">
        <v>8.2118864109272049E-2</v>
      </c>
      <c r="AL20" s="8">
        <v>1.1729918230519054E-2</v>
      </c>
      <c r="AM20" s="8">
        <f ca="1"/>
        <v>0.104544088012125</v>
      </c>
      <c r="AN20" s="8">
        <f ca="1"/>
        <v>8.9615510251404129E-2</v>
      </c>
      <c r="AO20" s="8">
        <v>8.3985367166081737E-2</v>
      </c>
      <c r="AP20" s="8">
        <f ca="1"/>
        <v>8.8371655447693209E-2</v>
      </c>
      <c r="AQ20" s="8">
        <v>8.6657850101833689E-2</v>
      </c>
      <c r="AS20" s="37">
        <v>62.650000000000013</v>
      </c>
      <c r="AT20" s="37">
        <v>64.40666666666668</v>
      </c>
      <c r="AU20" s="9">
        <v>125</v>
      </c>
      <c r="AV20" s="8">
        <v>6.147547659618563E-2</v>
      </c>
      <c r="AW20" s="8">
        <v>6.5648351787533366E-2</v>
      </c>
      <c r="AX20" s="8">
        <v>1.0136372971572327E-2</v>
      </c>
      <c r="AY20" s="8">
        <f ca="1"/>
        <v>5.2146763483568448E-2</v>
      </c>
      <c r="AZ20" s="8">
        <f ca="1"/>
        <v>6.6015251475885717E-2</v>
      </c>
      <c r="BA20" s="8">
        <v>4.9386993196848805E-2</v>
      </c>
      <c r="BB20" s="8">
        <f ca="1"/>
        <v>5.4248652047262813E-2</v>
      </c>
      <c r="BC20" s="8">
        <v>5.12213435681593E-2</v>
      </c>
      <c r="BE20" s="43">
        <v>102.0420046016682</v>
      </c>
      <c r="BF20" s="25">
        <v>17395.068693623631</v>
      </c>
      <c r="BG20" s="25">
        <v>15529.470677066429</v>
      </c>
      <c r="BH20" s="25">
        <v>14586.963952637321</v>
      </c>
      <c r="BI20" s="25">
        <v>14052.956185128709</v>
      </c>
      <c r="BJ20" s="25">
        <v>13758.379303182084</v>
      </c>
      <c r="BK20" s="25">
        <v>13623.598730032716</v>
      </c>
      <c r="BL20" s="25">
        <v>13603.630004551042</v>
      </c>
      <c r="BM20" s="25">
        <v>13670.133526077043</v>
      </c>
      <c r="BN20" s="25">
        <v>13803.931674225367</v>
      </c>
      <c r="BO20" s="25">
        <v>13991.383520459773</v>
      </c>
      <c r="BP20" s="25">
        <v>14222.426413144278</v>
      </c>
      <c r="BQ20" s="25">
        <v>14489.428810978316</v>
      </c>
      <c r="BR20" s="25">
        <v>14786.47534486664</v>
      </c>
      <c r="BS20" s="25">
        <v>15108.899114134283</v>
      </c>
      <c r="BT20" s="25">
        <v>15452.963670298366</v>
      </c>
      <c r="BU20" s="25">
        <v>15815.63991032167</v>
      </c>
      <c r="BV20" s="25">
        <v>16194.445474767364</v>
      </c>
      <c r="BW20" s="25">
        <v>16587.326629196996</v>
      </c>
      <c r="BX20" s="25">
        <v>16992.569796008556</v>
      </c>
      <c r="BY20" s="29">
        <v>17408.734251276732</v>
      </c>
      <c r="CA20" s="43">
        <f ca="1"/>
        <v>76.364883141849504</v>
      </c>
      <c r="CB20" s="25">
        <v>10806.646734502725</v>
      </c>
      <c r="CC20" s="25">
        <v>10805.115295723466</v>
      </c>
      <c r="CD20" s="25">
        <v>10803.733860747558</v>
      </c>
      <c r="CE20" s="25">
        <v>10802.500888421997</v>
      </c>
      <c r="CF20" s="25">
        <v>10801.414866615502</v>
      </c>
      <c r="CG20" s="25">
        <v>10800.474311564099</v>
      </c>
      <c r="CH20" s="25">
        <v>10799.677767234221</v>
      </c>
      <c r="CI20" s="25">
        <v>10799.023804705919</v>
      </c>
      <c r="CJ20" s="25">
        <v>10798.511021572471</v>
      </c>
      <c r="CK20" s="25">
        <v>10798.13804135771</v>
      </c>
      <c r="CL20" s="25">
        <v>10797.903512949568</v>
      </c>
      <c r="CM20" s="25">
        <v>10797.806110050074</v>
      </c>
      <c r="CN20" s="25">
        <v>10797.844530640205</v>
      </c>
      <c r="CO20" s="25">
        <v>10798.017496459985</v>
      </c>
      <c r="CP20" s="25">
        <v>10798.323752503089</v>
      </c>
      <c r="CQ20" s="25">
        <v>10798.762066525118</v>
      </c>
      <c r="CR20" s="25">
        <v>10799.331228565605</v>
      </c>
      <c r="CS20" s="25">
        <v>10800.030050482883</v>
      </c>
      <c r="CT20" s="25">
        <v>10800.857365501701</v>
      </c>
      <c r="CU20" s="29">
        <v>10801.812027772994</v>
      </c>
    </row>
    <row r="21" spans="1:99" x14ac:dyDescent="0.25">
      <c r="A21" s="46">
        <v>77.5</v>
      </c>
      <c r="B21" s="48" t="b">
        <v>1</v>
      </c>
      <c r="U21" s="37"/>
      <c r="V21" s="37"/>
      <c r="W21" s="9"/>
      <c r="X21" s="8"/>
      <c r="Y21" s="8"/>
      <c r="Z21" s="8"/>
      <c r="AA21" s="8"/>
      <c r="AB21" s="8"/>
      <c r="AC21" s="8"/>
      <c r="AD21" s="8"/>
      <c r="AE21" s="8"/>
      <c r="AG21" s="37">
        <v>72.960869565217351</v>
      </c>
      <c r="AH21" s="37">
        <v>75.252173913043436</v>
      </c>
      <c r="AI21" s="9">
        <v>513</v>
      </c>
      <c r="AJ21" s="8">
        <v>8.4015309646821579E-2</v>
      </c>
      <c r="AK21" s="8">
        <v>7.2691124007105201E-2</v>
      </c>
      <c r="AL21" s="8">
        <v>1.1348020034064765E-2</v>
      </c>
      <c r="AM21" s="8">
        <f ca="1"/>
        <v>0.10239339906063472</v>
      </c>
      <c r="AN21" s="8">
        <f ca="1"/>
        <v>7.9569010402293361E-2</v>
      </c>
      <c r="AO21" s="8">
        <v>8.0798362007904134E-2</v>
      </c>
      <c r="AP21" s="8">
        <f ca="1"/>
        <v>8.6765467438930099E-2</v>
      </c>
      <c r="AQ21" s="8">
        <v>8.6669219376275808E-2</v>
      </c>
      <c r="AS21" s="37">
        <v>64.40666666666668</v>
      </c>
      <c r="AT21" s="37">
        <v>66.163333333333341</v>
      </c>
      <c r="AU21" s="9">
        <v>131</v>
      </c>
      <c r="AV21" s="8">
        <v>6.747043673779729E-2</v>
      </c>
      <c r="AW21" s="8">
        <v>6.9068566223591754E-2</v>
      </c>
      <c r="AX21" s="8">
        <v>9.8823864416272E-3</v>
      </c>
      <c r="AY21" s="8">
        <f ca="1"/>
        <v>6.0181207366785172E-2</v>
      </c>
      <c r="AZ21" s="8">
        <f ca="1"/>
        <v>7.1213476372474216E-2</v>
      </c>
      <c r="BA21" s="8">
        <v>5.2567095785184037E-2</v>
      </c>
      <c r="BB21" s="8">
        <f ca="1"/>
        <v>5.8887788110061123E-2</v>
      </c>
      <c r="BC21" s="8">
        <v>5.587272851788172E-2</v>
      </c>
      <c r="BE21" s="43">
        <v>109.32357635893021</v>
      </c>
      <c r="BF21" s="25">
        <v>17414.485692419472</v>
      </c>
      <c r="BG21" s="25">
        <v>15598.988650895672</v>
      </c>
      <c r="BH21" s="25">
        <v>14727.830032623964</v>
      </c>
      <c r="BI21" s="25">
        <v>14279.784301372332</v>
      </c>
      <c r="BJ21" s="25">
        <v>14081.11083251504</v>
      </c>
      <c r="BK21" s="25">
        <v>14048.880205348041</v>
      </c>
      <c r="BL21" s="25">
        <v>14135.785515467356</v>
      </c>
      <c r="BM21" s="25">
        <v>14311.853778181612</v>
      </c>
      <c r="BN21" s="25">
        <v>14556.763907307441</v>
      </c>
      <c r="BO21" s="25">
        <v>14856.080734880203</v>
      </c>
      <c r="BP21" s="25">
        <v>15199.196705010829</v>
      </c>
      <c r="BQ21" s="25">
        <v>15578.113457404121</v>
      </c>
      <c r="BR21" s="25">
        <v>15986.67585732571</v>
      </c>
      <c r="BS21" s="25">
        <v>16420.067610204791</v>
      </c>
      <c r="BT21" s="25">
        <v>16874.466803337702</v>
      </c>
      <c r="BU21" s="25">
        <v>17346.803700247598</v>
      </c>
      <c r="BV21" s="25">
        <v>17834.586330684135</v>
      </c>
      <c r="BW21" s="25">
        <v>18335.772391970411</v>
      </c>
      <c r="BX21" s="25">
        <v>18848.673580798644</v>
      </c>
      <c r="BY21" s="29">
        <v>19371.883115017379</v>
      </c>
      <c r="CA21" s="43">
        <f ca="1"/>
        <v>77.131364379456031</v>
      </c>
      <c r="CB21" s="25">
        <v>10892.743107020648</v>
      </c>
      <c r="CC21" s="25">
        <v>10891.801394920873</v>
      </c>
      <c r="CD21" s="25">
        <v>10891.007139740954</v>
      </c>
      <c r="CE21" s="25">
        <v>10890.358758983168</v>
      </c>
      <c r="CF21" s="25">
        <v>10889.85469922652</v>
      </c>
      <c r="CG21" s="25">
        <v>10889.493435465227</v>
      </c>
      <c r="CH21" s="25">
        <v>10889.273470466695</v>
      </c>
      <c r="CI21" s="25">
        <v>10889.193334148351</v>
      </c>
      <c r="CJ21" s="25">
        <v>10889.25158297226</v>
      </c>
      <c r="CK21" s="25">
        <v>10889.446799356123</v>
      </c>
      <c r="CL21" s="25">
        <v>10889.777591101671</v>
      </c>
      <c r="CM21" s="25">
        <v>10890.242590839172</v>
      </c>
      <c r="CN21" s="25">
        <v>10890.840455486556</v>
      </c>
      <c r="CO21" s="25">
        <v>10891.569865725047</v>
      </c>
      <c r="CP21" s="25">
        <v>10892.429525487416</v>
      </c>
      <c r="CQ21" s="25">
        <v>10893.418161461839</v>
      </c>
      <c r="CR21" s="25">
        <v>10894.534522608605</v>
      </c>
      <c r="CS21" s="25">
        <v>10895.777379689935</v>
      </c>
      <c r="CT21" s="25">
        <v>10897.145524812666</v>
      </c>
      <c r="CU21" s="29">
        <v>10898.637770983092</v>
      </c>
    </row>
    <row r="22" spans="1:99" x14ac:dyDescent="0.25">
      <c r="A22" s="46">
        <v>77.2</v>
      </c>
      <c r="B22" s="48" t="b">
        <v>1</v>
      </c>
      <c r="U22" s="37"/>
      <c r="V22" s="37"/>
      <c r="W22" s="9"/>
      <c r="X22" s="8"/>
      <c r="Y22" s="8"/>
      <c r="Z22" s="8"/>
      <c r="AA22" s="8"/>
      <c r="AB22" s="8"/>
      <c r="AC22" s="8"/>
      <c r="AD22" s="8"/>
      <c r="AE22" s="8"/>
      <c r="AG22" s="37">
        <v>75.252173913043436</v>
      </c>
      <c r="AH22" s="37">
        <v>77.54347826086952</v>
      </c>
      <c r="AI22" s="9">
        <v>274</v>
      </c>
      <c r="AJ22" s="8">
        <v>7.2202568431266823E-2</v>
      </c>
      <c r="AK22" s="8">
        <v>6.1838322829626868E-2</v>
      </c>
      <c r="AL22" s="8">
        <v>1.0978555533190271E-2</v>
      </c>
      <c r="AM22" s="8">
        <f ca="1"/>
        <v>9.2125727336325069E-2</v>
      </c>
      <c r="AN22" s="8">
        <f ca="1"/>
        <v>6.7204788442997043E-2</v>
      </c>
      <c r="AO22" s="8">
        <v>6.8413872046317881E-2</v>
      </c>
      <c r="AP22" s="8">
        <f ca="1"/>
        <v>8.1503987731343597E-2</v>
      </c>
      <c r="AQ22" s="8">
        <v>8.3350375478535743E-2</v>
      </c>
      <c r="AS22" s="37">
        <v>66.163333333333341</v>
      </c>
      <c r="AT22" s="37">
        <v>67.92</v>
      </c>
      <c r="AU22" s="9">
        <v>149</v>
      </c>
      <c r="AV22" s="8">
        <v>7.1579995506595273E-2</v>
      </c>
      <c r="AW22" s="8">
        <v>7.0216919859262372E-2</v>
      </c>
      <c r="AX22" s="8">
        <v>9.634764037940613E-3</v>
      </c>
      <c r="AY22" s="8">
        <f ca="1"/>
        <v>6.7774544745580367E-2</v>
      </c>
      <c r="AZ22" s="8">
        <f ca="1"/>
        <v>7.3968143279397547E-2</v>
      </c>
      <c r="BA22" s="8">
        <v>5.5747198373519324E-2</v>
      </c>
      <c r="BB22" s="8">
        <f ca="1"/>
        <v>6.2756798495404165E-2</v>
      </c>
      <c r="BC22" s="8">
        <v>5.9927476610416586E-2</v>
      </c>
      <c r="BE22" s="43">
        <v>116.60514811619223</v>
      </c>
      <c r="BF22" s="25">
        <v>17435.151361232645</v>
      </c>
      <c r="BG22" s="25">
        <v>15672.011738207089</v>
      </c>
      <c r="BH22" s="25">
        <v>14874.034660049021</v>
      </c>
      <c r="BI22" s="25">
        <v>14512.653173556871</v>
      </c>
      <c r="BJ22" s="25">
        <v>14409.172207746293</v>
      </c>
      <c r="BK22" s="25">
        <v>14477.329050270861</v>
      </c>
      <c r="BL22" s="25">
        <v>14667.58734291035</v>
      </c>
      <c r="BM22" s="25">
        <v>14948.497408808467</v>
      </c>
      <c r="BN22" s="25">
        <v>15298.77495577602</v>
      </c>
      <c r="BO22" s="25">
        <v>15703.371403080706</v>
      </c>
      <c r="BP22" s="25">
        <v>16151.303240817128</v>
      </c>
      <c r="BQ22" s="25">
        <v>16634.356347601708</v>
      </c>
      <c r="BR22" s="25">
        <v>17146.266809648627</v>
      </c>
      <c r="BS22" s="25">
        <v>17682.179892771739</v>
      </c>
      <c r="BT22" s="25">
        <v>18238.280393854257</v>
      </c>
      <c r="BU22" s="25">
        <v>18811.533183674066</v>
      </c>
      <c r="BV22" s="25">
        <v>19399.497059306057</v>
      </c>
      <c r="BW22" s="25">
        <v>20000.188741121325</v>
      </c>
      <c r="BX22" s="25">
        <v>20611.98196400869</v>
      </c>
      <c r="BY22" s="29">
        <v>21233.531605928463</v>
      </c>
      <c r="CA22" s="43">
        <f ca="1"/>
        <v>77.897845617062558</v>
      </c>
      <c r="CB22" s="25">
        <v>10991.018409230166</v>
      </c>
      <c r="CC22" s="25">
        <v>10990.814493747548</v>
      </c>
      <c r="CD22" s="25">
        <v>10990.756582836551</v>
      </c>
      <c r="CE22" s="25">
        <v>10990.843059385086</v>
      </c>
      <c r="CF22" s="25">
        <v>10991.072335482015</v>
      </c>
      <c r="CG22" s="25">
        <v>10991.442851750186</v>
      </c>
      <c r="CH22" s="25">
        <v>10991.953076699931</v>
      </c>
      <c r="CI22" s="25">
        <v>10992.601506098643</v>
      </c>
      <c r="CJ22" s="25">
        <v>10993.386662361427</v>
      </c>
      <c r="CK22" s="25">
        <v>10994.307093956259</v>
      </c>
      <c r="CL22" s="25">
        <v>10995.361374827382</v>
      </c>
      <c r="CM22" s="25">
        <v>10996.548103834473</v>
      </c>
      <c r="CN22" s="25">
        <v>10997.865904207398</v>
      </c>
      <c r="CO22" s="25">
        <v>10999.313423015819</v>
      </c>
      <c r="CP22" s="25">
        <v>11000.889330653887</v>
      </c>
      <c r="CQ22" s="25">
        <v>11002.592320338434</v>
      </c>
      <c r="CR22" s="25">
        <v>11004.42110762124</v>
      </c>
      <c r="CS22" s="25">
        <v>11006.374429914444</v>
      </c>
      <c r="CT22" s="25">
        <v>11008.451046028455</v>
      </c>
      <c r="CU22" s="29">
        <v>11010.649735722522</v>
      </c>
    </row>
    <row r="23" spans="1:99" x14ac:dyDescent="0.25">
      <c r="A23" s="46">
        <v>76.900000000000006</v>
      </c>
      <c r="B23" s="48" t="b">
        <v>1</v>
      </c>
      <c r="U23" s="37"/>
      <c r="V23" s="37"/>
      <c r="W23" s="9"/>
      <c r="X23" s="8"/>
      <c r="Y23" s="8"/>
      <c r="Z23" s="8"/>
      <c r="AA23" s="8"/>
      <c r="AB23" s="8"/>
      <c r="AC23" s="8"/>
      <c r="AD23" s="8"/>
      <c r="AE23" s="8"/>
      <c r="AG23" s="37">
        <v>77.54347826086952</v>
      </c>
      <c r="AH23" s="37">
        <v>79.834782608695605</v>
      </c>
      <c r="AI23" s="9">
        <v>251</v>
      </c>
      <c r="AJ23" s="8">
        <v>5.8577402880459428E-2</v>
      </c>
      <c r="AK23" s="8">
        <v>5.0737981033099899E-2</v>
      </c>
      <c r="AL23" s="8">
        <v>1.0621119916385258E-2</v>
      </c>
      <c r="AM23" s="8">
        <f ca="1"/>
        <v>7.4800547565828435E-2</v>
      </c>
      <c r="AN23" s="8">
        <f ca="1"/>
        <v>5.4153383457721249E-2</v>
      </c>
      <c r="AO23" s="8">
        <v>5.6026786758192282E-2</v>
      </c>
      <c r="AP23" s="8">
        <f ca="1"/>
        <v>7.2358965041795398E-2</v>
      </c>
      <c r="AQ23" s="8">
        <v>7.6273612206745001E-2</v>
      </c>
      <c r="AS23" s="37">
        <v>67.92</v>
      </c>
      <c r="AT23" s="37">
        <v>69.676666666666662</v>
      </c>
      <c r="AU23" s="9">
        <v>176</v>
      </c>
      <c r="AV23" s="8">
        <v>7.3406809572025999E-2</v>
      </c>
      <c r="AW23" s="8">
        <v>6.9157294412620252E-2</v>
      </c>
      <c r="AX23" s="8">
        <v>9.3933462949569169E-3</v>
      </c>
      <c r="AY23" s="8">
        <f ca="1"/>
        <v>7.4218461384672918E-2</v>
      </c>
      <c r="AZ23" s="8">
        <f ca="1"/>
        <v>7.4120297488890763E-2</v>
      </c>
      <c r="BA23" s="8">
        <v>5.8927300961854834E-2</v>
      </c>
      <c r="BB23" s="8">
        <f ca="1"/>
        <v>6.5652822095686514E-2</v>
      </c>
      <c r="BC23" s="8">
        <v>6.3203040635314567E-2</v>
      </c>
      <c r="BE23" s="43">
        <v>123.88671987345424</v>
      </c>
      <c r="BF23" s="25">
        <v>17456.697216018245</v>
      </c>
      <c r="BG23" s="25">
        <v>15747.204596546613</v>
      </c>
      <c r="BH23" s="25">
        <v>15022.907407098526</v>
      </c>
      <c r="BI23" s="25">
        <v>14747.404225870658</v>
      </c>
      <c r="BJ23" s="25">
        <v>14736.938021437189</v>
      </c>
      <c r="BK23" s="25">
        <v>14902.002286847899</v>
      </c>
      <c r="BL23" s="25">
        <v>15191.009311274986</v>
      </c>
      <c r="BM23" s="25">
        <v>15571.238857512557</v>
      </c>
      <c r="BN23" s="25">
        <v>16020.645334818488</v>
      </c>
      <c r="BO23" s="25">
        <v>16523.748718598559</v>
      </c>
      <c r="BP23" s="25">
        <v>17069.345316741299</v>
      </c>
      <c r="BQ23" s="25">
        <v>17649.133781225646</v>
      </c>
      <c r="BR23" s="25">
        <v>18256.844384636348</v>
      </c>
      <c r="BS23" s="25">
        <v>18887.664263114741</v>
      </c>
      <c r="BT23" s="25">
        <v>19537.845904382357</v>
      </c>
      <c r="BU23" s="25">
        <v>20204.433725586914</v>
      </c>
      <c r="BV23" s="25">
        <v>20885.069205401483</v>
      </c>
      <c r="BW23" s="25">
        <v>21577.849626444637</v>
      </c>
      <c r="BX23" s="25">
        <v>22281.224183906892</v>
      </c>
      <c r="BY23" s="29">
        <v>22993.91660266912</v>
      </c>
      <c r="CA23" s="43">
        <f ca="1"/>
        <v>78.664326854669085</v>
      </c>
      <c r="CB23" s="25">
        <v>11100.077055456353</v>
      </c>
      <c r="CC23" s="25">
        <v>11100.736254913219</v>
      </c>
      <c r="CD23" s="25">
        <v>11101.540842569713</v>
      </c>
      <c r="CE23" s="25">
        <v>11102.489171333726</v>
      </c>
      <c r="CF23" s="25">
        <v>11103.579623491376</v>
      </c>
      <c r="CG23" s="25">
        <v>11104.810610033779</v>
      </c>
      <c r="CH23" s="25">
        <v>11106.180570004797</v>
      </c>
      <c r="CI23" s="25">
        <v>11107.687969866904</v>
      </c>
      <c r="CJ23" s="25">
        <v>11109.331302884595</v>
      </c>
      <c r="CK23" s="25">
        <v>11111.109088526098</v>
      </c>
      <c r="CL23" s="25">
        <v>11113.019871881143</v>
      </c>
      <c r="CM23" s="25">
        <v>11115.062223094903</v>
      </c>
      <c r="CN23" s="25">
        <v>11117.234736818336</v>
      </c>
      <c r="CO23" s="25">
        <v>11119.536031673179</v>
      </c>
      <c r="CP23" s="25">
        <v>11121.964749731516</v>
      </c>
      <c r="CQ23" s="25">
        <v>11124.519556010184</v>
      </c>
      <c r="CR23" s="25">
        <v>11127.199137977683</v>
      </c>
      <c r="CS23" s="25">
        <v>11130.002205075774</v>
      </c>
      <c r="CT23" s="25">
        <v>11132.927488253017</v>
      </c>
      <c r="CU23" s="29">
        <v>11135.973739510864</v>
      </c>
    </row>
    <row r="24" spans="1:99" x14ac:dyDescent="0.25">
      <c r="A24" s="46">
        <v>76.599999999999994</v>
      </c>
      <c r="B24" s="48" t="b">
        <v>1</v>
      </c>
      <c r="U24" s="37"/>
      <c r="V24" s="37"/>
      <c r="W24" s="9"/>
      <c r="X24" s="8"/>
      <c r="Y24" s="8"/>
      <c r="Z24" s="8"/>
      <c r="AA24" s="8"/>
      <c r="AB24" s="8"/>
      <c r="AC24" s="8"/>
      <c r="AD24" s="8"/>
      <c r="AE24" s="8"/>
      <c r="AG24" s="37">
        <v>79.834782608695605</v>
      </c>
      <c r="AH24" s="37">
        <v>82.126086956521689</v>
      </c>
      <c r="AI24" s="9">
        <v>150</v>
      </c>
      <c r="AJ24" s="8">
        <v>4.4863245046533162E-2</v>
      </c>
      <c r="AK24" s="8">
        <v>4.0281467656040126E-2</v>
      </c>
      <c r="AL24" s="8">
        <v>1.0275321551837413E-2</v>
      </c>
      <c r="AM24" s="8">
        <f ca="1"/>
        <v>5.3651920807108233E-2</v>
      </c>
      <c r="AN24" s="8">
        <f ca="1"/>
        <v>4.1743147289919791E-2</v>
      </c>
      <c r="AO24" s="8">
        <v>4.3639701470066683E-2</v>
      </c>
      <c r="AP24" s="8">
        <f ca="1"/>
        <v>5.9359296387673566E-2</v>
      </c>
      <c r="AQ24" s="8">
        <v>6.5133114649901236E-2</v>
      </c>
      <c r="AS24" s="37">
        <v>69.676666666666662</v>
      </c>
      <c r="AT24" s="37">
        <v>71.433333333333323</v>
      </c>
      <c r="AU24" s="9">
        <v>99</v>
      </c>
      <c r="AV24" s="8">
        <v>7.2769195185411473E-2</v>
      </c>
      <c r="AW24" s="8">
        <v>6.6144927461329828E-2</v>
      </c>
      <c r="AX24" s="8">
        <v>9.1579777428409948E-3</v>
      </c>
      <c r="AY24" s="8">
        <f ca="1"/>
        <v>7.8699190944403474E-2</v>
      </c>
      <c r="AZ24" s="8">
        <f ca="1"/>
        <v>7.1782960925716122E-2</v>
      </c>
      <c r="BA24" s="8">
        <v>6.2107403550190177E-2</v>
      </c>
      <c r="BB24" s="8">
        <f ca="1"/>
        <v>6.7379480579202289E-2</v>
      </c>
      <c r="BC24" s="8">
        <v>6.5514231440331194E-2</v>
      </c>
      <c r="BE24" s="43">
        <v>131.16829163071625</v>
      </c>
      <c r="BF24" s="25">
        <v>17478.847673960336</v>
      </c>
      <c r="BG24" s="25">
        <v>15823.608185376734</v>
      </c>
      <c r="BH24" s="25">
        <v>15172.612127715518</v>
      </c>
      <c r="BI24" s="25">
        <v>14981.309777611323</v>
      </c>
      <c r="BJ24" s="25">
        <v>15060.904027745339</v>
      </c>
      <c r="BK24" s="25">
        <v>15318.815814820553</v>
      </c>
      <c r="BL24" s="25">
        <v>15701.626796129314</v>
      </c>
      <c r="BM24" s="25">
        <v>16175.565664513691</v>
      </c>
      <c r="BN24" s="25">
        <v>16718.020530734742</v>
      </c>
      <c r="BO24" s="25">
        <v>17313.242082578672</v>
      </c>
      <c r="BP24" s="25">
        <v>17949.935127758527</v>
      </c>
      <c r="BQ24" s="25">
        <v>18619.809340799875</v>
      </c>
      <c r="BR24" s="25">
        <v>19316.66147970366</v>
      </c>
      <c r="BS24" s="25">
        <v>20035.771643807631</v>
      </c>
      <c r="BT24" s="25">
        <v>20773.494321753657</v>
      </c>
      <c r="BU24" s="25">
        <v>21526.974859275255</v>
      </c>
      <c r="BV24" s="25">
        <v>22293.949089907725</v>
      </c>
      <c r="BW24" s="25">
        <v>23072.599430217026</v>
      </c>
      <c r="BX24" s="25">
        <v>23861.450068236332</v>
      </c>
      <c r="BY24" s="29">
        <v>24659.289667646834</v>
      </c>
      <c r="CA24" s="43">
        <f ca="1"/>
        <v>79.430808092275612</v>
      </c>
      <c r="CB24" s="25">
        <v>11218.676565402169</v>
      </c>
      <c r="CC24" s="25">
        <v>11220.304583122272</v>
      </c>
      <c r="CD24" s="25">
        <v>11222.077998966763</v>
      </c>
      <c r="CE24" s="25">
        <v>11223.995138973143</v>
      </c>
      <c r="CF24" s="25">
        <v>11226.054358773259</v>
      </c>
      <c r="CG24" s="25">
        <v>11228.254042914396</v>
      </c>
      <c r="CH24" s="25">
        <v>11230.592604202337</v>
      </c>
      <c r="CI24" s="25">
        <v>11233.068483061168</v>
      </c>
      <c r="CJ24" s="25">
        <v>11235.680146912036</v>
      </c>
      <c r="CK24" s="25">
        <v>11238.426089569502</v>
      </c>
      <c r="CL24" s="25">
        <v>11241.304830654302</v>
      </c>
      <c r="CM24" s="25">
        <v>11244.314915023118</v>
      </c>
      <c r="CN24" s="25">
        <v>11247.454912213349</v>
      </c>
      <c r="CO24" s="25">
        <v>11250.723415903918</v>
      </c>
      <c r="CP24" s="25">
        <v>11254.119043389919</v>
      </c>
      <c r="CQ24" s="25">
        <v>11257.640435072881</v>
      </c>
      <c r="CR24" s="25">
        <v>11261.286253963333</v>
      </c>
      <c r="CS24" s="25">
        <v>11265.055185197592</v>
      </c>
      <c r="CT24" s="25">
        <v>11268.945935567595</v>
      </c>
      <c r="CU24" s="29">
        <v>11272.957233062973</v>
      </c>
    </row>
    <row r="25" spans="1:99" x14ac:dyDescent="0.25">
      <c r="A25" s="46">
        <v>76.2</v>
      </c>
      <c r="B25" s="48" t="b">
        <v>1</v>
      </c>
      <c r="U25" s="37"/>
      <c r="V25" s="37"/>
      <c r="W25" s="9"/>
      <c r="X25" s="8"/>
      <c r="Y25" s="8"/>
      <c r="Z25" s="8"/>
      <c r="AA25" s="8"/>
      <c r="AB25" s="8"/>
      <c r="AC25" s="8"/>
      <c r="AD25" s="8"/>
      <c r="AE25" s="8"/>
      <c r="AG25" s="37">
        <v>82.126086956521689</v>
      </c>
      <c r="AH25" s="37">
        <v>84.417391304347774</v>
      </c>
      <c r="AI25" s="9">
        <v>67</v>
      </c>
      <c r="AJ25" s="8">
        <v>3.2436514027387564E-2</v>
      </c>
      <c r="AK25" s="8">
        <v>3.1033315461897026E-2</v>
      </c>
      <c r="AL25" s="8">
        <v>9.9407815583338888E-3</v>
      </c>
      <c r="AM25" s="8">
        <f ca="1"/>
        <v>3.3144348295924941E-2</v>
      </c>
      <c r="AN25" s="8">
        <f ca="1"/>
        <v>3.085656108907453E-2</v>
      </c>
      <c r="AO25" s="8">
        <v>3.1252616181941084E-2</v>
      </c>
      <c r="AP25" s="8">
        <f ca="1"/>
        <v>4.2949789222957113E-2</v>
      </c>
      <c r="AQ25" s="8">
        <v>4.9847643450564805E-2</v>
      </c>
      <c r="AS25" s="37">
        <v>71.433333333333323</v>
      </c>
      <c r="AT25" s="37">
        <v>73.189999999999984</v>
      </c>
      <c r="AU25" s="9">
        <v>305</v>
      </c>
      <c r="AV25" s="8">
        <v>6.9730910116253986E-2</v>
      </c>
      <c r="AW25" s="8">
        <v>6.1567770492384155E-2</v>
      </c>
      <c r="AX25" s="8">
        <v>8.9285068073551299E-3</v>
      </c>
      <c r="AY25" s="8">
        <f ca="1"/>
        <v>8.0404986901172149E-2</v>
      </c>
      <c r="AZ25" s="8">
        <f ca="1"/>
        <v>6.7301074426067919E-2</v>
      </c>
      <c r="BA25" s="8">
        <v>6.5226317630639463E-2</v>
      </c>
      <c r="BB25" s="8">
        <f ca="1"/>
        <v>6.7753267261989158E-2</v>
      </c>
      <c r="BC25" s="8">
        <v>6.6676502319672704E-2</v>
      </c>
      <c r="BE25" s="44">
        <v>138.44986338797827</v>
      </c>
      <c r="BF25" s="40">
        <v>17501.394556231851</v>
      </c>
      <c r="BG25" s="40">
        <v>15900.528193747363</v>
      </c>
      <c r="BH25" s="40">
        <v>15321.880987027742</v>
      </c>
      <c r="BI25" s="40">
        <v>15212.584854615254</v>
      </c>
      <c r="BJ25" s="40">
        <v>15378.916034526326</v>
      </c>
      <c r="BK25" s="40">
        <v>15725.441367475387</v>
      </c>
      <c r="BL25" s="40">
        <v>16197.146991645172</v>
      </c>
      <c r="BM25" s="40">
        <v>16759.422458606368</v>
      </c>
      <c r="BN25" s="40">
        <v>17389.263879254639</v>
      </c>
      <c r="BO25" s="40">
        <v>18070.787493821779</v>
      </c>
      <c r="BP25" s="40">
        <v>18792.705864674128</v>
      </c>
      <c r="BQ25" s="40">
        <v>19546.809298642242</v>
      </c>
      <c r="BR25" s="40">
        <v>20327.007192832865</v>
      </c>
      <c r="BS25" s="40">
        <v>21128.700916135691</v>
      </c>
      <c r="BT25" s="40">
        <v>21948.362139639448</v>
      </c>
      <c r="BU25" s="40">
        <v>22783.242988737722</v>
      </c>
      <c r="BV25" s="40">
        <v>23631.173118910425</v>
      </c>
      <c r="BW25" s="40">
        <v>24490.415389036349</v>
      </c>
      <c r="BX25" s="40">
        <v>25359.561768339841</v>
      </c>
      <c r="BY25" s="45">
        <v>26237.457304113232</v>
      </c>
      <c r="CA25" s="44">
        <f ca="1"/>
        <v>80.197289329882139</v>
      </c>
      <c r="CB25" s="40">
        <v>11345.709811700744</v>
      </c>
      <c r="CC25" s="40">
        <v>11348.395438552894</v>
      </c>
      <c r="CD25" s="40">
        <v>11351.226930442064</v>
      </c>
      <c r="CE25" s="40">
        <v>11354.202588557448</v>
      </c>
      <c r="CF25" s="40">
        <v>11357.320743928954</v>
      </c>
      <c r="CG25" s="40">
        <v>11360.579756743791</v>
      </c>
      <c r="CH25" s="40">
        <v>11363.978015682802</v>
      </c>
      <c r="CI25" s="40">
        <v>11367.513937275826</v>
      </c>
      <c r="CJ25" s="40">
        <v>11371.185965275283</v>
      </c>
      <c r="CK25" s="40">
        <v>11374.992570046901</v>
      </c>
      <c r="CL25" s="40">
        <v>11378.932247977848</v>
      </c>
      <c r="CM25" s="40">
        <v>11383.003520901517</v>
      </c>
      <c r="CN25" s="40">
        <v>11387.20493553756</v>
      </c>
      <c r="CO25" s="40">
        <v>11391.535062947747</v>
      </c>
      <c r="CP25" s="40">
        <v>11395.992498006881</v>
      </c>
      <c r="CQ25" s="40">
        <v>11400.575858887043</v>
      </c>
      <c r="CR25" s="40">
        <v>11405.283786557291</v>
      </c>
      <c r="CS25" s="40">
        <v>11410.114944295441</v>
      </c>
      <c r="CT25" s="40">
        <v>11415.068017213505</v>
      </c>
      <c r="CU25" s="45">
        <v>11420.141711795741</v>
      </c>
    </row>
    <row r="26" spans="1:99" x14ac:dyDescent="0.25">
      <c r="A26" s="46">
        <v>76.099999999999994</v>
      </c>
      <c r="B26" s="48" t="b">
        <v>1</v>
      </c>
      <c r="U26" s="37"/>
      <c r="V26" s="37"/>
      <c r="W26" s="9"/>
      <c r="X26" s="8"/>
      <c r="Y26" s="8"/>
      <c r="Z26" s="8"/>
      <c r="AA26" s="8"/>
      <c r="AB26" s="8"/>
      <c r="AC26" s="8"/>
      <c r="AD26" s="8"/>
      <c r="AE26" s="8"/>
      <c r="AG26" s="37">
        <v>84.417391304347774</v>
      </c>
      <c r="AH26" s="37">
        <v>86.708695652173859</v>
      </c>
      <c r="AI26" s="9">
        <v>27</v>
      </c>
      <c r="AJ26" s="8">
        <v>2.213912020599984E-2</v>
      </c>
      <c r="AK26" s="8">
        <v>2.3261099958525211E-2</v>
      </c>
      <c r="AL26" s="8">
        <v>9.6171333901311495E-3</v>
      </c>
      <c r="AM26" s="8">
        <f ca="1"/>
        <v>1.7114791385174133E-2</v>
      </c>
      <c r="AN26" s="8">
        <f ca="1"/>
        <v>2.192274311215292E-2</v>
      </c>
      <c r="AO26" s="8">
        <v>1.8865530893815596E-2</v>
      </c>
      <c r="AP26" s="8">
        <f ca="1"/>
        <v>2.4327195963446346E-2</v>
      </c>
      <c r="AQ26" s="8">
        <v>3.079875455953851E-2</v>
      </c>
      <c r="AS26" s="37">
        <v>73.189999999999984</v>
      </c>
      <c r="AT26" s="37">
        <v>74.946666666666644</v>
      </c>
      <c r="AU26" s="9">
        <v>392</v>
      </c>
      <c r="AV26" s="8">
        <v>6.4590646059439871E-2</v>
      </c>
      <c r="AW26" s="8">
        <v>5.5880852754803811E-2</v>
      </c>
      <c r="AX26" s="8">
        <v>8.704785712250418E-3</v>
      </c>
      <c r="AY26" s="8">
        <f ca="1"/>
        <v>7.8689664650231972E-2</v>
      </c>
      <c r="AZ26" s="8">
        <f ca="1"/>
        <v>6.1180339608321699E-2</v>
      </c>
      <c r="BA26" s="8">
        <v>6.2105680046198986E-2</v>
      </c>
      <c r="BB26" s="8">
        <f ca="1"/>
        <v>6.6611269093244663E-2</v>
      </c>
      <c r="BC26" s="8">
        <v>6.6510015755968932E-2</v>
      </c>
    </row>
    <row r="27" spans="1:99" x14ac:dyDescent="0.25">
      <c r="A27" s="46">
        <v>75.3</v>
      </c>
      <c r="B27" s="48" t="b">
        <v>1</v>
      </c>
      <c r="U27" s="37"/>
      <c r="V27" s="37"/>
      <c r="W27" s="9"/>
      <c r="X27" s="8"/>
      <c r="Y27" s="8"/>
      <c r="Z27" s="8"/>
      <c r="AA27" s="8"/>
      <c r="AB27" s="8"/>
      <c r="AC27" s="8"/>
      <c r="AD27" s="8"/>
      <c r="AE27" s="8"/>
      <c r="AG27" s="37">
        <v>86.708695652173859</v>
      </c>
      <c r="AH27" s="37">
        <v>89</v>
      </c>
      <c r="AI27" s="9">
        <v>30</v>
      </c>
      <c r="AJ27" s="8">
        <v>1.4264907884124045E-2</v>
      </c>
      <c r="AK27" s="8">
        <v>1.7003141093823948E-2</v>
      </c>
      <c r="AL27" s="8">
        <v>9.3040224353425627E-3</v>
      </c>
      <c r="AM27" s="8">
        <f ca="1"/>
        <v>7.1320302698458793E-3</v>
      </c>
      <c r="AN27" s="8">
        <f ca="1"/>
        <v>1.5001420734351845E-2</v>
      </c>
      <c r="AO27" s="8">
        <v>6.4784456056899975E-3</v>
      </c>
      <c r="AP27" s="8">
        <f ca="1"/>
        <v>6.569162132812556E-3</v>
      </c>
      <c r="AQ27" s="8">
        <v>9.7561224392954671E-3</v>
      </c>
      <c r="AS27" s="37">
        <v>74.946666666666644</v>
      </c>
      <c r="AT27" s="37">
        <v>76.703333333333305</v>
      </c>
      <c r="AU27" s="9">
        <v>251</v>
      </c>
      <c r="AV27" s="8">
        <v>5.7833629134494635E-2</v>
      </c>
      <c r="AW27" s="8">
        <v>4.9545781929116184E-2</v>
      </c>
      <c r="AX27" s="8">
        <v>8.4866703840980051E-3</v>
      </c>
      <c r="AY27" s="8">
        <f ca="1"/>
        <v>7.3269305747468261E-2</v>
      </c>
      <c r="AZ27" s="8">
        <f ca="1"/>
        <v>5.4002875264918648E-2</v>
      </c>
      <c r="BA27" s="8">
        <v>5.4824826582400954E-2</v>
      </c>
      <c r="BB27" s="8">
        <f ca="1"/>
        <v>6.3820800896402963E-2</v>
      </c>
      <c r="BC27" s="8">
        <v>6.4844879955498924E-2</v>
      </c>
      <c r="BE27" s="60" t="s">
        <v>782</v>
      </c>
      <c r="BF27" s="61"/>
      <c r="BG27" s="61"/>
      <c r="BH27" s="61"/>
      <c r="BI27" s="61"/>
      <c r="BJ27" s="61"/>
      <c r="BK27" s="61"/>
      <c r="BL27" s="61"/>
      <c r="BM27" s="61"/>
      <c r="BN27" s="61"/>
      <c r="BO27" s="61"/>
      <c r="BP27" s="61"/>
      <c r="BQ27" s="61"/>
      <c r="BR27" s="61"/>
      <c r="BS27" s="61"/>
      <c r="BT27" s="61"/>
      <c r="BU27" s="61"/>
      <c r="BV27" s="61"/>
      <c r="BW27" s="61"/>
      <c r="BX27" s="61"/>
      <c r="BY27" s="61"/>
      <c r="CA27" s="60" t="s">
        <v>785</v>
      </c>
      <c r="CB27" s="61"/>
      <c r="CC27" s="61"/>
      <c r="CD27" s="61"/>
      <c r="CE27" s="61"/>
      <c r="CF27" s="61"/>
      <c r="CG27" s="61"/>
      <c r="CH27" s="61"/>
      <c r="CI27" s="61"/>
      <c r="CJ27" s="61"/>
      <c r="CK27" s="61"/>
      <c r="CL27" s="61"/>
      <c r="CM27" s="61"/>
      <c r="CN27" s="61"/>
      <c r="CO27" s="61"/>
      <c r="CP27" s="61"/>
      <c r="CQ27" s="61"/>
      <c r="CR27" s="61"/>
      <c r="CS27" s="61"/>
      <c r="CT27" s="61"/>
      <c r="CU27" s="61"/>
    </row>
    <row r="28" spans="1:99" x14ac:dyDescent="0.25">
      <c r="A28" s="46">
        <v>75.900000000000006</v>
      </c>
      <c r="B28" s="48" t="b">
        <v>1</v>
      </c>
      <c r="U28" s="37"/>
      <c r="V28" s="37"/>
      <c r="W28" s="9"/>
      <c r="X28" s="8"/>
      <c r="Y28" s="8"/>
      <c r="Z28" s="8"/>
      <c r="AA28" s="8"/>
      <c r="AB28" s="8"/>
      <c r="AC28" s="8"/>
      <c r="AD28" s="8"/>
      <c r="AE28" s="8"/>
      <c r="AG28" s="37"/>
      <c r="AH28" s="37"/>
      <c r="AI28" s="9"/>
      <c r="AJ28" s="8"/>
      <c r="AK28" s="8"/>
      <c r="AL28" s="8"/>
      <c r="AM28" s="8"/>
      <c r="AN28" s="8"/>
      <c r="AO28" s="8"/>
      <c r="AP28" s="8"/>
      <c r="AQ28" s="8"/>
      <c r="AS28" s="37">
        <v>76.703333333333305</v>
      </c>
      <c r="AT28" s="37">
        <v>78.459999999999965</v>
      </c>
      <c r="AU28" s="9">
        <v>176</v>
      </c>
      <c r="AV28" s="8">
        <v>5.0056187566635768E-2</v>
      </c>
      <c r="AW28" s="8">
        <v>4.2983349234516299E-2</v>
      </c>
      <c r="AX28" s="8">
        <v>8.2740203595094153E-3</v>
      </c>
      <c r="AY28" s="8">
        <f ca="1"/>
        <v>6.4398152488363558E-2</v>
      </c>
      <c r="AZ28" s="8">
        <f ca="1"/>
        <v>4.634684093308028E-2</v>
      </c>
      <c r="BA28" s="8">
        <v>4.7543973118602589E-2</v>
      </c>
      <c r="BB28" s="8">
        <f ca="1"/>
        <v>5.9291904493808723E-2</v>
      </c>
      <c r="BC28" s="8">
        <v>6.1528209132701961E-2</v>
      </c>
      <c r="BE28" s="22" t="s">
        <v>615</v>
      </c>
      <c r="BF28" s="22" t="s">
        <v>775</v>
      </c>
      <c r="BH28" s="54" t="s">
        <v>616</v>
      </c>
      <c r="BI28" s="55" t="s">
        <v>617</v>
      </c>
      <c r="BJ28" s="55" t="s">
        <v>586</v>
      </c>
      <c r="BK28" s="55" t="s">
        <v>587</v>
      </c>
      <c r="BL28" s="55" t="s">
        <v>774</v>
      </c>
      <c r="BM28" s="56" t="s">
        <v>618</v>
      </c>
      <c r="CA28" s="22" t="s">
        <v>615</v>
      </c>
      <c r="CB28" s="22" t="s">
        <v>775</v>
      </c>
      <c r="CD28" s="54" t="s">
        <v>616</v>
      </c>
      <c r="CE28" s="55" t="s">
        <v>617</v>
      </c>
      <c r="CF28" s="55" t="s">
        <v>586</v>
      </c>
      <c r="CG28" s="55" t="s">
        <v>587</v>
      </c>
      <c r="CH28" s="55" t="s">
        <v>774</v>
      </c>
      <c r="CI28" s="56" t="s">
        <v>618</v>
      </c>
    </row>
    <row r="29" spans="1:99" x14ac:dyDescent="0.25">
      <c r="A29" s="46">
        <v>74.2</v>
      </c>
      <c r="B29" s="48" t="b">
        <v>1</v>
      </c>
      <c r="U29" s="37"/>
      <c r="V29" s="37"/>
      <c r="W29" s="9"/>
      <c r="X29" s="8"/>
      <c r="Y29" s="8"/>
      <c r="Z29" s="8"/>
      <c r="AA29" s="8"/>
      <c r="AB29" s="8"/>
      <c r="AC29" s="8"/>
      <c r="AD29" s="8"/>
      <c r="AE29" s="8"/>
      <c r="AG29" s="37"/>
      <c r="AH29" s="37"/>
      <c r="AI29" s="9"/>
      <c r="AJ29" s="8"/>
      <c r="AK29" s="8"/>
      <c r="AL29" s="8"/>
      <c r="AM29" s="8"/>
      <c r="AN29" s="8"/>
      <c r="AO29" s="8"/>
      <c r="AP29" s="8"/>
      <c r="AQ29" s="8"/>
      <c r="AS29" s="37">
        <v>78.459999999999965</v>
      </c>
      <c r="AT29" s="37">
        <v>80.216666666666626</v>
      </c>
      <c r="AU29" s="9">
        <v>177</v>
      </c>
      <c r="AV29" s="8">
        <v>4.1879508766136664E-2</v>
      </c>
      <c r="AW29" s="8">
        <v>3.6542702885119627E-2</v>
      </c>
      <c r="AX29" s="8">
        <v>8.0666986946791308E-3</v>
      </c>
      <c r="AY29" s="8">
        <f ca="1"/>
        <v>5.2944822707755801E-2</v>
      </c>
      <c r="AZ29" s="8">
        <f ca="1"/>
        <v>3.8722720338829508E-2</v>
      </c>
      <c r="BA29" s="8">
        <v>4.0263119654804447E-2</v>
      </c>
      <c r="BB29" s="8">
        <f ca="1"/>
        <v>5.2994384479309042E-2</v>
      </c>
      <c r="BC29" s="8">
        <v>5.6434190010282936E-2</v>
      </c>
      <c r="BE29" s="41" cm="1">
        <f t="array" ref="BE29">IFERROR(_xlfn.TAKE(Grid_Argument_Minimum(UV_GAMMA_S1),,1),"—")</f>
        <v>10880.957642927762</v>
      </c>
      <c r="BF29" s="42">
        <v>20</v>
      </c>
      <c r="BH29" s="11" t="s">
        <v>783</v>
      </c>
      <c r="BI29" s="37">
        <v>1</v>
      </c>
      <c r="BJ29" s="46">
        <v>0.5</v>
      </c>
      <c r="BK29" s="46">
        <v>100</v>
      </c>
      <c r="BL29" s="37">
        <f>($BK$29-$BJ$29)/($BF$29-1)</f>
        <v>5.2368421052631575</v>
      </c>
      <c r="BM29" s="39" cm="1">
        <f t="array" aca="1" ref="BM29:BM30" ca="1">Grid_Search_Optimum(UV_GAMMA_S1)</f>
        <v>58.105263157894733</v>
      </c>
      <c r="CA29" s="41" cm="1">
        <f t="array" ref="CA29">IFERROR(_xlfn.TAKE(Grid_Argument_Minimum(UV_GAMMA_S2),,1),"—")</f>
        <v>10861.684930772208</v>
      </c>
      <c r="CB29" s="42">
        <v>20</v>
      </c>
      <c r="CD29" s="11" t="s">
        <v>783</v>
      </c>
      <c r="CE29" s="37">
        <v>1</v>
      </c>
      <c r="CF29" s="37">
        <f ca="1">MAX(0.001,$BM$29-$BL$29)</f>
        <v>52.868421052631575</v>
      </c>
      <c r="CG29" s="37">
        <f ca="1">$BM$29+$BL$29</f>
        <v>63.34210526315789</v>
      </c>
      <c r="CH29" s="37">
        <f ca="1">($CG$29-$CF$29)/($CB$29-1)</f>
        <v>0.55124653739612184</v>
      </c>
      <c r="CI29" s="39" cm="1">
        <f t="array" aca="1" ref="CI29:CI30" ca="1">Grid_Search_Optimum(UV_GAMMA_S2)</f>
        <v>53.4196675900277</v>
      </c>
    </row>
    <row r="30" spans="1:99" x14ac:dyDescent="0.25">
      <c r="A30" s="46">
        <v>73.5</v>
      </c>
      <c r="B30" s="48" t="b">
        <v>1</v>
      </c>
      <c r="U30" s="37"/>
      <c r="V30" s="37"/>
      <c r="W30" s="9"/>
      <c r="X30" s="8"/>
      <c r="Y30" s="8"/>
      <c r="Z30" s="8"/>
      <c r="AA30" s="8"/>
      <c r="AB30" s="8"/>
      <c r="AC30" s="8"/>
      <c r="AD30" s="8"/>
      <c r="AE30" s="8"/>
      <c r="AG30" s="37"/>
      <c r="AH30" s="37"/>
      <c r="AI30" s="9"/>
      <c r="AJ30" s="8"/>
      <c r="AK30" s="8"/>
      <c r="AL30" s="8"/>
      <c r="AM30" s="8"/>
      <c r="AN30" s="8"/>
      <c r="AO30" s="8"/>
      <c r="AP30" s="8"/>
      <c r="AQ30" s="8"/>
      <c r="AS30" s="37">
        <v>80.216666666666626</v>
      </c>
      <c r="AT30" s="37">
        <v>81.973333333333287</v>
      </c>
      <c r="AU30" s="9">
        <v>103</v>
      </c>
      <c r="AV30" s="8">
        <v>3.3869738927564175E-2</v>
      </c>
      <c r="AW30" s="8">
        <v>3.0486797850880709E-2</v>
      </c>
      <c r="AX30" s="8">
        <v>7.8645718771952478E-3</v>
      </c>
      <c r="AY30" s="8">
        <f ca="1"/>
        <v>4.0293862540189962E-2</v>
      </c>
      <c r="AZ30" s="8">
        <f ca="1"/>
        <v>3.1532813522691217E-2</v>
      </c>
      <c r="BA30" s="8">
        <v>3.2982266191006304E-2</v>
      </c>
      <c r="BB30" s="8">
        <f ca="1"/>
        <v>4.4982566638418486E-2</v>
      </c>
      <c r="BC30" s="8">
        <v>4.9479486250578186E-2</v>
      </c>
      <c r="BH30" s="11" t="s">
        <v>784</v>
      </c>
      <c r="BI30" s="37">
        <v>1</v>
      </c>
      <c r="BJ30" s="46">
        <v>1E-3</v>
      </c>
      <c r="BK30" s="46">
        <v>2</v>
      </c>
      <c r="BL30" s="37">
        <f>($BK$30-$BJ$30)/($BF$29-1)</f>
        <v>0.10521052631578948</v>
      </c>
      <c r="BM30" s="39">
        <f ca="1"/>
        <v>0.8426842105263157</v>
      </c>
      <c r="CD30" s="11" t="s">
        <v>784</v>
      </c>
      <c r="CE30" s="37">
        <v>1</v>
      </c>
      <c r="CF30" s="37">
        <f ca="1">MAX(0.001,$BM$30-$BL$30)</f>
        <v>0.73747368421052628</v>
      </c>
      <c r="CG30" s="37">
        <f ca="1">$BM$30+$BL$30</f>
        <v>0.94789473684210512</v>
      </c>
      <c r="CH30" s="37">
        <f ca="1">($CG$30-$CF$30)/($CB$29-1)</f>
        <v>1.1074792243767307E-2</v>
      </c>
      <c r="CI30" s="39">
        <f ca="1"/>
        <v>0.77069806094182813</v>
      </c>
    </row>
    <row r="31" spans="1:99" x14ac:dyDescent="0.25">
      <c r="A31" s="46">
        <v>73</v>
      </c>
      <c r="B31" s="48" t="b">
        <v>1</v>
      </c>
      <c r="U31" s="37"/>
      <c r="V31" s="37"/>
      <c r="W31" s="9"/>
      <c r="X31" s="8"/>
      <c r="Y31" s="8"/>
      <c r="Z31" s="8"/>
      <c r="AA31" s="8"/>
      <c r="AB31" s="8"/>
      <c r="AC31" s="8"/>
      <c r="AD31" s="8"/>
      <c r="AE31" s="8"/>
      <c r="AG31" s="37"/>
      <c r="AH31" s="37"/>
      <c r="AI31" s="9"/>
      <c r="AJ31" s="8"/>
      <c r="AK31" s="8"/>
      <c r="AL31" s="8"/>
      <c r="AM31" s="8"/>
      <c r="AN31" s="8"/>
      <c r="AO31" s="8"/>
      <c r="AP31" s="8"/>
      <c r="AQ31" s="8"/>
      <c r="AS31" s="37">
        <v>81.973333333333287</v>
      </c>
      <c r="AT31" s="37">
        <v>83.729999999999947</v>
      </c>
      <c r="AU31" s="9">
        <v>82</v>
      </c>
      <c r="AV31" s="8">
        <v>2.6478205575614977E-2</v>
      </c>
      <c r="AW31" s="8">
        <v>2.4991346430730199E-2</v>
      </c>
      <c r="AX31" s="8">
        <v>7.6675097400584757E-3</v>
      </c>
      <c r="AY31" s="8">
        <f ca="1"/>
        <v>2.8050218750913958E-2</v>
      </c>
      <c r="AZ31" s="8">
        <f ca="1"/>
        <v>2.5054565686994712E-2</v>
      </c>
      <c r="BA31" s="8">
        <v>2.570141272720794E-2</v>
      </c>
      <c r="BB31" s="8">
        <f ca="1"/>
        <v>3.5434557380095266E-2</v>
      </c>
      <c r="BC31" s="8">
        <v>4.0649140531950234E-2</v>
      </c>
      <c r="BE31" s="57" cm="1">
        <f t="array" ref="BE31">NLL_Gamma(UV_Data,$BI$29,$BI$30,UV_Include)</f>
        <v>202690.60000000015</v>
      </c>
      <c r="BF31" s="58" cm="1">
        <f t="array" ref="BF31:BY31">_xlfn.SEQUENCE(1,$BF$29,$BJ$29,$BL$29)</f>
        <v>0.5</v>
      </c>
      <c r="BG31" s="58">
        <v>5.7368421052631575</v>
      </c>
      <c r="BH31" s="58">
        <v>10.973684210526315</v>
      </c>
      <c r="BI31" s="58">
        <v>16.210526315789473</v>
      </c>
      <c r="BJ31" s="58">
        <v>21.44736842105263</v>
      </c>
      <c r="BK31" s="58">
        <v>26.684210526315788</v>
      </c>
      <c r="BL31" s="58">
        <v>31.921052631578945</v>
      </c>
      <c r="BM31" s="58">
        <v>37.157894736842103</v>
      </c>
      <c r="BN31" s="58">
        <v>42.39473684210526</v>
      </c>
      <c r="BO31" s="58">
        <v>47.631578947368418</v>
      </c>
      <c r="BP31" s="58">
        <v>52.868421052631575</v>
      </c>
      <c r="BQ31" s="58">
        <v>58.105263157894733</v>
      </c>
      <c r="BR31" s="58">
        <v>63.34210526315789</v>
      </c>
      <c r="BS31" s="58">
        <v>68.578947368421041</v>
      </c>
      <c r="BT31" s="58">
        <v>73.815789473684191</v>
      </c>
      <c r="BU31" s="58">
        <v>79.052631578947341</v>
      </c>
      <c r="BV31" s="58">
        <v>84.289473684210492</v>
      </c>
      <c r="BW31" s="58">
        <v>89.526315789473642</v>
      </c>
      <c r="BX31" s="58">
        <v>94.763157894736793</v>
      </c>
      <c r="BY31" s="59">
        <v>99.999999999999943</v>
      </c>
      <c r="CA31" s="57" cm="1">
        <f t="array" ref="CA31">NLL_Gamma(UV_Data,$CE$29,$CE$30,UV_Include)</f>
        <v>202690.60000000015</v>
      </c>
      <c r="CB31" s="58" cm="1">
        <f t="array" aca="1" ref="CB31:CU31" ca="1">_xlfn.SEQUENCE(1,$CB$29,$CF$29,$CH$29)</f>
        <v>52.868421052631575</v>
      </c>
      <c r="CC31" s="58">
        <f ca="1"/>
        <v>53.4196675900277</v>
      </c>
      <c r="CD31" s="58">
        <f ca="1"/>
        <v>53.970914127423825</v>
      </c>
      <c r="CE31" s="58">
        <f ca="1"/>
        <v>54.52216066481995</v>
      </c>
      <c r="CF31" s="58">
        <f ca="1"/>
        <v>55.073407202216075</v>
      </c>
      <c r="CG31" s="58">
        <f ca="1"/>
        <v>55.624653739612199</v>
      </c>
      <c r="CH31" s="58">
        <f ca="1"/>
        <v>56.175900277008324</v>
      </c>
      <c r="CI31" s="58">
        <f ca="1"/>
        <v>56.727146814404449</v>
      </c>
      <c r="CJ31" s="58">
        <f ca="1"/>
        <v>57.278393351800574</v>
      </c>
      <c r="CK31" s="58">
        <f ca="1"/>
        <v>57.829639889196699</v>
      </c>
      <c r="CL31" s="58">
        <f ca="1"/>
        <v>58.380886426592824</v>
      </c>
      <c r="CM31" s="58">
        <f ca="1"/>
        <v>58.932132963988948</v>
      </c>
      <c r="CN31" s="58">
        <f ca="1"/>
        <v>59.483379501385073</v>
      </c>
      <c r="CO31" s="58">
        <f ca="1"/>
        <v>60.034626038781198</v>
      </c>
      <c r="CP31" s="58">
        <f ca="1"/>
        <v>60.585872576177323</v>
      </c>
      <c r="CQ31" s="58">
        <f ca="1"/>
        <v>61.137119113573448</v>
      </c>
      <c r="CR31" s="58">
        <f ca="1"/>
        <v>61.688365650969573</v>
      </c>
      <c r="CS31" s="58">
        <f ca="1"/>
        <v>62.239612188365697</v>
      </c>
      <c r="CT31" s="58">
        <f ca="1"/>
        <v>62.790858725761822</v>
      </c>
      <c r="CU31" s="59">
        <f ca="1"/>
        <v>63.342105263157947</v>
      </c>
    </row>
    <row r="32" spans="1:99" x14ac:dyDescent="0.25">
      <c r="A32" s="46">
        <v>72.8</v>
      </c>
      <c r="B32" s="48" t="b">
        <v>1</v>
      </c>
      <c r="U32" s="37"/>
      <c r="V32" s="37"/>
      <c r="W32" s="9"/>
      <c r="X32" s="8"/>
      <c r="Y32" s="8"/>
      <c r="Z32" s="8"/>
      <c r="AA32" s="8"/>
      <c r="AB32" s="8"/>
      <c r="AC32" s="8"/>
      <c r="AD32" s="8"/>
      <c r="AE32" s="8"/>
      <c r="AG32" s="37"/>
      <c r="AH32" s="37"/>
      <c r="AI32" s="9"/>
      <c r="AJ32" s="8"/>
      <c r="AK32" s="8"/>
      <c r="AL32" s="8"/>
      <c r="AM32" s="8"/>
      <c r="AN32" s="8"/>
      <c r="AO32" s="8"/>
      <c r="AP32" s="8"/>
      <c r="AQ32" s="8"/>
      <c r="AS32" s="37">
        <v>83.729999999999947</v>
      </c>
      <c r="AT32" s="37">
        <v>85.486666666666608</v>
      </c>
      <c r="AU32" s="9">
        <v>23</v>
      </c>
      <c r="AV32" s="8">
        <v>2.0009288491867228E-2</v>
      </c>
      <c r="AW32" s="8">
        <v>2.0153330233505184E-2</v>
      </c>
      <c r="AX32" s="8">
        <v>7.4753853778573021E-3</v>
      </c>
      <c r="AY32" s="8">
        <f ca="1"/>
        <v>1.7620271363500972E-2</v>
      </c>
      <c r="AZ32" s="8">
        <f ca="1"/>
        <v>1.944395786427755E-2</v>
      </c>
      <c r="BA32" s="8">
        <v>1.8420559263409797E-2</v>
      </c>
      <c r="BB32" s="8">
        <f ca="1"/>
        <v>2.4722879377453655E-2</v>
      </c>
      <c r="BC32" s="8">
        <v>3.0046436951708944E-2</v>
      </c>
      <c r="BE32" s="43" cm="1">
        <f t="array" ref="BE32:BE51">_xlfn.SEQUENCE($BF$29,1,$BJ$30,$BL$30)</f>
        <v>1E-3</v>
      </c>
      <c r="BF32" s="25">
        <f t="dataTable" ref="BF32:BY51" dt2D="1" dtr="1" r1="BI29" r2="BI30"/>
        <v>18179.922407808757</v>
      </c>
      <c r="BG32" s="25">
        <v>70330.491508467254</v>
      </c>
      <c r="BH32" s="25">
        <v>142757.85414861629</v>
      </c>
      <c r="BI32" s="25">
        <v>223200.70141405021</v>
      </c>
      <c r="BJ32" s="25">
        <v>308851.89540947764</v>
      </c>
      <c r="BK32" s="25">
        <v>398376.64593457914</v>
      </c>
      <c r="BL32" s="25">
        <v>490988.4820670113</v>
      </c>
      <c r="BM32" s="25">
        <v>586167.64019210043</v>
      </c>
      <c r="BN32" s="25">
        <v>683544.66808827536</v>
      </c>
      <c r="BO32" s="25">
        <v>782843.31059233984</v>
      </c>
      <c r="BP32" s="25">
        <v>883849.13071480475</v>
      </c>
      <c r="BQ32" s="25">
        <v>986390.81700456317</v>
      </c>
      <c r="BR32" s="25">
        <v>1090328.3465732839</v>
      </c>
      <c r="BS32" s="25">
        <v>1195545.1215125173</v>
      </c>
      <c r="BT32" s="25">
        <v>1301942.5390702244</v>
      </c>
      <c r="BU32" s="25">
        <v>1409436.1209216625</v>
      </c>
      <c r="BV32" s="25">
        <v>1517952.6790438148</v>
      </c>
      <c r="BW32" s="25">
        <v>1627428.1927495431</v>
      </c>
      <c r="BX32" s="25">
        <v>1737806.1868673759</v>
      </c>
      <c r="BY32" s="29">
        <v>1849036.4713620017</v>
      </c>
      <c r="CA32" s="43" cm="1">
        <f t="array" aca="1" ref="CA32:CA51" ca="1">_xlfn.SEQUENCE($CB$29,1,$CF$30,$CH$30)</f>
        <v>0.73747368421052628</v>
      </c>
      <c r="CB32" s="25">
        <f t="dataTable" ref="CB32:CU51" dt2D="1" dtr="1" r1="CE29" r2="CE30" ca="1"/>
        <v>10953.697856901126</v>
      </c>
      <c r="CC32" s="25">
        <v>11019.944426414073</v>
      </c>
      <c r="CD32" s="25">
        <v>11103.003819094189</v>
      </c>
      <c r="CE32" s="25">
        <v>11202.702710850657</v>
      </c>
      <c r="CF32" s="25">
        <v>11318.87131469903</v>
      </c>
      <c r="CG32" s="25">
        <v>11451.343273580718</v>
      </c>
      <c r="CH32" s="25">
        <v>11599.95555747003</v>
      </c>
      <c r="CI32" s="25">
        <v>11764.548364555241</v>
      </c>
      <c r="CJ32" s="25">
        <v>11944.965026295753</v>
      </c>
      <c r="CK32" s="25">
        <v>12141.051916164797</v>
      </c>
      <c r="CL32" s="25">
        <v>12352.658361903026</v>
      </c>
      <c r="CM32" s="25">
        <v>12579.636561114088</v>
      </c>
      <c r="CN32" s="25">
        <v>12821.841500045261</v>
      </c>
      <c r="CO32" s="25">
        <v>13079.130875404082</v>
      </c>
      <c r="CP32" s="25">
        <v>13351.365019070747</v>
      </c>
      <c r="CQ32" s="25">
        <v>13638.406825573074</v>
      </c>
      <c r="CR32" s="25">
        <v>13940.121682198278</v>
      </c>
      <c r="CS32" s="25">
        <v>14256.377401624104</v>
      </c>
      <c r="CT32" s="25">
        <v>14587.044156954858</v>
      </c>
      <c r="CU32" s="29">
        <v>14931.99441905705</v>
      </c>
    </row>
    <row r="33" spans="1:99" x14ac:dyDescent="0.25">
      <c r="A33" s="46">
        <v>73.3</v>
      </c>
      <c r="B33" s="48" t="b">
        <v>1</v>
      </c>
      <c r="U33" s="37"/>
      <c r="V33" s="37"/>
      <c r="W33" s="9"/>
      <c r="X33" s="8"/>
      <c r="Y33" s="8"/>
      <c r="Z33" s="8"/>
      <c r="AA33" s="8"/>
      <c r="AB33" s="8"/>
      <c r="AC33" s="8"/>
      <c r="AD33" s="8"/>
      <c r="AE33" s="8"/>
      <c r="AG33" s="37"/>
      <c r="AH33" s="37"/>
      <c r="AI33" s="9"/>
      <c r="AJ33" s="8"/>
      <c r="AK33" s="8"/>
      <c r="AL33" s="8"/>
      <c r="AM33" s="8"/>
      <c r="AN33" s="8"/>
      <c r="AO33" s="8"/>
      <c r="AP33" s="8"/>
      <c r="AQ33" s="8"/>
      <c r="AS33" s="37">
        <v>85.486666666666608</v>
      </c>
      <c r="AT33" s="37">
        <v>87.243333333333268</v>
      </c>
      <c r="AU33" s="9">
        <v>24</v>
      </c>
      <c r="AV33" s="8">
        <v>1.4616422830135201E-2</v>
      </c>
      <c r="AW33" s="8">
        <v>1.6005035537516643E-2</v>
      </c>
      <c r="AX33" s="8">
        <v>7.2880750650414772E-3</v>
      </c>
      <c r="AY33" s="8">
        <f ca="1"/>
        <v>9.8349117272428233E-3</v>
      </c>
      <c r="AZ33" s="8">
        <f ca="1"/>
        <v>1.475282075611517E-2</v>
      </c>
      <c r="BA33" s="8">
        <v>1.1139705799611543E-2</v>
      </c>
      <c r="BB33" s="8">
        <f ca="1"/>
        <v>1.357055372415894E-2</v>
      </c>
      <c r="BC33" s="8">
        <v>1.8012571735488425E-2</v>
      </c>
      <c r="BE33" s="43">
        <v>0.10621052631578948</v>
      </c>
      <c r="BF33" s="25">
        <v>32674.927516434036</v>
      </c>
      <c r="BG33" s="25">
        <v>13288.352420728299</v>
      </c>
      <c r="BH33" s="25">
        <v>14178.570864514126</v>
      </c>
      <c r="BI33" s="25">
        <v>23084.273933583499</v>
      </c>
      <c r="BJ33" s="25">
        <v>37198.323732647666</v>
      </c>
      <c r="BK33" s="25">
        <v>55185.930061383988</v>
      </c>
      <c r="BL33" s="25">
        <v>76260.621997452778</v>
      </c>
      <c r="BM33" s="25">
        <v>99902.63592617822</v>
      </c>
      <c r="BN33" s="25">
        <v>125742.51962598614</v>
      </c>
      <c r="BO33" s="25">
        <v>153504.01793368641</v>
      </c>
      <c r="BP33" s="25">
        <v>182972.69385979234</v>
      </c>
      <c r="BQ33" s="25">
        <v>213977.23595318204</v>
      </c>
      <c r="BR33" s="25">
        <v>246377.62132554123</v>
      </c>
      <c r="BS33" s="25">
        <v>280057.25206840894</v>
      </c>
      <c r="BT33" s="25">
        <v>314917.52542975411</v>
      </c>
      <c r="BU33" s="25">
        <v>350873.96308482764</v>
      </c>
      <c r="BV33" s="25">
        <v>387853.37701062526</v>
      </c>
      <c r="BW33" s="25">
        <v>425791.74651997944</v>
      </c>
      <c r="BX33" s="25">
        <v>464632.59644144564</v>
      </c>
      <c r="BY33" s="29">
        <v>504325.73673971649</v>
      </c>
      <c r="CA33" s="43">
        <f ca="1"/>
        <v>0.74854847645429357</v>
      </c>
      <c r="CB33" s="25">
        <v>10891.092062919231</v>
      </c>
      <c r="CC33" s="25">
        <v>10933.280313096957</v>
      </c>
      <c r="CD33" s="25">
        <v>10992.281386442019</v>
      </c>
      <c r="CE33" s="25">
        <v>11067.921958863351</v>
      </c>
      <c r="CF33" s="25">
        <v>11160.032243376585</v>
      </c>
      <c r="CG33" s="25">
        <v>11268.445882923164</v>
      </c>
      <c r="CH33" s="25">
        <v>11392.999847477227</v>
      </c>
      <c r="CI33" s="25">
        <v>11533.534335227432</v>
      </c>
      <c r="CJ33" s="25">
        <v>11689.892677632757</v>
      </c>
      <c r="CK33" s="25">
        <v>11861.921248166729</v>
      </c>
      <c r="CL33" s="25">
        <v>12049.469374569742</v>
      </c>
      <c r="CM33" s="25">
        <v>12252.389254445778</v>
      </c>
      <c r="CN33" s="25">
        <v>12470.535874041721</v>
      </c>
      <c r="CO33" s="25">
        <v>12703.766930065533</v>
      </c>
      <c r="CP33" s="25">
        <v>12951.942754397001</v>
      </c>
      <c r="CQ33" s="25">
        <v>13214.926241564157</v>
      </c>
      <c r="CR33" s="25">
        <v>13492.582778854336</v>
      </c>
      <c r="CS33" s="25">
        <v>13784.780178944959</v>
      </c>
      <c r="CT33" s="25">
        <v>14091.388614940484</v>
      </c>
      <c r="CU33" s="29">
        <v>14412.280557707589</v>
      </c>
    </row>
    <row r="34" spans="1:99" x14ac:dyDescent="0.25">
      <c r="A34" s="46">
        <v>73.599999999999994</v>
      </c>
      <c r="B34" s="48" t="b">
        <v>1</v>
      </c>
      <c r="G34" t="str">
        <f>AI2&amp;" Method Histogram"</f>
        <v>Scott Method Histogram</v>
      </c>
      <c r="U34" s="37"/>
      <c r="V34" s="37"/>
      <c r="W34" s="9"/>
      <c r="X34" s="8"/>
      <c r="Y34" s="8"/>
      <c r="Z34" s="8"/>
      <c r="AA34" s="8"/>
      <c r="AB34" s="8"/>
      <c r="AC34" s="8"/>
      <c r="AD34" s="8"/>
      <c r="AE34" s="8"/>
      <c r="AG34" s="37"/>
      <c r="AH34" s="37"/>
      <c r="AI34" s="9"/>
      <c r="AJ34" s="8"/>
      <c r="AK34" s="8"/>
      <c r="AL34" s="8"/>
      <c r="AM34" s="8"/>
      <c r="AN34" s="8"/>
      <c r="AO34" s="8"/>
      <c r="AP34" s="8"/>
      <c r="AQ34" s="8"/>
      <c r="AS34" s="37">
        <v>87.243333333333268</v>
      </c>
      <c r="AT34" s="37">
        <v>89</v>
      </c>
      <c r="AU34" s="9">
        <v>21</v>
      </c>
      <c r="AV34" s="8">
        <v>1.0320883161523575E-2</v>
      </c>
      <c r="AW34" s="8">
        <v>1.2530164397252186E-2</v>
      </c>
      <c r="AX34" s="8">
        <v>7.105458176245194E-3</v>
      </c>
      <c r="AY34" s="8">
        <f ca="1"/>
        <v>4.7933324765466745E-3</v>
      </c>
      <c r="AZ34" s="8">
        <f ca="1"/>
        <v>1.0953472994870594E-2</v>
      </c>
      <c r="BA34" s="8">
        <v>3.8588523358134008E-3</v>
      </c>
      <c r="BB34" s="8">
        <f ca="1"/>
        <v>3.5984613590485104E-3</v>
      </c>
      <c r="BC34" s="8">
        <v>5.6062722403127374E-3</v>
      </c>
      <c r="BE34" s="43">
        <v>0.21142105263157895</v>
      </c>
      <c r="BF34" s="25">
        <v>52992.252995132701</v>
      </c>
      <c r="BG34" s="25">
        <v>23049.678631724706</v>
      </c>
      <c r="BH34" s="25">
        <v>13383.897807808053</v>
      </c>
      <c r="BI34" s="25">
        <v>11733.601609175055</v>
      </c>
      <c r="BJ34" s="25">
        <v>15291.652140536782</v>
      </c>
      <c r="BK34" s="25">
        <v>22723.2592015708</v>
      </c>
      <c r="BL34" s="25">
        <v>33241.951869937089</v>
      </c>
      <c r="BM34" s="25">
        <v>46327.966530960621</v>
      </c>
      <c r="BN34" s="25">
        <v>61611.850963065677</v>
      </c>
      <c r="BO34" s="25">
        <v>78817.350003062995</v>
      </c>
      <c r="BP34" s="25">
        <v>97730.026661466909</v>
      </c>
      <c r="BQ34" s="25">
        <v>118178.56948715585</v>
      </c>
      <c r="BR34" s="25">
        <v>140022.95559181058</v>
      </c>
      <c r="BS34" s="25">
        <v>163146.58706697533</v>
      </c>
      <c r="BT34" s="25">
        <v>187450.86116061933</v>
      </c>
      <c r="BU34" s="25">
        <v>212851.29954799154</v>
      </c>
      <c r="BV34" s="25">
        <v>239274.71420608766</v>
      </c>
      <c r="BW34" s="25">
        <v>266657.08444773854</v>
      </c>
      <c r="BX34" s="25">
        <v>294941.93510150287</v>
      </c>
      <c r="BY34" s="29">
        <v>324079.07613207126</v>
      </c>
      <c r="CA34" s="43">
        <f ca="1"/>
        <v>0.75962326869806085</v>
      </c>
      <c r="CB34" s="25">
        <v>10862.374294265783</v>
      </c>
      <c r="CC34" s="25">
        <v>10880.857567543257</v>
      </c>
      <c r="CD34" s="25">
        <v>10916.153663988027</v>
      </c>
      <c r="CE34" s="25">
        <v>10968.089259509072</v>
      </c>
      <c r="CF34" s="25">
        <v>11036.494567122074</v>
      </c>
      <c r="CG34" s="25">
        <v>11121.203229768331</v>
      </c>
      <c r="CH34" s="25">
        <v>11222.052217422188</v>
      </c>
      <c r="CI34" s="25">
        <v>11338.881728272105</v>
      </c>
      <c r="CJ34" s="25">
        <v>11471.535093777205</v>
      </c>
      <c r="CK34" s="25">
        <v>11619.858687410735</v>
      </c>
      <c r="CL34" s="25">
        <v>11783.701836913593</v>
      </c>
      <c r="CM34" s="25">
        <v>11962.916739889301</v>
      </c>
      <c r="CN34" s="25">
        <v>12157.358382585091</v>
      </c>
      <c r="CO34" s="25">
        <v>12366.884461708478</v>
      </c>
      <c r="CP34" s="25">
        <v>12591.355309139815</v>
      </c>
      <c r="CQ34" s="25">
        <v>12830.633819406587</v>
      </c>
      <c r="CR34" s="25">
        <v>13084.585379796579</v>
      </c>
      <c r="CS34" s="25">
        <v>13353.077802986854</v>
      </c>
      <c r="CT34" s="25">
        <v>13635.981262082107</v>
      </c>
      <c r="CU34" s="29">
        <v>13933.16822794894</v>
      </c>
    </row>
    <row r="35" spans="1:99" x14ac:dyDescent="0.25">
      <c r="A35" s="46">
        <v>72.599999999999994</v>
      </c>
      <c r="B35" s="48" t="b">
        <v>1</v>
      </c>
      <c r="U35" s="37"/>
      <c r="V35" s="37"/>
      <c r="W35" s="9"/>
      <c r="X35" s="8"/>
      <c r="Y35" s="8"/>
      <c r="Z35" s="8"/>
      <c r="AA35" s="8"/>
      <c r="AB35" s="8"/>
      <c r="AC35" s="8"/>
      <c r="AD35" s="8"/>
      <c r="AE35" s="8"/>
      <c r="AG35" s="37"/>
      <c r="AH35" s="37"/>
      <c r="AI35" s="9"/>
      <c r="AJ35" s="8"/>
      <c r="AK35" s="8"/>
      <c r="AL35" s="8"/>
      <c r="AM35" s="8"/>
      <c r="AN35" s="8"/>
      <c r="AO35" s="8"/>
      <c r="AP35" s="8"/>
      <c r="AQ35" s="8"/>
      <c r="AS35" s="37"/>
      <c r="AT35" s="37"/>
      <c r="AU35" s="9"/>
      <c r="AV35" s="8"/>
      <c r="AW35" s="8"/>
      <c r="AX35" s="8"/>
      <c r="AY35" s="8"/>
      <c r="AZ35" s="8"/>
      <c r="BA35" s="8"/>
      <c r="BB35" s="8"/>
      <c r="BC35" s="8"/>
      <c r="BE35" s="43">
        <v>0.31663157894736843</v>
      </c>
      <c r="BF35" s="25">
        <v>73726.146793815773</v>
      </c>
      <c r="BG35" s="25">
        <v>37590.578198334864</v>
      </c>
      <c r="BH35" s="25">
        <v>21731.803142344907</v>
      </c>
      <c r="BI35" s="25">
        <v>13888.51271163861</v>
      </c>
      <c r="BJ35" s="25">
        <v>11253.569010927136</v>
      </c>
      <c r="BK35" s="25">
        <v>12492.181839887926</v>
      </c>
      <c r="BL35" s="25">
        <v>16817.880276181029</v>
      </c>
      <c r="BM35" s="25">
        <v>23710.900705131215</v>
      </c>
      <c r="BN35" s="25">
        <v>32801.790905162954</v>
      </c>
      <c r="BO35" s="25">
        <v>43814.295713087384</v>
      </c>
      <c r="BP35" s="25">
        <v>56533.978139417763</v>
      </c>
      <c r="BQ35" s="25">
        <v>70789.526733033621</v>
      </c>
      <c r="BR35" s="25">
        <v>86440.918605616098</v>
      </c>
      <c r="BS35" s="25">
        <v>103371.55584870749</v>
      </c>
      <c r="BT35" s="25">
        <v>121482.83571027659</v>
      </c>
      <c r="BU35" s="25">
        <v>140690.27986557616</v>
      </c>
      <c r="BV35" s="25">
        <v>160920.70029159865</v>
      </c>
      <c r="BW35" s="25">
        <v>182110.0763011759</v>
      </c>
      <c r="BX35" s="25">
        <v>204201.932722867</v>
      </c>
      <c r="BY35" s="29">
        <v>227146.07952136351</v>
      </c>
      <c r="CA35" s="43">
        <f ca="1"/>
        <v>0.77069806094182813</v>
      </c>
      <c r="CB35" s="25">
        <v>10866.56352092827</v>
      </c>
      <c r="CC35" s="25">
        <v>10861.684930772208</v>
      </c>
      <c r="CD35" s="25">
        <v>10873.619163783287</v>
      </c>
      <c r="CE35" s="25">
        <v>10902.192895870769</v>
      </c>
      <c r="CF35" s="25">
        <v>10947.236340050153</v>
      </c>
      <c r="CG35" s="25">
        <v>11008.583139262772</v>
      </c>
      <c r="CH35" s="25">
        <v>11086.070263483014</v>
      </c>
      <c r="CI35" s="25">
        <v>11179.537910899189</v>
      </c>
      <c r="CJ35" s="25">
        <v>11288.829412970754</v>
      </c>
      <c r="CK35" s="25">
        <v>11413.791143170756</v>
      </c>
      <c r="CL35" s="25">
        <v>11554.272429240027</v>
      </c>
      <c r="CM35" s="25">
        <v>11710.125468782042</v>
      </c>
      <c r="CN35" s="25">
        <v>11881.20524804416</v>
      </c>
      <c r="CO35" s="25">
        <v>12067.369463733925</v>
      </c>
      <c r="CP35" s="25">
        <v>12268.478447731619</v>
      </c>
      <c r="CQ35" s="25">
        <v>12484.395094564838</v>
      </c>
      <c r="CR35" s="25">
        <v>12714.984791521098</v>
      </c>
      <c r="CS35" s="25">
        <v>12960.115351277882</v>
      </c>
      <c r="CT35" s="25">
        <v>13219.656946939482</v>
      </c>
      <c r="CU35" s="29">
        <v>13493.482049372791</v>
      </c>
    </row>
    <row r="36" spans="1:99" x14ac:dyDescent="0.25">
      <c r="A36" s="46">
        <v>75.599999999999994</v>
      </c>
      <c r="B36" s="48" t="b">
        <v>1</v>
      </c>
      <c r="U36" s="37"/>
      <c r="V36" s="37"/>
      <c r="W36" s="9"/>
      <c r="X36" s="8"/>
      <c r="Y36" s="8"/>
      <c r="Z36" s="8"/>
      <c r="AA36" s="8"/>
      <c r="AB36" s="8"/>
      <c r="AC36" s="8"/>
      <c r="AD36" s="8"/>
      <c r="AE36" s="8"/>
      <c r="AG36" s="37"/>
      <c r="AH36" s="37"/>
      <c r="AI36" s="9"/>
      <c r="AJ36" s="8"/>
      <c r="AK36" s="8"/>
      <c r="AL36" s="8"/>
      <c r="AM36" s="8"/>
      <c r="AN36" s="8"/>
      <c r="AO36" s="8"/>
      <c r="AP36" s="8"/>
      <c r="AQ36" s="8"/>
      <c r="AS36" s="37"/>
      <c r="AT36" s="37"/>
      <c r="AU36" s="9"/>
      <c r="AV36" s="8"/>
      <c r="AW36" s="8"/>
      <c r="AX36" s="8"/>
      <c r="AY36" s="8"/>
      <c r="AZ36" s="8"/>
      <c r="BA36" s="8"/>
      <c r="BB36" s="8"/>
      <c r="BC36" s="8"/>
      <c r="BE36" s="43">
        <v>0.42184210526315791</v>
      </c>
      <c r="BF36" s="25">
        <v>94631.321319137031</v>
      </c>
      <c r="BG36" s="25">
        <v>54096.698733736135</v>
      </c>
      <c r="BH36" s="25">
        <v>33838.869687827028</v>
      </c>
      <c r="BI36" s="25">
        <v>21596.525267201225</v>
      </c>
      <c r="BJ36" s="25">
        <v>14562.527576570241</v>
      </c>
      <c r="BK36" s="25">
        <v>11402.086415611577</v>
      </c>
      <c r="BL36" s="25">
        <v>11328.73086198523</v>
      </c>
      <c r="BM36" s="25">
        <v>13822.697301015849</v>
      </c>
      <c r="BN36" s="25">
        <v>18514.533511128076</v>
      </c>
      <c r="BO36" s="25">
        <v>25127.984329133229</v>
      </c>
      <c r="BP36" s="25">
        <v>33448.612765544065</v>
      </c>
      <c r="BQ36" s="25">
        <v>43305.107369240031</v>
      </c>
      <c r="BR36" s="25">
        <v>54557.445251903016</v>
      </c>
      <c r="BS36" s="25">
        <v>67089.028505075068</v>
      </c>
      <c r="BT36" s="25">
        <v>80801.254376725541</v>
      </c>
      <c r="BU36" s="25">
        <v>95609.64454210455</v>
      </c>
      <c r="BV36" s="25">
        <v>111441.01097820839</v>
      </c>
      <c r="BW36" s="25">
        <v>128231.33299786547</v>
      </c>
      <c r="BX36" s="25">
        <v>145924.13542963739</v>
      </c>
      <c r="BY36" s="29">
        <v>164469.22823821532</v>
      </c>
      <c r="CA36" s="43">
        <f ca="1"/>
        <v>0.78177285318559542</v>
      </c>
      <c r="CB36" s="25">
        <v>10902.720705785723</v>
      </c>
      <c r="CC36" s="25">
        <v>10874.813574544336</v>
      </c>
      <c r="CD36" s="25">
        <v>10863.719266470298</v>
      </c>
      <c r="CE36" s="25">
        <v>10869.264457472545</v>
      </c>
      <c r="CF36" s="25">
        <v>10891.279360566687</v>
      </c>
      <c r="CG36" s="25">
        <v>10929.597618694197</v>
      </c>
      <c r="CH36" s="25">
        <v>10984.056201829164</v>
      </c>
      <c r="CI36" s="25">
        <v>11054.495308160287</v>
      </c>
      <c r="CJ36" s="25">
        <v>11140.75826914657</v>
      </c>
      <c r="CK36" s="25">
        <v>11242.691458261374</v>
      </c>
      <c r="CL36" s="25">
        <v>11360.144203245382</v>
      </c>
      <c r="CM36" s="25">
        <v>11492.968701702232</v>
      </c>
      <c r="CN36" s="25">
        <v>11641.019939879177</v>
      </c>
      <c r="CO36" s="25">
        <v>11804.155614483798</v>
      </c>
      <c r="CP36" s="25">
        <v>11982.236057396272</v>
      </c>
      <c r="CQ36" s="25">
        <v>12175.124163144365</v>
      </c>
      <c r="CR36" s="25">
        <v>12382.685319015336</v>
      </c>
      <c r="CS36" s="25">
        <v>12604.787337687005</v>
      </c>
      <c r="CT36" s="25">
        <v>12841.300392263362</v>
      </c>
      <c r="CU36" s="29">
        <v>13092.09695361145</v>
      </c>
    </row>
    <row r="37" spans="1:99" x14ac:dyDescent="0.25">
      <c r="A37" s="46">
        <v>75.400000000000006</v>
      </c>
      <c r="B37" s="48" t="b">
        <v>1</v>
      </c>
      <c r="U37" s="37"/>
      <c r="V37" s="37"/>
      <c r="W37" s="9"/>
      <c r="X37" s="8"/>
      <c r="Y37" s="8"/>
      <c r="Z37" s="8"/>
      <c r="AA37" s="8"/>
      <c r="AB37" s="8"/>
      <c r="AC37" s="8"/>
      <c r="AD37" s="8"/>
      <c r="AE37" s="8"/>
      <c r="AG37" s="37"/>
      <c r="AH37" s="37"/>
      <c r="AI37" s="9"/>
      <c r="AJ37" s="8"/>
      <c r="AK37" s="8"/>
      <c r="AL37" s="8"/>
      <c r="AM37" s="8"/>
      <c r="AN37" s="8"/>
      <c r="AO37" s="8"/>
      <c r="AP37" s="8"/>
      <c r="AQ37" s="8"/>
      <c r="AS37" s="37"/>
      <c r="AT37" s="37"/>
      <c r="AU37" s="9"/>
      <c r="AV37" s="8"/>
      <c r="AW37" s="8"/>
      <c r="AX37" s="8"/>
      <c r="AY37" s="8"/>
      <c r="AZ37" s="8"/>
      <c r="BA37" s="8"/>
      <c r="BB37" s="8"/>
      <c r="BC37" s="8"/>
      <c r="BE37" s="43">
        <v>0.52705263157894744</v>
      </c>
      <c r="BF37" s="25">
        <v>115630.51812843383</v>
      </c>
      <c r="BG37" s="25">
        <v>71681.601264221579</v>
      </c>
      <c r="BH37" s="25">
        <v>48009.477939501012</v>
      </c>
      <c r="BI37" s="25">
        <v>32352.839240064255</v>
      </c>
      <c r="BJ37" s="25">
        <v>21904.547270622017</v>
      </c>
      <c r="BK37" s="25">
        <v>15329.811830852197</v>
      </c>
      <c r="BL37" s="25">
        <v>11842.161998414756</v>
      </c>
      <c r="BM37" s="25">
        <v>10921.834158634325</v>
      </c>
      <c r="BN37" s="25">
        <v>12199.376089935351</v>
      </c>
      <c r="BO37" s="25">
        <v>15398.532629129273</v>
      </c>
      <c r="BP37" s="25">
        <v>20304.866786729195</v>
      </c>
      <c r="BQ37" s="25">
        <v>26747.067111613876</v>
      </c>
      <c r="BR37" s="25">
        <v>34585.110715465737</v>
      </c>
      <c r="BS37" s="25">
        <v>43702.399689826547</v>
      </c>
      <c r="BT37" s="25">
        <v>54000.331282666077</v>
      </c>
      <c r="BU37" s="25">
        <v>65394.42716923423</v>
      </c>
      <c r="BV37" s="25">
        <v>77811.499326526799</v>
      </c>
      <c r="BW37" s="25">
        <v>91187.527067372866</v>
      </c>
      <c r="BX37" s="25">
        <v>105466.03522033383</v>
      </c>
      <c r="BY37" s="29">
        <v>120596.83375010006</v>
      </c>
      <c r="CA37" s="43">
        <f ca="1"/>
        <v>0.7928476454293627</v>
      </c>
      <c r="CB37" s="25">
        <v>10969.946441616161</v>
      </c>
      <c r="CC37" s="25">
        <v>10919.334713731414</v>
      </c>
      <c r="CD37" s="25">
        <v>10885.535809013893</v>
      </c>
      <c r="CE37" s="25">
        <v>10868.3764033728</v>
      </c>
      <c r="CF37" s="25">
        <v>10867.686709823492</v>
      </c>
      <c r="CG37" s="25">
        <v>10883.30037130756</v>
      </c>
      <c r="CH37" s="25">
        <v>10915.05435779913</v>
      </c>
      <c r="CI37" s="25">
        <v>10962.788867486857</v>
      </c>
      <c r="CJ37" s="25">
        <v>11026.347231829674</v>
      </c>
      <c r="CK37" s="25">
        <v>11105.575824301097</v>
      </c>
      <c r="CL37" s="25">
        <v>11200.323972641716</v>
      </c>
      <c r="CM37" s="25">
        <v>11310.443874455133</v>
      </c>
      <c r="CN37" s="25">
        <v>11435.79051598871</v>
      </c>
      <c r="CO37" s="25">
        <v>11576.221593949973</v>
      </c>
      <c r="CP37" s="25">
        <v>11731.597440218977</v>
      </c>
      <c r="CQ37" s="25">
        <v>11901.780949323553</v>
      </c>
      <c r="CR37" s="25">
        <v>12086.637508551248</v>
      </c>
      <c r="CS37" s="25">
        <v>12286.034930579443</v>
      </c>
      <c r="CT37" s="25">
        <v>12499.843388512412</v>
      </c>
      <c r="CU37" s="29">
        <v>12727.935353217123</v>
      </c>
    </row>
    <row r="38" spans="1:99" x14ac:dyDescent="0.25">
      <c r="A38" s="46">
        <v>75.3</v>
      </c>
      <c r="B38" s="48" t="b">
        <v>1</v>
      </c>
      <c r="U38" s="37"/>
      <c r="V38" s="37"/>
      <c r="W38" s="9"/>
      <c r="X38" s="8"/>
      <c r="Y38" s="8"/>
      <c r="Z38" s="8"/>
      <c r="AA38" s="8"/>
      <c r="AB38" s="8"/>
      <c r="AC38" s="8"/>
      <c r="AD38" s="8"/>
      <c r="AE38" s="8"/>
      <c r="AG38" s="37"/>
      <c r="AH38" s="37"/>
      <c r="AI38" s="9"/>
      <c r="AJ38" s="8"/>
      <c r="AK38" s="8"/>
      <c r="AL38" s="8"/>
      <c r="AM38" s="8"/>
      <c r="AN38" s="8"/>
      <c r="AO38" s="8"/>
      <c r="AP38" s="8"/>
      <c r="AQ38" s="8"/>
      <c r="AS38" s="37"/>
      <c r="AT38" s="37"/>
      <c r="AU38" s="9"/>
      <c r="AV38" s="8"/>
      <c r="AW38" s="8"/>
      <c r="AX38" s="8"/>
      <c r="AY38" s="8"/>
      <c r="AZ38" s="8"/>
      <c r="BA38" s="8"/>
      <c r="BB38" s="8"/>
      <c r="BC38" s="8"/>
      <c r="BE38" s="43">
        <v>0.63226315789473686</v>
      </c>
      <c r="BF38" s="25">
        <v>136689.24709963173</v>
      </c>
      <c r="BG38" s="25">
        <v>89949.557020735258</v>
      </c>
      <c r="BH38" s="25">
        <v>63486.660481331055</v>
      </c>
      <c r="BI38" s="25">
        <v>45039.24856721035</v>
      </c>
      <c r="BJ38" s="25">
        <v>31800.183383084506</v>
      </c>
      <c r="BK38" s="25">
        <v>22434.674728630798</v>
      </c>
      <c r="BL38" s="25">
        <v>16156.251681509337</v>
      </c>
      <c r="BM38" s="25">
        <v>12445.150627045083</v>
      </c>
      <c r="BN38" s="25">
        <v>10931.919343662257</v>
      </c>
      <c r="BO38" s="25">
        <v>11340.30266817228</v>
      </c>
      <c r="BP38" s="25">
        <v>13455.863611088354</v>
      </c>
      <c r="BQ38" s="25">
        <v>17107.290721289191</v>
      </c>
      <c r="BR38" s="25">
        <v>22154.561110457307</v>
      </c>
      <c r="BS38" s="25">
        <v>28481.076870134399</v>
      </c>
      <c r="BT38" s="25">
        <v>35988.235248290002</v>
      </c>
      <c r="BU38" s="25">
        <v>44591.557920173844</v>
      </c>
      <c r="BV38" s="25">
        <v>54217.85686278253</v>
      </c>
      <c r="BW38" s="25">
        <v>64803.111388945021</v>
      </c>
      <c r="BX38" s="25">
        <v>76290.846327222142</v>
      </c>
      <c r="BY38" s="29">
        <v>88630.871642304468</v>
      </c>
      <c r="CA38" s="43">
        <f ca="1"/>
        <v>0.80392243767312999</v>
      </c>
      <c r="CB38" s="25">
        <v>11067.378752012351</v>
      </c>
      <c r="CC38" s="25">
        <v>10994.377384301659</v>
      </c>
      <c r="CD38" s="25">
        <v>10938.188839758108</v>
      </c>
      <c r="CE38" s="25">
        <v>10898.639794290944</v>
      </c>
      <c r="CF38" s="25">
        <v>10875.560460915591</v>
      </c>
      <c r="CG38" s="25">
        <v>10868.784482573688</v>
      </c>
      <c r="CH38" s="25">
        <v>10878.148829239281</v>
      </c>
      <c r="CI38" s="25">
        <v>10903.493699100994</v>
      </c>
      <c r="CJ38" s="25">
        <v>10944.662423617783</v>
      </c>
      <c r="CK38" s="25">
        <v>11001.501376263213</v>
      </c>
      <c r="CL38" s="25">
        <v>11073.859884777839</v>
      </c>
      <c r="CM38" s="25">
        <v>11161.590146765207</v>
      </c>
      <c r="CN38" s="25">
        <v>11264.547148472777</v>
      </c>
      <c r="CO38" s="25">
        <v>11382.588586608013</v>
      </c>
      <c r="CP38" s="25">
        <v>11515.574793051035</v>
      </c>
      <c r="CQ38" s="25">
        <v>11663.368662329629</v>
      </c>
      <c r="CR38" s="25">
        <v>11825.835581731222</v>
      </c>
      <c r="CS38" s="25">
        <v>12002.843363933382</v>
      </c>
      <c r="CT38" s="25">
        <v>12194.262182040395</v>
      </c>
      <c r="CU38" s="29">
        <v>12399.964506919052</v>
      </c>
    </row>
    <row r="39" spans="1:99" x14ac:dyDescent="0.25">
      <c r="A39" s="46">
        <v>75.099999999999994</v>
      </c>
      <c r="B39" s="48" t="b">
        <v>1</v>
      </c>
      <c r="U39" s="37"/>
      <c r="V39" s="37"/>
      <c r="W39" s="9"/>
      <c r="X39" s="8"/>
      <c r="Y39" s="8"/>
      <c r="Z39" s="8"/>
      <c r="AA39" s="8"/>
      <c r="AB39" s="8"/>
      <c r="AC39" s="8"/>
      <c r="AD39" s="8"/>
      <c r="AE39" s="8"/>
      <c r="AG39" s="37"/>
      <c r="AH39" s="37"/>
      <c r="AI39" s="9"/>
      <c r="AJ39" s="8"/>
      <c r="AK39" s="8"/>
      <c r="AL39" s="8"/>
      <c r="AM39" s="8"/>
      <c r="AN39" s="8"/>
      <c r="AO39" s="8"/>
      <c r="AP39" s="8"/>
      <c r="AQ39" s="8"/>
      <c r="AS39" s="37"/>
      <c r="AT39" s="37"/>
      <c r="AU39" s="9"/>
      <c r="AV39" s="8"/>
      <c r="AW39" s="8"/>
      <c r="AX39" s="8"/>
      <c r="AY39" s="8"/>
      <c r="AZ39" s="8"/>
      <c r="BA39" s="8"/>
      <c r="BB39" s="8"/>
      <c r="BC39" s="8"/>
      <c r="BE39" s="43">
        <v>0.73747368421052628</v>
      </c>
      <c r="BF39" s="25">
        <v>157789.08603150983</v>
      </c>
      <c r="BG39" s="25">
        <v>108689.19548400758</v>
      </c>
      <c r="BH39" s="25">
        <v>79866.098475996638</v>
      </c>
      <c r="BI39" s="25">
        <v>59058.486093269225</v>
      </c>
      <c r="BJ39" s="25">
        <v>43459.220440536752</v>
      </c>
      <c r="BK39" s="25">
        <v>31733.511317476587</v>
      </c>
      <c r="BL39" s="25">
        <v>23094.887801748497</v>
      </c>
      <c r="BM39" s="25">
        <v>17023.586278677667</v>
      </c>
      <c r="BN39" s="25">
        <v>13150.15452668832</v>
      </c>
      <c r="BO39" s="25">
        <v>11198.337382591833</v>
      </c>
      <c r="BP39" s="25">
        <v>10953.697856901126</v>
      </c>
      <c r="BQ39" s="25">
        <v>12244.924498495489</v>
      </c>
      <c r="BR39" s="25">
        <v>14931.994419057033</v>
      </c>
      <c r="BS39" s="25">
        <v>18898.309710127422</v>
      </c>
      <c r="BT39" s="25">
        <v>24045.267619676535</v>
      </c>
      <c r="BU39" s="25">
        <v>30288.389822953788</v>
      </c>
      <c r="BV39" s="25">
        <v>37554.488296955831</v>
      </c>
      <c r="BW39" s="25">
        <v>45779.542354512094</v>
      </c>
      <c r="BX39" s="25">
        <v>54907.076824182484</v>
      </c>
      <c r="BY39" s="29">
        <v>64886.901670657804</v>
      </c>
      <c r="CA39" s="43">
        <f ca="1"/>
        <v>0.81499722991689727</v>
      </c>
      <c r="CB39" s="25">
        <v>11194.191042747196</v>
      </c>
      <c r="CC39" s="25">
        <v>11099.10637332505</v>
      </c>
      <c r="CD39" s="25">
        <v>11020.834527070198</v>
      </c>
      <c r="CE39" s="25">
        <v>10959.202179891681</v>
      </c>
      <c r="CF39" s="25">
        <v>10914.039544805051</v>
      </c>
      <c r="CG39" s="25">
        <v>10885.180264751742</v>
      </c>
      <c r="CH39" s="25">
        <v>10872.461309706039</v>
      </c>
      <c r="CI39" s="25">
        <v>10875.722877856304</v>
      </c>
      <c r="CJ39" s="25">
        <v>10894.808300661878</v>
      </c>
      <c r="CK39" s="25">
        <v>10929.563951595908</v>
      </c>
      <c r="CL39" s="25">
        <v>10979.839158399147</v>
      </c>
      <c r="CM39" s="25">
        <v>11045.486118675217</v>
      </c>
      <c r="CN39" s="25">
        <v>11126.359818671455</v>
      </c>
      <c r="CO39" s="25">
        <v>11222.317955095252</v>
      </c>
      <c r="CP39" s="25">
        <v>11333.220859826997</v>
      </c>
      <c r="CQ39" s="25">
        <v>11458.931427394229</v>
      </c>
      <c r="CR39" s="25">
        <v>11599.315045084497</v>
      </c>
      <c r="CS39" s="25">
        <v>11754.239525575325</v>
      </c>
      <c r="CT39" s="25">
        <v>11923.575041971044</v>
      </c>
      <c r="CU39" s="29">
        <v>12107.194065138208</v>
      </c>
    </row>
    <row r="40" spans="1:99" x14ac:dyDescent="0.25">
      <c r="A40" s="46">
        <v>74.900000000000006</v>
      </c>
      <c r="B40" s="48" t="b">
        <v>1</v>
      </c>
      <c r="U40" s="37"/>
      <c r="V40" s="37"/>
      <c r="W40" s="9"/>
      <c r="X40" s="8"/>
      <c r="Y40" s="8"/>
      <c r="Z40" s="8"/>
      <c r="AA40" s="8"/>
      <c r="AB40" s="8"/>
      <c r="AC40" s="8"/>
      <c r="AD40" s="8"/>
      <c r="AE40" s="8"/>
      <c r="AG40" s="37"/>
      <c r="AH40" s="37"/>
      <c r="AI40" s="9"/>
      <c r="AJ40" s="8"/>
      <c r="AK40" s="8"/>
      <c r="AL40" s="8"/>
      <c r="AM40" s="8"/>
      <c r="AN40" s="8"/>
      <c r="AO40" s="8"/>
      <c r="AP40" s="8"/>
      <c r="AQ40" s="8"/>
      <c r="AS40" s="37"/>
      <c r="AT40" s="37"/>
      <c r="AU40" s="9"/>
      <c r="AV40" s="8"/>
      <c r="AW40" s="8"/>
      <c r="AX40" s="8"/>
      <c r="AY40" s="8"/>
      <c r="AZ40" s="8"/>
      <c r="BA40" s="8"/>
      <c r="BB40" s="8"/>
      <c r="BC40" s="8"/>
      <c r="BE40" s="43">
        <v>0.8426842105263157</v>
      </c>
      <c r="BF40" s="25">
        <v>178919.02894345124</v>
      </c>
      <c r="BG40" s="25">
        <v>127774.23750799266</v>
      </c>
      <c r="BH40" s="25">
        <v>96906.23961202697</v>
      </c>
      <c r="BI40" s="25">
        <v>74053.72634134446</v>
      </c>
      <c r="BJ40" s="25">
        <v>56409.559800655974</v>
      </c>
      <c r="BK40" s="25">
        <v>42638.949789640639</v>
      </c>
      <c r="BL40" s="25">
        <v>31955.425385957333</v>
      </c>
      <c r="BM40" s="25">
        <v>23839.22297493117</v>
      </c>
      <c r="BN40" s="25">
        <v>17920.890334986558</v>
      </c>
      <c r="BO40" s="25">
        <v>13924.172302934694</v>
      </c>
      <c r="BP40" s="25">
        <v>11634.63188928879</v>
      </c>
      <c r="BQ40" s="25">
        <v>10880.957642927762</v>
      </c>
      <c r="BR40" s="25">
        <v>11523.126675533917</v>
      </c>
      <c r="BS40" s="25">
        <v>13444.541078649067</v>
      </c>
      <c r="BT40" s="25">
        <v>16546.598100242933</v>
      </c>
      <c r="BU40" s="25">
        <v>20744.819415564925</v>
      </c>
      <c r="BV40" s="25">
        <v>25966.017001611723</v>
      </c>
      <c r="BW40" s="25">
        <v>32146.17017121251</v>
      </c>
      <c r="BX40" s="25">
        <v>39228.803752927604</v>
      </c>
      <c r="BY40" s="29">
        <v>47163.727711448002</v>
      </c>
      <c r="CA40" s="43">
        <f ca="1"/>
        <v>0.82607202216066455</v>
      </c>
      <c r="CB40" s="25">
        <v>11349.590191405321</v>
      </c>
      <c r="CC40" s="25">
        <v>11232.720288686509</v>
      </c>
      <c r="CD40" s="25">
        <v>11132.66320913486</v>
      </c>
      <c r="CE40" s="25">
        <v>11049.245628659681</v>
      </c>
      <c r="CF40" s="25">
        <v>10982.297760276353</v>
      </c>
      <c r="CG40" s="25">
        <v>10931.653246926264</v>
      </c>
      <c r="CH40" s="25">
        <v>10897.149058583715</v>
      </c>
      <c r="CI40" s="25">
        <v>10878.625393437313</v>
      </c>
      <c r="CJ40" s="25">
        <v>10875.925582946014</v>
      </c>
      <c r="CK40" s="25">
        <v>10888.896000583367</v>
      </c>
      <c r="CL40" s="25">
        <v>10917.385974089777</v>
      </c>
      <c r="CM40" s="25">
        <v>10961.247701069171</v>
      </c>
      <c r="CN40" s="25">
        <v>11020.336167768586</v>
      </c>
      <c r="CO40" s="25">
        <v>11094.509070895641</v>
      </c>
      <c r="CP40" s="25">
        <v>11183.626742330671</v>
      </c>
      <c r="CQ40" s="25">
        <v>11287.55207660111</v>
      </c>
      <c r="CR40" s="25">
        <v>11406.150460994653</v>
      </c>
      <c r="CS40" s="25">
        <v>11539.28970818875</v>
      </c>
      <c r="CT40" s="25">
        <v>11686.839991287638</v>
      </c>
      <c r="CU40" s="29">
        <v>11848.673781158086</v>
      </c>
    </row>
    <row r="41" spans="1:99" x14ac:dyDescent="0.25">
      <c r="A41" s="46">
        <v>74.7</v>
      </c>
      <c r="B41" s="48" t="b">
        <v>1</v>
      </c>
      <c r="U41" s="37"/>
      <c r="V41" s="37"/>
      <c r="W41" s="9"/>
      <c r="X41" s="8"/>
      <c r="Y41" s="8"/>
      <c r="Z41" s="8"/>
      <c r="AA41" s="8"/>
      <c r="AB41" s="8"/>
      <c r="AC41" s="8"/>
      <c r="AD41" s="8"/>
      <c r="AE41" s="8"/>
      <c r="AG41" s="37"/>
      <c r="AH41" s="37"/>
      <c r="AI41" s="9"/>
      <c r="AJ41" s="8"/>
      <c r="AK41" s="8"/>
      <c r="AL41" s="8"/>
      <c r="AM41" s="8"/>
      <c r="AN41" s="8"/>
      <c r="AO41" s="8"/>
      <c r="AP41" s="8"/>
      <c r="AQ41" s="8"/>
      <c r="AS41" s="37"/>
      <c r="AT41" s="37"/>
      <c r="AU41" s="9"/>
      <c r="AV41" s="8"/>
      <c r="AW41" s="8"/>
      <c r="AX41" s="8"/>
      <c r="AY41" s="8"/>
      <c r="AZ41" s="8"/>
      <c r="BA41" s="8"/>
      <c r="BB41" s="8"/>
      <c r="BC41" s="8"/>
      <c r="BE41" s="43">
        <v>0.94789473684210512</v>
      </c>
      <c r="BF41" s="25">
        <v>200071.97233119686</v>
      </c>
      <c r="BG41" s="25">
        <v>147123.17972804999</v>
      </c>
      <c r="BH41" s="25">
        <v>114451.18066439741</v>
      </c>
      <c r="BI41" s="25">
        <v>89794.666226027548</v>
      </c>
      <c r="BJ41" s="25">
        <v>70346.498517652566</v>
      </c>
      <c r="BK41" s="25">
        <v>54771.887338949979</v>
      </c>
      <c r="BL41" s="25">
        <v>42284.361767579569</v>
      </c>
      <c r="BM41" s="25">
        <v>32364.15818886612</v>
      </c>
      <c r="BN41" s="25">
        <v>24641.824381234015</v>
      </c>
      <c r="BO41" s="25">
        <v>18841.105181495055</v>
      </c>
      <c r="BP41" s="25">
        <v>14747.563600161813</v>
      </c>
      <c r="BQ41" s="25">
        <v>12189.888186113649</v>
      </c>
      <c r="BR41" s="25">
        <v>11028.05605103268</v>
      </c>
      <c r="BS41" s="25">
        <v>11145.469286460537</v>
      </c>
      <c r="BT41" s="25">
        <v>12443.525140367272</v>
      </c>
      <c r="BU41" s="25">
        <v>14837.745288002065</v>
      </c>
      <c r="BV41" s="25">
        <v>18254.941706361627</v>
      </c>
      <c r="BW41" s="25">
        <v>22631.093708275148</v>
      </c>
      <c r="BX41" s="25">
        <v>27909.726122303106</v>
      </c>
      <c r="BY41" s="29">
        <v>34040.648913136145</v>
      </c>
      <c r="CA41" s="43">
        <f ca="1"/>
        <v>0.83714681440443184</v>
      </c>
      <c r="CB41" s="25">
        <v>11532.814764231412</v>
      </c>
      <c r="CC41" s="25">
        <v>11394.449757340542</v>
      </c>
      <c r="CD41" s="25">
        <v>11272.897573616925</v>
      </c>
      <c r="CE41" s="25">
        <v>11167.984888969633</v>
      </c>
      <c r="CF41" s="25">
        <v>11079.541916414126</v>
      </c>
      <c r="CG41" s="25">
        <v>11007.402298892066</v>
      </c>
      <c r="CH41" s="25">
        <v>10951.403006377468</v>
      </c>
      <c r="CI41" s="25">
        <v>10911.384237059034</v>
      </c>
      <c r="CJ41" s="25">
        <v>10887.189322395716</v>
      </c>
      <c r="CK41" s="25">
        <v>10878.664635860914</v>
      </c>
      <c r="CL41" s="25">
        <v>10885.659505195419</v>
      </c>
      <c r="CM41" s="25">
        <v>10908.02612800271</v>
      </c>
      <c r="CN41" s="25">
        <v>10945.619490530082</v>
      </c>
      <c r="CO41" s="25">
        <v>10998.297289485006</v>
      </c>
      <c r="CP41" s="25">
        <v>11065.919856747953</v>
      </c>
      <c r="CQ41" s="25">
        <v>11148.350086846447</v>
      </c>
      <c r="CR41" s="25">
        <v>11245.453367067881</v>
      </c>
      <c r="CS41" s="25">
        <v>11357.09751008989</v>
      </c>
      <c r="CT41" s="25">
        <v>11483.152689016759</v>
      </c>
      <c r="CU41" s="29">
        <v>11623.49137471521</v>
      </c>
    </row>
    <row r="42" spans="1:99" x14ac:dyDescent="0.25">
      <c r="A42" s="46">
        <v>74.400000000000006</v>
      </c>
      <c r="B42" s="48" t="b">
        <v>1</v>
      </c>
      <c r="U42" s="37"/>
      <c r="V42" s="37"/>
      <c r="W42" s="9"/>
      <c r="X42" s="8"/>
      <c r="Y42" s="8"/>
      <c r="Z42" s="8"/>
      <c r="AA42" s="8"/>
      <c r="AB42" s="8"/>
      <c r="AC42" s="8"/>
      <c r="AD42" s="8"/>
      <c r="AE42" s="8"/>
      <c r="AG42" s="37"/>
      <c r="AH42" s="37"/>
      <c r="AI42" s="9"/>
      <c r="AJ42" s="8"/>
      <c r="AK42" s="8"/>
      <c r="AL42" s="8"/>
      <c r="AM42" s="8"/>
      <c r="AN42" s="8"/>
      <c r="AO42" s="8"/>
      <c r="AP42" s="8"/>
      <c r="AQ42" s="8"/>
      <c r="AS42" s="37"/>
      <c r="AT42" s="37"/>
      <c r="AU42" s="9"/>
      <c r="AV42" s="8"/>
      <c r="AW42" s="8"/>
      <c r="AX42" s="8"/>
      <c r="AY42" s="8"/>
      <c r="AZ42" s="8"/>
      <c r="BA42" s="8"/>
      <c r="BB42" s="8"/>
      <c r="BC42" s="8"/>
      <c r="BE42" s="43">
        <v>1.0531052631578945</v>
      </c>
      <c r="BF42" s="25">
        <v>221243.0636972129</v>
      </c>
      <c r="BG42" s="25">
        <v>166680.34611985448</v>
      </c>
      <c r="BH42" s="25">
        <v>132394.42208198895</v>
      </c>
      <c r="BI42" s="25">
        <v>106123.98266940557</v>
      </c>
      <c r="BJ42" s="25">
        <v>85061.889986817812</v>
      </c>
      <c r="BK42" s="25">
        <v>67873.353833901696</v>
      </c>
      <c r="BL42" s="25">
        <v>53771.903288318426</v>
      </c>
      <c r="BM42" s="25">
        <v>42237.774735391875</v>
      </c>
      <c r="BN42" s="25">
        <v>32901.515953547081</v>
      </c>
      <c r="BO42" s="25">
        <v>25486.871779595</v>
      </c>
      <c r="BP42" s="25">
        <v>19779.405224048991</v>
      </c>
      <c r="BQ42" s="25">
        <v>15607.804835787791</v>
      </c>
      <c r="BR42" s="25">
        <v>12832.047726493882</v>
      </c>
      <c r="BS42" s="25">
        <v>11335.53598770881</v>
      </c>
      <c r="BT42" s="25">
        <v>11019.666867402653</v>
      </c>
      <c r="BU42" s="25">
        <v>11799.962040824406</v>
      </c>
      <c r="BV42" s="25">
        <v>13603.23348497107</v>
      </c>
      <c r="BW42" s="25">
        <v>16365.460512671687</v>
      </c>
      <c r="BX42" s="25">
        <v>20030.167952486572</v>
      </c>
      <c r="BY42" s="29">
        <v>24547.165769106756</v>
      </c>
      <c r="CA42" s="43">
        <f ca="1"/>
        <v>0.84822160664819912</v>
      </c>
      <c r="CB42" s="25">
        <v>11743.133350161535</v>
      </c>
      <c r="CC42" s="25">
        <v>11583.555741972923</v>
      </c>
      <c r="CD42" s="25">
        <v>11440.790956951492</v>
      </c>
      <c r="CE42" s="25">
        <v>11314.665671006513</v>
      </c>
      <c r="CF42" s="25">
        <v>11205.010097153225</v>
      </c>
      <c r="CG42" s="25">
        <v>11111.657878333439</v>
      </c>
      <c r="CH42" s="25">
        <v>11034.445984521175</v>
      </c>
      <c r="CI42" s="25">
        <v>10973.214613904862</v>
      </c>
      <c r="CJ42" s="25">
        <v>10927.807097943869</v>
      </c>
      <c r="CK42" s="25">
        <v>10898.069810111368</v>
      </c>
      <c r="CL42" s="25">
        <v>10883.852078148022</v>
      </c>
      <c r="CM42" s="25">
        <v>10885.006099657583</v>
      </c>
      <c r="CN42" s="25">
        <v>10901.386860887205</v>
      </c>
      <c r="CO42" s="25">
        <v>10932.852058544548</v>
      </c>
      <c r="CP42" s="25">
        <v>10979.262024509704</v>
      </c>
      <c r="CQ42" s="25">
        <v>11040.479653310373</v>
      </c>
      <c r="CR42" s="25">
        <v>11116.370332234084</v>
      </c>
      <c r="CS42" s="25">
        <v>11206.801873958355</v>
      </c>
      <c r="CT42" s="25">
        <v>11311.644451587505</v>
      </c>
      <c r="CU42" s="29">
        <v>11430.770535988233</v>
      </c>
    </row>
    <row r="43" spans="1:99" x14ac:dyDescent="0.25">
      <c r="A43" s="46">
        <v>74.099999999999994</v>
      </c>
      <c r="B43" s="48" t="b">
        <v>1</v>
      </c>
      <c r="U43" s="37"/>
      <c r="V43" s="37"/>
      <c r="W43" s="9"/>
      <c r="X43" s="8"/>
      <c r="Y43" s="8"/>
      <c r="Z43" s="8"/>
      <c r="AA43" s="8"/>
      <c r="AB43" s="8"/>
      <c r="AC43" s="8"/>
      <c r="AD43" s="8"/>
      <c r="AE43" s="8"/>
      <c r="AG43" s="37"/>
      <c r="AH43" s="37"/>
      <c r="AI43" s="9"/>
      <c r="AJ43" s="8"/>
      <c r="AK43" s="8"/>
      <c r="AL43" s="8"/>
      <c r="AM43" s="8"/>
      <c r="AN43" s="8"/>
      <c r="AO43" s="8"/>
      <c r="AP43" s="8"/>
      <c r="AQ43" s="8"/>
      <c r="AS43" s="37"/>
      <c r="AT43" s="37"/>
      <c r="AU43" s="9"/>
      <c r="AV43" s="8"/>
      <c r="AW43" s="8"/>
      <c r="AX43" s="8"/>
      <c r="AY43" s="8"/>
      <c r="AZ43" s="8"/>
      <c r="BA43" s="8"/>
      <c r="BB43" s="8"/>
      <c r="BC43" s="8"/>
      <c r="BE43" s="43">
        <v>1.158315789473684</v>
      </c>
      <c r="BF43" s="25">
        <v>242428.8406841906</v>
      </c>
      <c r="BG43" s="25">
        <v>186406.01068900069</v>
      </c>
      <c r="BH43" s="25">
        <v>150659.97423330104</v>
      </c>
      <c r="BI43" s="25">
        <v>122929.42240288512</v>
      </c>
      <c r="BJ43" s="25">
        <v>100407.21730246498</v>
      </c>
      <c r="BK43" s="25">
        <v>81758.568731716907</v>
      </c>
      <c r="BL43" s="25">
        <v>66197.005768301242</v>
      </c>
      <c r="BM43" s="25">
        <v>53202.76479754247</v>
      </c>
      <c r="BN43" s="25">
        <v>42406.393597864888</v>
      </c>
      <c r="BO43" s="25">
        <v>33531.637006080557</v>
      </c>
      <c r="BP43" s="25">
        <v>26364.058032702025</v>
      </c>
      <c r="BQ43" s="25">
        <v>20732.345226608348</v>
      </c>
      <c r="BR43" s="25">
        <v>16496.475699481984</v>
      </c>
      <c r="BS43" s="25">
        <v>13539.851542864415</v>
      </c>
      <c r="BT43" s="25">
        <v>11763.870004725793</v>
      </c>
      <c r="BU43" s="25">
        <v>11084.052760315122</v>
      </c>
      <c r="BV43" s="25">
        <v>11427.211786629323</v>
      </c>
      <c r="BW43" s="25">
        <v>12729.326396497469</v>
      </c>
      <c r="BX43" s="25">
        <v>14933.921418479926</v>
      </c>
      <c r="BY43" s="29">
        <v>17990.806817267599</v>
      </c>
      <c r="CA43" s="43">
        <f ca="1"/>
        <v>0.85929639889196641</v>
      </c>
      <c r="CB43" s="25">
        <v>11979.843002917458</v>
      </c>
      <c r="CC43" s="25">
        <v>11799.327966850704</v>
      </c>
      <c r="CD43" s="25">
        <v>11635.62575395097</v>
      </c>
      <c r="CE43" s="25">
        <v>11488.563040127745</v>
      </c>
      <c r="CF43" s="25">
        <v>11357.970038396361</v>
      </c>
      <c r="CG43" s="25">
        <v>11243.680391698232</v>
      </c>
      <c r="CH43" s="25">
        <v>11145.531070007773</v>
      </c>
      <c r="CI43" s="25">
        <v>11063.362271513361</v>
      </c>
      <c r="CJ43" s="25">
        <v>10997.017327674106</v>
      </c>
      <c r="CK43" s="25">
        <v>10946.34261196336</v>
      </c>
      <c r="CL43" s="25">
        <v>10911.187452121756</v>
      </c>
      <c r="CM43" s="25">
        <v>10891.404045753179</v>
      </c>
      <c r="CN43" s="25">
        <v>10886.847379104551</v>
      </c>
      <c r="CO43" s="25">
        <v>10897.375148883657</v>
      </c>
      <c r="CP43" s="25">
        <v>10922.847686970508</v>
      </c>
      <c r="CQ43" s="25">
        <v>10963.127887893088</v>
      </c>
      <c r="CR43" s="25">
        <v>11018.081138938564</v>
      </c>
      <c r="CS43" s="25">
        <v>11087.575252784596</v>
      </c>
      <c r="CT43" s="25">
        <v>11171.480402535499</v>
      </c>
      <c r="CU43" s="29">
        <v>11269.669059058029</v>
      </c>
    </row>
    <row r="44" spans="1:99" x14ac:dyDescent="0.25">
      <c r="A44" s="46">
        <v>73.8</v>
      </c>
      <c r="B44" s="48" t="b">
        <v>1</v>
      </c>
      <c r="U44" s="37"/>
      <c r="V44" s="37"/>
      <c r="W44" s="9"/>
      <c r="X44" s="8"/>
      <c r="Y44" s="8"/>
      <c r="Z44" s="8"/>
      <c r="AA44" s="8"/>
      <c r="AB44" s="8"/>
      <c r="AC44" s="8"/>
      <c r="AD44" s="8"/>
      <c r="AE44" s="8"/>
      <c r="AG44" s="37"/>
      <c r="AH44" s="37"/>
      <c r="AI44" s="9"/>
      <c r="AJ44" s="8"/>
      <c r="AK44" s="8"/>
      <c r="AL44" s="8"/>
      <c r="AM44" s="8"/>
      <c r="AN44" s="8"/>
      <c r="AO44" s="8"/>
      <c r="AP44" s="8"/>
      <c r="AQ44" s="8"/>
      <c r="AS44" s="37"/>
      <c r="AT44" s="37"/>
      <c r="AU44" s="9"/>
      <c r="AV44" s="8"/>
      <c r="AW44" s="8"/>
      <c r="AX44" s="8"/>
      <c r="AY44" s="8"/>
      <c r="AZ44" s="8"/>
      <c r="BA44" s="8"/>
      <c r="BB44" s="8"/>
      <c r="BC44" s="8"/>
      <c r="BE44" s="43">
        <v>1.2635263157894734</v>
      </c>
      <c r="BF44" s="25">
        <v>263626.74606266519</v>
      </c>
      <c r="BG44" s="25">
        <v>206270.8325921729</v>
      </c>
      <c r="BH44" s="25">
        <v>169191.71266117188</v>
      </c>
      <c r="BI44" s="25">
        <v>140128.07735545418</v>
      </c>
      <c r="BJ44" s="25">
        <v>116272.78877973177</v>
      </c>
      <c r="BK44" s="25">
        <v>96291.056733681136</v>
      </c>
      <c r="BL44" s="25">
        <v>79396.410294963105</v>
      </c>
      <c r="BM44" s="25">
        <v>65069.085848901683</v>
      </c>
      <c r="BN44" s="25">
        <v>52939.631173922404</v>
      </c>
      <c r="BO44" s="25">
        <v>42731.79110683527</v>
      </c>
      <c r="BP44" s="25">
        <v>34231.128658154543</v>
      </c>
      <c r="BQ44" s="25">
        <v>27266.332376758641</v>
      </c>
      <c r="BR44" s="25">
        <v>21697.379374329877</v>
      </c>
      <c r="BS44" s="25">
        <v>17407.671742410123</v>
      </c>
      <c r="BT44" s="25">
        <v>14298.606728969164</v>
      </c>
      <c r="BU44" s="25">
        <v>12285.706009256191</v>
      </c>
      <c r="BV44" s="25">
        <v>11295.781560268086</v>
      </c>
      <c r="BW44" s="25">
        <v>11264.812694833936</v>
      </c>
      <c r="BX44" s="25">
        <v>12136.324241514103</v>
      </c>
      <c r="BY44" s="29">
        <v>13860.126164999474</v>
      </c>
      <c r="CA44" s="43">
        <f ca="1"/>
        <v>0.87037119113573369</v>
      </c>
      <c r="CB44" s="25">
        <v>12242.267782859924</v>
      </c>
      <c r="CC44" s="25">
        <v>12041.083444471442</v>
      </c>
      <c r="CD44" s="25">
        <v>11856.711929250161</v>
      </c>
      <c r="CE44" s="25">
        <v>11688.979913105284</v>
      </c>
      <c r="CF44" s="25">
        <v>11537.717609052257</v>
      </c>
      <c r="CG44" s="25">
        <v>11402.758660032603</v>
      </c>
      <c r="CH44" s="25">
        <v>11283.940036020413</v>
      </c>
      <c r="CI44" s="25">
        <v>11181.101935204311</v>
      </c>
      <c r="CJ44" s="25">
        <v>11094.087689043397</v>
      </c>
      <c r="CK44" s="25">
        <v>11022.743671011081</v>
      </c>
      <c r="CL44" s="25">
        <v>10966.919208847919</v>
      </c>
      <c r="CM44" s="25">
        <v>10926.466500157583</v>
      </c>
      <c r="CN44" s="25">
        <v>10901.240531187368</v>
      </c>
      <c r="CO44" s="25">
        <v>10891.098998644877</v>
      </c>
      <c r="CP44" s="25">
        <v>10895.902234410103</v>
      </c>
      <c r="CQ44" s="25">
        <v>10915.513133010987</v>
      </c>
      <c r="CR44" s="25">
        <v>10949.797081734841</v>
      </c>
      <c r="CS44" s="25">
        <v>10998.621893259218</v>
      </c>
      <c r="CT44" s="25">
        <v>11061.857740688438</v>
      </c>
      <c r="CU44" s="29">
        <v>11139.377094889369</v>
      </c>
    </row>
    <row r="45" spans="1:99" x14ac:dyDescent="0.25">
      <c r="A45" s="46">
        <v>73.400000000000006</v>
      </c>
      <c r="B45" s="48" t="b">
        <v>1</v>
      </c>
      <c r="U45" s="37"/>
      <c r="V45" s="37"/>
      <c r="W45" s="9"/>
      <c r="X45" s="8"/>
      <c r="Y45" s="8"/>
      <c r="Z45" s="8"/>
      <c r="AA45" s="8"/>
      <c r="AB45" s="8"/>
      <c r="AC45" s="8"/>
      <c r="AD45" s="8"/>
      <c r="AE45" s="8"/>
      <c r="AG45" s="37"/>
      <c r="AH45" s="37"/>
      <c r="AI45" s="9"/>
      <c r="AJ45" s="8"/>
      <c r="AK45" s="8"/>
      <c r="AL45" s="8"/>
      <c r="AM45" s="8"/>
      <c r="AN45" s="8"/>
      <c r="AO45" s="8"/>
      <c r="AP45" s="8"/>
      <c r="AQ45" s="8"/>
      <c r="AS45" s="37"/>
      <c r="AT45" s="37"/>
      <c r="AU45" s="9"/>
      <c r="AV45" s="8"/>
      <c r="AW45" s="8"/>
      <c r="AX45" s="8"/>
      <c r="AY45" s="8"/>
      <c r="AZ45" s="8"/>
      <c r="BA45" s="8"/>
      <c r="BB45" s="8"/>
      <c r="BC45" s="8"/>
      <c r="BE45" s="43">
        <v>1.3687368421052628</v>
      </c>
      <c r="BF45" s="25">
        <v>284834.83737445885</v>
      </c>
      <c r="BG45" s="25">
        <v>226252.52467761724</v>
      </c>
      <c r="BH45" s="25">
        <v>187947.00552026901</v>
      </c>
      <c r="BI45" s="25">
        <v>157656.97098820403</v>
      </c>
      <c r="BJ45" s="25">
        <v>132575.28318613404</v>
      </c>
      <c r="BK45" s="25">
        <v>111367.15191373594</v>
      </c>
      <c r="BL45" s="25">
        <v>93246.106248670054</v>
      </c>
      <c r="BM45" s="25">
        <v>77692.382576260861</v>
      </c>
      <c r="BN45" s="25">
        <v>64336.528674933819</v>
      </c>
      <c r="BO45" s="25">
        <v>52902.289381499642</v>
      </c>
      <c r="BP45" s="25">
        <v>43175.227706470905</v>
      </c>
      <c r="BQ45" s="25">
        <v>34984.032198727306</v>
      </c>
      <c r="BR45" s="25">
        <v>28188.679969950725</v>
      </c>
      <c r="BS45" s="25">
        <v>22672.573111683549</v>
      </c>
      <c r="BT45" s="25">
        <v>18337.108871894849</v>
      </c>
      <c r="BU45" s="25">
        <v>15097.808925834126</v>
      </c>
      <c r="BV45" s="25">
        <v>12881.485250498419</v>
      </c>
      <c r="BW45" s="25">
        <v>11624.117158716575</v>
      </c>
      <c r="BX45" s="25">
        <v>11269.229479049105</v>
      </c>
      <c r="BY45" s="29">
        <v>11766.632176186857</v>
      </c>
      <c r="CA45" s="43">
        <f ca="1"/>
        <v>0.88144598337950097</v>
      </c>
      <c r="CB45" s="25">
        <v>12529.757391031471</v>
      </c>
      <c r="CC45" s="25">
        <v>12308.165095364278</v>
      </c>
      <c r="CD45" s="25">
        <v>12103.385622864367</v>
      </c>
      <c r="CE45" s="25">
        <v>11915.24564944076</v>
      </c>
      <c r="CF45" s="25">
        <v>11743.575388109119</v>
      </c>
      <c r="CG45" s="25">
        <v>11588.208481810672</v>
      </c>
      <c r="CH45" s="25">
        <v>11448.981900519839</v>
      </c>
      <c r="CI45" s="25">
        <v>11325.735842425138</v>
      </c>
      <c r="CJ45" s="25">
        <v>11218.31363898563</v>
      </c>
      <c r="CK45" s="25">
        <v>11126.561663674593</v>
      </c>
      <c r="CL45" s="25">
        <v>11050.329244232731</v>
      </c>
      <c r="CM45" s="25">
        <v>10989.46857826375</v>
      </c>
      <c r="CN45" s="25">
        <v>10943.834652014893</v>
      </c>
      <c r="CO45" s="25">
        <v>10913.285162193641</v>
      </c>
      <c r="CP45" s="25">
        <v>10897.680440680229</v>
      </c>
      <c r="CQ45" s="25">
        <v>10896.883382002481</v>
      </c>
      <c r="CR45" s="25">
        <v>10910.759373447638</v>
      </c>
      <c r="CS45" s="25">
        <v>10939.176227693475</v>
      </c>
      <c r="CT45" s="25">
        <v>10982.004117843961</v>
      </c>
      <c r="CU45" s="29">
        <v>11039.115514766196</v>
      </c>
    </row>
    <row r="46" spans="1:99" x14ac:dyDescent="0.25">
      <c r="A46" s="46">
        <v>72.900000000000006</v>
      </c>
      <c r="B46" s="48" t="b">
        <v>1</v>
      </c>
      <c r="U46" s="37"/>
      <c r="V46" s="37"/>
      <c r="W46" s="9"/>
      <c r="X46" s="8"/>
      <c r="Y46" s="8"/>
      <c r="Z46" s="8"/>
      <c r="AA46" s="8"/>
      <c r="AB46" s="8"/>
      <c r="AC46" s="8"/>
      <c r="AD46" s="8"/>
      <c r="AE46" s="8"/>
      <c r="AG46" s="37"/>
      <c r="AH46" s="37"/>
      <c r="AI46" s="9"/>
      <c r="AJ46" s="8"/>
      <c r="AK46" s="8"/>
      <c r="AL46" s="8"/>
      <c r="AM46" s="8"/>
      <c r="AN46" s="8"/>
      <c r="AO46" s="8"/>
      <c r="AP46" s="8"/>
      <c r="AQ46" s="8"/>
      <c r="AS46" s="37"/>
      <c r="AT46" s="37"/>
      <c r="AU46" s="9"/>
      <c r="AV46" s="8"/>
      <c r="AW46" s="8"/>
      <c r="AX46" s="8"/>
      <c r="AY46" s="8"/>
      <c r="AZ46" s="8"/>
      <c r="BA46" s="8"/>
      <c r="BB46" s="8"/>
      <c r="BC46" s="8"/>
      <c r="BE46" s="43">
        <v>1.4739473684210522</v>
      </c>
      <c r="BF46" s="25">
        <v>306051.60441043263</v>
      </c>
      <c r="BG46" s="25">
        <v>246333.75928263139</v>
      </c>
      <c r="BH46" s="25">
        <v>206892.70769432097</v>
      </c>
      <c r="BI46" s="25">
        <v>175467.14073129313</v>
      </c>
      <c r="BJ46" s="25">
        <v>149249.92049826108</v>
      </c>
      <c r="BK46" s="25">
        <v>126906.25679490152</v>
      </c>
      <c r="BL46" s="25">
        <v>107649.67869887329</v>
      </c>
      <c r="BM46" s="25">
        <v>90960.422595502474</v>
      </c>
      <c r="BN46" s="25">
        <v>76469.036263213551</v>
      </c>
      <c r="BO46" s="25">
        <v>63899.264538816955</v>
      </c>
      <c r="BP46" s="25">
        <v>53036.670432826744</v>
      </c>
      <c r="BQ46" s="25">
        <v>43709.942494121089</v>
      </c>
      <c r="BR46" s="25">
        <v>35779.057834382686</v>
      </c>
      <c r="BS46" s="25">
        <v>29127.418545153363</v>
      </c>
      <c r="BT46" s="25">
        <v>23656.421874402655</v>
      </c>
      <c r="BU46" s="25">
        <v>19281.589497380071</v>
      </c>
      <c r="BV46" s="25">
        <v>15929.733391082436</v>
      </c>
      <c r="BW46" s="25">
        <v>13536.832868338597</v>
      </c>
      <c r="BX46" s="25">
        <v>12046.412757709171</v>
      </c>
      <c r="BY46" s="29">
        <v>11408.283023884977</v>
      </c>
      <c r="CA46" s="43">
        <f ca="1"/>
        <v>0.89252077562326826</v>
      </c>
      <c r="CB46" s="25">
        <v>12841.685888482229</v>
      </c>
      <c r="CC46" s="25">
        <v>12599.940454061796</v>
      </c>
      <c r="CD46" s="25">
        <v>12375.007842808671</v>
      </c>
      <c r="CE46" s="25">
        <v>12166.714730631824</v>
      </c>
      <c r="CF46" s="25">
        <v>11974.891330546896</v>
      </c>
      <c r="CG46" s="25">
        <v>11799.371285495201</v>
      </c>
      <c r="CH46" s="25">
        <v>11639.991565451155</v>
      </c>
      <c r="CI46" s="25">
        <v>11496.592368603071</v>
      </c>
      <c r="CJ46" s="25">
        <v>11369.017026410298</v>
      </c>
      <c r="CK46" s="25">
        <v>11257.111912346034</v>
      </c>
      <c r="CL46" s="25">
        <v>11160.726354150904</v>
      </c>
      <c r="CM46" s="25">
        <v>11079.712549428634</v>
      </c>
      <c r="CN46" s="25">
        <v>11013.925484426512</v>
      </c>
      <c r="CO46" s="25">
        <v>10963.222855852024</v>
      </c>
      <c r="CP46" s="25">
        <v>10927.464995585395</v>
      </c>
      <c r="CQ46" s="25">
        <v>10906.514798154256</v>
      </c>
      <c r="CR46" s="25">
        <v>10900.237650846278</v>
      </c>
      <c r="CS46" s="25">
        <v>10908.501366338745</v>
      </c>
      <c r="CT46" s="25">
        <v>10931.176117736059</v>
      </c>
      <c r="CU46" s="29">
        <v>10968.134375904987</v>
      </c>
    </row>
    <row r="47" spans="1:99" x14ac:dyDescent="0.25">
      <c r="A47" s="46">
        <v>72.3</v>
      </c>
      <c r="B47" s="48" t="b">
        <v>1</v>
      </c>
      <c r="U47" s="37"/>
      <c r="V47" s="37"/>
      <c r="W47" s="9"/>
      <c r="X47" s="8"/>
      <c r="Y47" s="8"/>
      <c r="Z47" s="8"/>
      <c r="AA47" s="8"/>
      <c r="AB47" s="8"/>
      <c r="AC47" s="8"/>
      <c r="AD47" s="8"/>
      <c r="AE47" s="8"/>
      <c r="AG47" s="37"/>
      <c r="AH47" s="37"/>
      <c r="AI47" s="9"/>
      <c r="AJ47" s="8"/>
      <c r="AK47" s="8"/>
      <c r="AL47" s="8"/>
      <c r="AM47" s="8"/>
      <c r="AN47" s="8"/>
      <c r="AO47" s="8"/>
      <c r="AP47" s="8"/>
      <c r="AQ47" s="8"/>
      <c r="AS47" s="37"/>
      <c r="AT47" s="37"/>
      <c r="AU47" s="9"/>
      <c r="AV47" s="8"/>
      <c r="AW47" s="8"/>
      <c r="AX47" s="8"/>
      <c r="AY47" s="8"/>
      <c r="AZ47" s="8"/>
      <c r="BA47" s="8"/>
      <c r="BB47" s="8"/>
      <c r="BC47" s="8"/>
      <c r="BE47" s="43">
        <v>1.5791578947368416</v>
      </c>
      <c r="BF47" s="25">
        <v>327275.8497700842</v>
      </c>
      <c r="BG47" s="25">
        <v>266500.79781192186</v>
      </c>
      <c r="BH47" s="25">
        <v>226002.53939325028</v>
      </c>
      <c r="BI47" s="25">
        <v>193519.76559986168</v>
      </c>
      <c r="BJ47" s="25">
        <v>166245.33853646804</v>
      </c>
      <c r="BK47" s="25">
        <v>142844.46800274675</v>
      </c>
      <c r="BL47" s="25">
        <v>122530.68307635873</v>
      </c>
      <c r="BM47" s="25">
        <v>104784.22014262715</v>
      </c>
      <c r="BN47" s="25">
        <v>89235.62697997698</v>
      </c>
      <c r="BO47" s="25">
        <v>75608.648425219391</v>
      </c>
      <c r="BP47" s="25">
        <v>63688.847488868021</v>
      </c>
      <c r="BQ47" s="25">
        <v>53304.912719801643</v>
      </c>
      <c r="BR47" s="25">
        <v>44316.821229702029</v>
      </c>
      <c r="BS47" s="25">
        <v>36607.975110112136</v>
      </c>
      <c r="BT47" s="25">
        <v>30079.771609000483</v>
      </c>
      <c r="BU47" s="25">
        <v>24647.732401616951</v>
      </c>
      <c r="BV47" s="25">
        <v>20238.669464958457</v>
      </c>
      <c r="BW47" s="25">
        <v>16788.562111853684</v>
      </c>
      <c r="BX47" s="25">
        <v>14240.935170863304</v>
      </c>
      <c r="BY47" s="29">
        <v>12545.598606678099</v>
      </c>
      <c r="CA47" s="43">
        <f ca="1"/>
        <v>0.90359556786703554</v>
      </c>
      <c r="CB47" s="25">
        <v>13177.450494568591</v>
      </c>
      <c r="CC47" s="25">
        <v>12915.800454868928</v>
      </c>
      <c r="CD47" s="25">
        <v>12670.963238336499</v>
      </c>
      <c r="CE47" s="25">
        <v>12442.765520880394</v>
      </c>
      <c r="CF47" s="25">
        <v>12231.037515516184</v>
      </c>
      <c r="CG47" s="25">
        <v>12035.612865185254</v>
      </c>
      <c r="CH47" s="25">
        <v>11856.32853986197</v>
      </c>
      <c r="CI47" s="25">
        <v>11693.024737734686</v>
      </c>
      <c r="CJ47" s="25">
        <v>11545.544790262687</v>
      </c>
      <c r="CK47" s="25">
        <v>11413.73507091912</v>
      </c>
      <c r="CL47" s="25">
        <v>11297.444907444788</v>
      </c>
      <c r="CM47" s="25">
        <v>11196.526497443321</v>
      </c>
      <c r="CN47" s="25">
        <v>11110.834827161858</v>
      </c>
      <c r="CO47" s="25">
        <v>11040.227593308135</v>
      </c>
      <c r="CP47" s="25">
        <v>10984.565127762286</v>
      </c>
      <c r="CQ47" s="25">
        <v>10943.71032505199</v>
      </c>
      <c r="CR47" s="25">
        <v>10917.528572464635</v>
      </c>
      <c r="CS47" s="25">
        <v>10905.887682677903</v>
      </c>
      <c r="CT47" s="25">
        <v>10908.657828795993</v>
      </c>
      <c r="CU47" s="29">
        <v>10925.711481685723</v>
      </c>
    </row>
    <row r="48" spans="1:99" x14ac:dyDescent="0.25">
      <c r="A48" s="46">
        <v>71.7</v>
      </c>
      <c r="B48" s="48" t="b">
        <v>1</v>
      </c>
      <c r="U48" s="37"/>
      <c r="V48" s="37"/>
      <c r="W48" s="9"/>
      <c r="X48" s="8"/>
      <c r="Y48" s="8"/>
      <c r="Z48" s="8"/>
      <c r="AA48" s="8"/>
      <c r="AB48" s="8"/>
      <c r="AC48" s="8"/>
      <c r="AD48" s="8"/>
      <c r="AE48" s="8"/>
      <c r="AG48" s="37"/>
      <c r="AH48" s="37"/>
      <c r="AI48" s="9"/>
      <c r="AJ48" s="8"/>
      <c r="AK48" s="8"/>
      <c r="AL48" s="8"/>
      <c r="AM48" s="8"/>
      <c r="AN48" s="8"/>
      <c r="AO48" s="8"/>
      <c r="AP48" s="8"/>
      <c r="AQ48" s="8"/>
      <c r="AS48" s="37"/>
      <c r="AT48" s="37"/>
      <c r="AU48" s="9"/>
      <c r="AV48" s="8"/>
      <c r="AW48" s="8"/>
      <c r="AX48" s="8"/>
      <c r="AY48" s="8"/>
      <c r="AZ48" s="8"/>
      <c r="BA48" s="8"/>
      <c r="BB48" s="8"/>
      <c r="BC48" s="8"/>
      <c r="BE48" s="43">
        <v>1.6843684210526311</v>
      </c>
      <c r="BF48" s="25">
        <v>348506.60802382336</v>
      </c>
      <c r="BG48" s="25">
        <v>286742.56323127385</v>
      </c>
      <c r="BH48" s="25">
        <v>245255.31197821465</v>
      </c>
      <c r="BI48" s="25">
        <v>211783.5453504388</v>
      </c>
      <c r="BJ48" s="25">
        <v>183520.12545265912</v>
      </c>
      <c r="BK48" s="25">
        <v>159130.26208455174</v>
      </c>
      <c r="BL48" s="25">
        <v>137827.48432377473</v>
      </c>
      <c r="BM48" s="25">
        <v>119092.02855565601</v>
      </c>
      <c r="BN48" s="25">
        <v>102554.44255861927</v>
      </c>
      <c r="BO48" s="25">
        <v>87938.471169474607</v>
      </c>
      <c r="BP48" s="25">
        <v>75029.677398736545</v>
      </c>
      <c r="BQ48" s="25">
        <v>63656.74979528314</v>
      </c>
      <c r="BR48" s="25">
        <v>53679.665470796521</v>
      </c>
      <c r="BS48" s="25">
        <v>44981.826516819383</v>
      </c>
      <c r="BT48" s="25">
        <v>37464.63018132095</v>
      </c>
      <c r="BU48" s="25">
        <v>31043.59813955033</v>
      </c>
      <c r="BV48" s="25">
        <v>25645.542368504928</v>
      </c>
      <c r="BW48" s="25">
        <v>21206.44218101311</v>
      </c>
      <c r="BX48" s="25">
        <v>17669.822405635568</v>
      </c>
      <c r="BY48" s="29">
        <v>14985.493007063415</v>
      </c>
      <c r="CA48" s="43">
        <f ca="1"/>
        <v>0.91467036011080283</v>
      </c>
      <c r="CB48" s="25">
        <v>13536.47045844981</v>
      </c>
      <c r="CC48" s="25">
        <v>13255.158291593141</v>
      </c>
      <c r="CD48" s="25">
        <v>12990.658947903752</v>
      </c>
      <c r="CE48" s="25">
        <v>12742.799103290574</v>
      </c>
      <c r="CF48" s="25">
        <v>12511.408970769276</v>
      </c>
      <c r="CG48" s="25">
        <v>12296.322193281392</v>
      </c>
      <c r="CH48" s="25">
        <v>12097.375740801092</v>
      </c>
      <c r="CI48" s="25">
        <v>11914.409811516694</v>
      </c>
      <c r="CJ48" s="25">
        <v>11747.267736887639</v>
      </c>
      <c r="CK48" s="25">
        <v>11595.795890387053</v>
      </c>
      <c r="CL48" s="25">
        <v>11459.843599755712</v>
      </c>
      <c r="CM48" s="25">
        <v>11339.263062597138</v>
      </c>
      <c r="CN48" s="25">
        <v>11233.909265158658</v>
      </c>
      <c r="CO48" s="25">
        <v>11143.639904147885</v>
      </c>
      <c r="CP48" s="25">
        <v>11068.315311445067</v>
      </c>
      <c r="CQ48" s="25">
        <v>11007.798381577613</v>
      </c>
      <c r="CR48" s="25">
        <v>10961.954501833332</v>
      </c>
      <c r="CS48" s="25">
        <v>10930.651484889524</v>
      </c>
      <c r="CT48" s="25">
        <v>10913.759503850513</v>
      </c>
      <c r="CU48" s="29">
        <v>10911.151029583212</v>
      </c>
    </row>
    <row r="49" spans="1:99" x14ac:dyDescent="0.25">
      <c r="A49" s="46">
        <v>71.599999999999994</v>
      </c>
      <c r="B49" s="48" t="b">
        <v>1</v>
      </c>
      <c r="U49" s="37"/>
      <c r="V49" s="37"/>
      <c r="W49" s="9"/>
      <c r="X49" s="8"/>
      <c r="Y49" s="8"/>
      <c r="Z49" s="8"/>
      <c r="AA49" s="8"/>
      <c r="AB49" s="8"/>
      <c r="AC49" s="8"/>
      <c r="AD49" s="8"/>
      <c r="AE49" s="8"/>
      <c r="AG49" s="37"/>
      <c r="AH49" s="37"/>
      <c r="AI49" s="9"/>
      <c r="AJ49" s="8"/>
      <c r="AK49" s="8"/>
      <c r="AL49" s="8"/>
      <c r="AM49" s="8"/>
      <c r="AN49" s="8"/>
      <c r="AO49" s="8"/>
      <c r="AP49" s="8"/>
      <c r="AQ49" s="8"/>
      <c r="AS49" s="37"/>
      <c r="AT49" s="37"/>
      <c r="AU49" s="9"/>
      <c r="AV49" s="8"/>
      <c r="AW49" s="8"/>
      <c r="AX49" s="8"/>
      <c r="AY49" s="8"/>
      <c r="AZ49" s="8"/>
      <c r="BA49" s="8"/>
      <c r="BB49" s="8"/>
      <c r="BC49" s="8"/>
      <c r="BE49" s="43">
        <v>1.7895789473684205</v>
      </c>
      <c r="BF49" s="25">
        <v>369743.08941120107</v>
      </c>
      <c r="BG49" s="25">
        <v>307049.9940786786</v>
      </c>
      <c r="BH49" s="25">
        <v>264633.69228564878</v>
      </c>
      <c r="BI49" s="25">
        <v>230232.8751179018</v>
      </c>
      <c r="BJ49" s="25">
        <v>201040.40468014951</v>
      </c>
      <c r="BK49" s="25">
        <v>175721.49077206873</v>
      </c>
      <c r="BL49" s="25">
        <v>153489.66247132106</v>
      </c>
      <c r="BM49" s="25">
        <v>133825.15616323144</v>
      </c>
      <c r="BN49" s="25">
        <v>116358.51962622227</v>
      </c>
      <c r="BO49" s="25">
        <v>100813.49769710665</v>
      </c>
      <c r="BP49" s="25">
        <v>86975.653386396618</v>
      </c>
      <c r="BQ49" s="25">
        <v>74673.675242971498</v>
      </c>
      <c r="BR49" s="25">
        <v>63767.540378513695</v>
      </c>
      <c r="BS49" s="25">
        <v>54140.650884564559</v>
      </c>
      <c r="BT49" s="25">
        <v>45694.404009094585</v>
      </c>
      <c r="BU49" s="25">
        <v>38344.321427352406</v>
      </c>
      <c r="BV49" s="25">
        <v>32017.215116335068</v>
      </c>
      <c r="BW49" s="25">
        <v>26649.06438887172</v>
      </c>
      <c r="BX49" s="25">
        <v>22183.394073522646</v>
      </c>
      <c r="BY49" s="29">
        <v>18570.014134978879</v>
      </c>
      <c r="CA49" s="43">
        <f ca="1"/>
        <v>0.92574515235457011</v>
      </c>
      <c r="CB49" s="25">
        <v>13918.185998500139</v>
      </c>
      <c r="CC49" s="25">
        <v>13617.448345897828</v>
      </c>
      <c r="CD49" s="25">
        <v>13333.523516462721</v>
      </c>
      <c r="CE49" s="25">
        <v>13066.238186103965</v>
      </c>
      <c r="CF49" s="25">
        <v>12815.422567837153</v>
      </c>
      <c r="CG49" s="25">
        <v>12580.910304603491</v>
      </c>
      <c r="CH49" s="25">
        <v>12362.538366377554</v>
      </c>
      <c r="CI49" s="25">
        <v>12160.146951347593</v>
      </c>
      <c r="CJ49" s="25">
        <v>11973.579390972849</v>
      </c>
      <c r="CK49" s="25">
        <v>11802.682058726698</v>
      </c>
      <c r="CL49" s="25">
        <v>11647.304282349693</v>
      </c>
      <c r="CM49" s="25">
        <v>11507.298259445486</v>
      </c>
      <c r="CN49" s="25">
        <v>11382.51897626145</v>
      </c>
      <c r="CO49" s="25">
        <v>11272.824129505003</v>
      </c>
      <c r="CP49" s="25">
        <v>11178.074051056527</v>
      </c>
      <c r="CQ49" s="25">
        <v>11098.131635443548</v>
      </c>
      <c r="CR49" s="25">
        <v>11032.862269953468</v>
      </c>
      <c r="CS49" s="25">
        <v>10982.133767264115</v>
      </c>
      <c r="CT49" s="25">
        <v>10945.816300479451</v>
      </c>
      <c r="CU49" s="29">
        <v>10923.782340466496</v>
      </c>
    </row>
    <row r="50" spans="1:99" x14ac:dyDescent="0.25">
      <c r="A50" s="46">
        <v>71.400000000000006</v>
      </c>
      <c r="B50" s="48" t="b">
        <v>1</v>
      </c>
      <c r="U50" s="37"/>
      <c r="V50" s="37"/>
      <c r="W50" s="9"/>
      <c r="X50" s="8"/>
      <c r="Y50" s="8"/>
      <c r="Z50" s="8"/>
      <c r="AA50" s="8"/>
      <c r="AB50" s="8"/>
      <c r="AC50" s="8"/>
      <c r="AD50" s="8"/>
      <c r="AE50" s="8"/>
      <c r="AG50" s="37"/>
      <c r="AH50" s="37"/>
      <c r="AI50" s="9"/>
      <c r="AJ50" s="8"/>
      <c r="AK50" s="8"/>
      <c r="AL50" s="8"/>
      <c r="AM50" s="8"/>
      <c r="AN50" s="8"/>
      <c r="AO50" s="8"/>
      <c r="AP50" s="8"/>
      <c r="AQ50" s="8"/>
      <c r="AS50" s="37"/>
      <c r="AT50" s="37"/>
      <c r="AU50" s="9"/>
      <c r="AV50" s="8"/>
      <c r="AW50" s="8"/>
      <c r="AX50" s="8"/>
      <c r="AY50" s="8"/>
      <c r="AZ50" s="8"/>
      <c r="BA50" s="8"/>
      <c r="BB50" s="8"/>
      <c r="BC50" s="8"/>
      <c r="BE50" s="43">
        <v>1.8947894736842099</v>
      </c>
      <c r="BF50" s="25">
        <v>390984.63964761299</v>
      </c>
      <c r="BG50" s="25">
        <v>327415.58329924854</v>
      </c>
      <c r="BH50" s="25">
        <v>284123.32049037737</v>
      </c>
      <c r="BI50" s="25">
        <v>248846.54230678789</v>
      </c>
      <c r="BJ50" s="25">
        <v>218778.11085319368</v>
      </c>
      <c r="BK50" s="25">
        <v>192583.23592927246</v>
      </c>
      <c r="BL50" s="25">
        <v>169475.44661268336</v>
      </c>
      <c r="BM50" s="25">
        <v>148934.97928874978</v>
      </c>
      <c r="BN50" s="25">
        <v>130592.38173589834</v>
      </c>
      <c r="BO50" s="25">
        <v>114171.39879094029</v>
      </c>
      <c r="BP50" s="25">
        <v>99457.593464388192</v>
      </c>
      <c r="BQ50" s="25">
        <v>86279.654305120755</v>
      </c>
      <c r="BR50" s="25">
        <v>74497.558424820279</v>
      </c>
      <c r="BS50" s="25">
        <v>63994.707915029321</v>
      </c>
      <c r="BT50" s="25">
        <v>54672.500023716348</v>
      </c>
      <c r="BU50" s="25">
        <v>46446.456426132427</v>
      </c>
      <c r="BV50" s="25">
        <v>39243.389099272936</v>
      </c>
      <c r="BW50" s="25">
        <v>32999.277355967068</v>
      </c>
      <c r="BX50" s="25">
        <v>27657.646024775979</v>
      </c>
      <c r="BY50" s="29">
        <v>23168.305070389855</v>
      </c>
      <c r="CA50" s="43">
        <f ca="1"/>
        <v>0.9368199445983374</v>
      </c>
      <c r="CB50" s="25">
        <v>14322.057304785474</v>
      </c>
      <c r="CC50" s="25">
        <v>14002.125179378269</v>
      </c>
      <c r="CD50" s="25">
        <v>13699.005877138226</v>
      </c>
      <c r="CE50" s="25">
        <v>13412.526073974705</v>
      </c>
      <c r="CF50" s="25">
        <v>13142.515982902936</v>
      </c>
      <c r="CG50" s="25">
        <v>12888.809246864468</v>
      </c>
      <c r="CH50" s="25">
        <v>12651.242835833626</v>
      </c>
      <c r="CI50" s="25">
        <v>12429.656947998787</v>
      </c>
      <c r="CJ50" s="25">
        <v>12223.894914819184</v>
      </c>
      <c r="CK50" s="25">
        <v>12033.803109768069</v>
      </c>
      <c r="CL50" s="25">
        <v>11859.230860586289</v>
      </c>
      <c r="CM50" s="25">
        <v>11700.030364877233</v>
      </c>
      <c r="CN50" s="25">
        <v>11556.056608888346</v>
      </c>
      <c r="CO50" s="25">
        <v>11427.167289327064</v>
      </c>
      <c r="CP50" s="25">
        <v>11313.222738073642</v>
      </c>
      <c r="CQ50" s="25">
        <v>11214.085849655828</v>
      </c>
      <c r="CR50" s="25">
        <v>11129.622011360876</v>
      </c>
      <c r="CS50" s="25">
        <v>11059.69903586661</v>
      </c>
      <c r="CT50" s="25">
        <v>11004.187096277075</v>
      </c>
      <c r="CU50" s="29">
        <v>10962.958663459303</v>
      </c>
    </row>
    <row r="51" spans="1:99" x14ac:dyDescent="0.25">
      <c r="A51" s="46">
        <v>71.3</v>
      </c>
      <c r="B51" s="48" t="b">
        <v>1</v>
      </c>
      <c r="U51" s="37"/>
      <c r="V51" s="37"/>
      <c r="W51" s="9"/>
      <c r="X51" s="8"/>
      <c r="Y51" s="8"/>
      <c r="Z51" s="8"/>
      <c r="AA51" s="8"/>
      <c r="AB51" s="8"/>
      <c r="AC51" s="8"/>
      <c r="AD51" s="8"/>
      <c r="AE51" s="8"/>
      <c r="AG51" s="37"/>
      <c r="AH51" s="37"/>
      <c r="AI51" s="9"/>
      <c r="AJ51" s="8"/>
      <c r="AK51" s="8"/>
      <c r="AL51" s="8"/>
      <c r="AM51" s="8"/>
      <c r="AN51" s="8"/>
      <c r="AO51" s="8"/>
      <c r="AP51" s="8"/>
      <c r="AQ51" s="8"/>
      <c r="AS51" s="37"/>
      <c r="AT51" s="37"/>
      <c r="AU51" s="9"/>
      <c r="AV51" s="8"/>
      <c r="AW51" s="8"/>
      <c r="AX51" s="8"/>
      <c r="AY51" s="8"/>
      <c r="AZ51" s="8"/>
      <c r="BA51" s="8"/>
      <c r="BB51" s="8"/>
      <c r="BC51" s="8"/>
      <c r="BE51" s="44">
        <v>1.9999999999999993</v>
      </c>
      <c r="BF51" s="40">
        <v>412230.7106070405</v>
      </c>
      <c r="BG51" s="40">
        <v>347833.04186805815</v>
      </c>
      <c r="BH51" s="40">
        <v>303712.16666856757</v>
      </c>
      <c r="BI51" s="40">
        <v>267606.77609436127</v>
      </c>
      <c r="BJ51" s="40">
        <v>236709.73225015178</v>
      </c>
      <c r="BK51" s="40">
        <v>209686.24493561214</v>
      </c>
      <c r="BL51" s="40">
        <v>185749.84322840499</v>
      </c>
      <c r="BM51" s="40">
        <v>164380.76351385444</v>
      </c>
      <c r="BN51" s="40">
        <v>145209.55357038643</v>
      </c>
      <c r="BO51" s="40">
        <v>127959.95823481138</v>
      </c>
      <c r="BP51" s="40">
        <v>112417.54051764176</v>
      </c>
      <c r="BQ51" s="40">
        <v>98410.988967757061</v>
      </c>
      <c r="BR51" s="40">
        <v>85800.2806968394</v>
      </c>
      <c r="BS51" s="40">
        <v>74468.817796431031</v>
      </c>
      <c r="BT51" s="40">
        <v>64317.997514501614</v>
      </c>
      <c r="BU51" s="40">
        <v>55263.341526299897</v>
      </c>
      <c r="BV51" s="40">
        <v>47231.661808823053</v>
      </c>
      <c r="BW51" s="40">
        <v>40158.937674900364</v>
      </c>
      <c r="BX51" s="40">
        <v>33988.693953091839</v>
      </c>
      <c r="BY51" s="45">
        <v>28670.740608088792</v>
      </c>
      <c r="CA51" s="44">
        <f ca="1"/>
        <v>0.94789473684210468</v>
      </c>
      <c r="CB51" s="40">
        <v>14747.563600161811</v>
      </c>
      <c r="CC51" s="40">
        <v>14408.662584870322</v>
      </c>
      <c r="CD51" s="40">
        <v>14086.574392746019</v>
      </c>
      <c r="CE51" s="40">
        <v>13781.12569969793</v>
      </c>
      <c r="CF51" s="40">
        <v>13492.146718741802</v>
      </c>
      <c r="CG51" s="40">
        <v>13219.471092819045</v>
      </c>
      <c r="CH51" s="40">
        <v>12962.935791903774</v>
      </c>
      <c r="CI51" s="40">
        <v>12722.381014184602</v>
      </c>
      <c r="CJ51" s="40">
        <v>12497.650091120682</v>
      </c>
      <c r="CK51" s="40">
        <v>12288.589396185249</v>
      </c>
      <c r="CL51" s="40">
        <v>12095.048257118904</v>
      </c>
      <c r="CM51" s="40">
        <v>11916.878871525541</v>
      </c>
      <c r="CN51" s="40">
        <v>11753.936225652167</v>
      </c>
      <c r="CO51" s="40">
        <v>11606.078016206586</v>
      </c>
      <c r="CP51" s="40">
        <v>11473.164575068768</v>
      </c>
      <c r="CQ51" s="40">
        <v>11355.058796766556</v>
      </c>
      <c r="CR51" s="40">
        <v>11251.626068587379</v>
      </c>
      <c r="CS51" s="40">
        <v>11162.734203208645</v>
      </c>
      <c r="CT51" s="40">
        <v>11088.253373734789</v>
      </c>
      <c r="CU51" s="45">
        <v>11028.056051032634</v>
      </c>
    </row>
    <row r="52" spans="1:99" x14ac:dyDescent="0.25">
      <c r="A52" s="46">
        <v>52.4</v>
      </c>
      <c r="B52" s="48" t="b">
        <v>1</v>
      </c>
      <c r="U52" s="37"/>
      <c r="V52" s="37"/>
      <c r="W52" s="9"/>
      <c r="X52" s="8"/>
      <c r="Y52" s="8"/>
      <c r="Z52" s="8"/>
      <c r="AA52" s="8"/>
      <c r="AB52" s="8"/>
      <c r="AC52" s="8"/>
      <c r="AD52" s="8"/>
      <c r="AE52" s="8"/>
      <c r="AG52" s="37"/>
      <c r="AH52" s="37"/>
      <c r="AI52" s="9"/>
      <c r="AJ52" s="8"/>
      <c r="AK52" s="8"/>
      <c r="AL52" s="8"/>
      <c r="AM52" s="8"/>
      <c r="AN52" s="8"/>
      <c r="AO52" s="8"/>
      <c r="AP52" s="8"/>
      <c r="AQ52" s="8"/>
      <c r="AS52" s="37"/>
      <c r="AT52" s="37"/>
      <c r="AU52" s="9"/>
      <c r="AV52" s="8"/>
      <c r="AW52" s="8"/>
      <c r="AX52" s="8"/>
      <c r="AY52" s="8"/>
      <c r="AZ52" s="8"/>
      <c r="BA52" s="8"/>
      <c r="BB52" s="8"/>
      <c r="BC52" s="8"/>
    </row>
    <row r="53" spans="1:99" x14ac:dyDescent="0.25">
      <c r="A53" s="46">
        <v>51.7</v>
      </c>
      <c r="B53" s="48" t="b">
        <v>1</v>
      </c>
      <c r="U53" s="37"/>
      <c r="V53" s="37"/>
      <c r="W53" s="9"/>
      <c r="X53" s="8"/>
      <c r="Y53" s="8"/>
      <c r="Z53" s="8"/>
      <c r="AA53" s="8"/>
      <c r="AB53" s="8"/>
      <c r="AC53" s="8"/>
      <c r="AD53" s="8"/>
      <c r="AE53" s="8"/>
      <c r="AG53" s="37"/>
      <c r="AH53" s="37"/>
      <c r="AI53" s="9"/>
      <c r="AJ53" s="8"/>
      <c r="AK53" s="8"/>
      <c r="AL53" s="8"/>
      <c r="AM53" s="8"/>
      <c r="AN53" s="8"/>
      <c r="AO53" s="8"/>
      <c r="AP53" s="8"/>
      <c r="AQ53" s="8"/>
      <c r="AS53" s="37"/>
      <c r="AT53" s="37"/>
      <c r="AU53" s="9"/>
      <c r="AV53" s="8"/>
      <c r="AW53" s="8"/>
      <c r="AX53" s="8"/>
      <c r="AY53" s="8"/>
      <c r="AZ53" s="8"/>
      <c r="BA53" s="8"/>
      <c r="BB53" s="8"/>
      <c r="BC53" s="8"/>
      <c r="BE53" s="60" t="s">
        <v>786</v>
      </c>
      <c r="BF53" s="61"/>
      <c r="BG53" s="61"/>
      <c r="BH53" s="61"/>
      <c r="BI53" s="61"/>
      <c r="BJ53" s="61"/>
      <c r="BK53" s="61"/>
      <c r="BL53" s="61"/>
      <c r="BM53" s="61"/>
      <c r="BN53" s="61"/>
      <c r="BO53" s="61"/>
      <c r="BP53" s="61"/>
      <c r="BQ53" s="61"/>
      <c r="BR53" s="61"/>
      <c r="BS53" s="61"/>
      <c r="BT53" s="61"/>
      <c r="BU53" s="61"/>
      <c r="BV53" s="61"/>
      <c r="BW53" s="61"/>
      <c r="BX53" s="61"/>
      <c r="BY53" s="61"/>
      <c r="CA53" s="60" t="s">
        <v>789</v>
      </c>
      <c r="CB53" s="61"/>
      <c r="CC53" s="61"/>
      <c r="CD53" s="61"/>
      <c r="CE53" s="61"/>
      <c r="CF53" s="61"/>
      <c r="CG53" s="61"/>
      <c r="CH53" s="61"/>
      <c r="CI53" s="61"/>
      <c r="CJ53" s="61"/>
      <c r="CK53" s="61"/>
      <c r="CL53" s="61"/>
      <c r="CM53" s="61"/>
      <c r="CN53" s="61"/>
      <c r="CO53" s="61"/>
      <c r="CP53" s="61"/>
      <c r="CQ53" s="61"/>
      <c r="CR53" s="61"/>
      <c r="CS53" s="61"/>
      <c r="CT53" s="61"/>
      <c r="CU53" s="61"/>
    </row>
    <row r="54" spans="1:99" x14ac:dyDescent="0.25">
      <c r="A54" s="46">
        <v>51.1</v>
      </c>
      <c r="B54" s="48" t="b">
        <v>1</v>
      </c>
      <c r="G54" t="str">
        <f>AU2&amp;" Method Histogram"</f>
        <v>FD Method Histogram</v>
      </c>
      <c r="U54" s="37"/>
      <c r="V54" s="37"/>
      <c r="W54" s="9"/>
      <c r="X54" s="8"/>
      <c r="Y54" s="8"/>
      <c r="Z54" s="8"/>
      <c r="AA54" s="8"/>
      <c r="AB54" s="8"/>
      <c r="AC54" s="8"/>
      <c r="AD54" s="8"/>
      <c r="AE54" s="8"/>
      <c r="AG54" s="37"/>
      <c r="AH54" s="37"/>
      <c r="AI54" s="9"/>
      <c r="AJ54" s="8"/>
      <c r="AK54" s="8"/>
      <c r="AL54" s="8"/>
      <c r="AM54" s="8"/>
      <c r="AN54" s="8"/>
      <c r="AO54" s="8"/>
      <c r="AP54" s="8"/>
      <c r="AQ54" s="8"/>
      <c r="AS54" s="37"/>
      <c r="AT54" s="37"/>
      <c r="AU54" s="9"/>
      <c r="AV54" s="8"/>
      <c r="AW54" s="8"/>
      <c r="AX54" s="8"/>
      <c r="AY54" s="8"/>
      <c r="AZ54" s="8"/>
      <c r="BA54" s="8"/>
      <c r="BB54" s="8"/>
      <c r="BC54" s="8"/>
      <c r="BE54" s="22" t="s">
        <v>615</v>
      </c>
      <c r="BF54" s="22" t="s">
        <v>775</v>
      </c>
      <c r="BH54" s="54" t="s">
        <v>616</v>
      </c>
      <c r="BI54" s="55" t="s">
        <v>617</v>
      </c>
      <c r="BJ54" s="55" t="s">
        <v>586</v>
      </c>
      <c r="BK54" s="55" t="s">
        <v>587</v>
      </c>
      <c r="BL54" s="55" t="s">
        <v>774</v>
      </c>
      <c r="BM54" s="56" t="s">
        <v>618</v>
      </c>
      <c r="CA54" s="22" t="s">
        <v>615</v>
      </c>
      <c r="CB54" s="22" t="s">
        <v>775</v>
      </c>
      <c r="CD54" s="54" t="s">
        <v>616</v>
      </c>
      <c r="CE54" s="55" t="s">
        <v>617</v>
      </c>
      <c r="CF54" s="55" t="s">
        <v>586</v>
      </c>
      <c r="CG54" s="55" t="s">
        <v>587</v>
      </c>
      <c r="CH54" s="55" t="s">
        <v>774</v>
      </c>
      <c r="CI54" s="56" t="s">
        <v>618</v>
      </c>
    </row>
    <row r="55" spans="1:99" x14ac:dyDescent="0.25">
      <c r="A55" s="46">
        <v>56</v>
      </c>
      <c r="B55" s="48" t="b">
        <v>1</v>
      </c>
      <c r="U55" s="37"/>
      <c r="V55" s="37"/>
      <c r="W55" s="9"/>
      <c r="X55" s="8"/>
      <c r="Y55" s="8"/>
      <c r="Z55" s="8"/>
      <c r="AA55" s="8"/>
      <c r="AB55" s="8"/>
      <c r="AC55" s="8"/>
      <c r="AD55" s="8"/>
      <c r="AE55" s="8"/>
      <c r="AG55" s="37"/>
      <c r="AH55" s="37"/>
      <c r="AI55" s="9"/>
      <c r="AJ55" s="8"/>
      <c r="AK55" s="8"/>
      <c r="AL55" s="8"/>
      <c r="AM55" s="8"/>
      <c r="AN55" s="8"/>
      <c r="AO55" s="8"/>
      <c r="AP55" s="8"/>
      <c r="AQ55" s="8"/>
      <c r="AS55" s="37"/>
      <c r="AT55" s="37"/>
      <c r="AU55" s="9"/>
      <c r="AV55" s="8"/>
      <c r="AW55" s="8"/>
      <c r="AX55" s="8"/>
      <c r="AY55" s="8"/>
      <c r="AZ55" s="8"/>
      <c r="BA55" s="8"/>
      <c r="BB55" s="8"/>
      <c r="BC55" s="8"/>
      <c r="BE55" s="41" cm="1">
        <f t="array" ref="BE55">IFERROR(_xlfn.TAKE(Grid_Argument_Minimum(UV_BETA_S1),,1),"—")</f>
        <v>10819.081957476315</v>
      </c>
      <c r="BF55" s="42">
        <v>20</v>
      </c>
      <c r="BH55" s="11" t="s">
        <v>787</v>
      </c>
      <c r="BI55" s="37">
        <v>1</v>
      </c>
      <c r="BJ55" s="46">
        <v>0.2</v>
      </c>
      <c r="BK55" s="46">
        <v>50</v>
      </c>
      <c r="BL55" s="37">
        <f>($BK$55-$BJ$55)/($BF$55-1)</f>
        <v>2.6210526315789471</v>
      </c>
      <c r="BM55" s="39" cm="1">
        <f t="array" aca="1" ref="BM55:BM56" ca="1">Grid_Search_Optimum(UV_BETA_S1)</f>
        <v>5.4421052631578943</v>
      </c>
      <c r="CA55" s="41" cm="1">
        <f t="array" ref="CA55">IFERROR(_xlfn.TAKE(Grid_Argument_Minimum(UV_BETA_S2),,1),"—")</f>
        <v>10676.156258689653</v>
      </c>
      <c r="CB55" s="42">
        <v>20</v>
      </c>
      <c r="CD55" s="11" t="s">
        <v>787</v>
      </c>
      <c r="CE55" s="37">
        <v>1</v>
      </c>
      <c r="CF55" s="37">
        <f ca="1">MAX(0.001,$BM$55-$BL$55)</f>
        <v>2.8210526315789473</v>
      </c>
      <c r="CG55" s="37">
        <f ca="1">$BM$55+$BL$55</f>
        <v>8.0631578947368414</v>
      </c>
      <c r="CH55" s="37">
        <f ca="1">($CG$55-$CF$55)/($CB$55-1)</f>
        <v>0.27590027700831021</v>
      </c>
      <c r="CI55" s="39" cm="1">
        <f t="array" aca="1" ref="CI55:CI56" ca="1">Grid_Search_Optimum(UV_BETA_S2)</f>
        <v>3.9246537396121877</v>
      </c>
    </row>
    <row r="56" spans="1:99" x14ac:dyDescent="0.25">
      <c r="A56" s="46">
        <v>51</v>
      </c>
      <c r="B56" s="48" t="b">
        <v>1</v>
      </c>
      <c r="U56" s="37"/>
      <c r="V56" s="37"/>
      <c r="W56" s="9"/>
      <c r="X56" s="8"/>
      <c r="Y56" s="8"/>
      <c r="Z56" s="8"/>
      <c r="AA56" s="8"/>
      <c r="AB56" s="8"/>
      <c r="AC56" s="8"/>
      <c r="AD56" s="8"/>
      <c r="AE56" s="8"/>
      <c r="AG56" s="37"/>
      <c r="AH56" s="37"/>
      <c r="AI56" s="9"/>
      <c r="AJ56" s="8"/>
      <c r="AK56" s="8"/>
      <c r="AL56" s="8"/>
      <c r="AM56" s="8"/>
      <c r="AN56" s="8"/>
      <c r="AO56" s="8"/>
      <c r="AP56" s="8"/>
      <c r="AQ56" s="8"/>
      <c r="AS56" s="37"/>
      <c r="AT56" s="37"/>
      <c r="AU56" s="9"/>
      <c r="AV56" s="8"/>
      <c r="AW56" s="8"/>
      <c r="AX56" s="8"/>
      <c r="AY56" s="8"/>
      <c r="AZ56" s="8"/>
      <c r="BA56" s="8"/>
      <c r="BB56" s="8"/>
      <c r="BC56" s="8"/>
      <c r="BH56" s="11" t="s">
        <v>788</v>
      </c>
      <c r="BI56" s="37">
        <v>1</v>
      </c>
      <c r="BJ56" s="46">
        <v>0.2</v>
      </c>
      <c r="BK56" s="46">
        <v>50</v>
      </c>
      <c r="BL56" s="37">
        <f>($BK$56-$BJ$56)/($BF$55-1)</f>
        <v>2.6210526315789471</v>
      </c>
      <c r="BM56" s="39">
        <f ca="1"/>
        <v>2.8210526315789473</v>
      </c>
      <c r="CD56" s="11" t="s">
        <v>788</v>
      </c>
      <c r="CE56" s="37">
        <v>1</v>
      </c>
      <c r="CF56" s="37">
        <f ca="1">MAX(0.001,$BM$56-$BL$56)</f>
        <v>0.20000000000000018</v>
      </c>
      <c r="CG56" s="37">
        <f ca="1">$BM$56+$BL$56</f>
        <v>5.4421052631578943</v>
      </c>
      <c r="CH56" s="37">
        <f ca="1">($CG$56-$CF$56)/($CB$55-1)</f>
        <v>0.27590027700831021</v>
      </c>
      <c r="CI56" s="39">
        <f ca="1"/>
        <v>2.4072022160664814</v>
      </c>
    </row>
    <row r="57" spans="1:99" x14ac:dyDescent="0.25">
      <c r="A57" s="46">
        <v>49.6</v>
      </c>
      <c r="B57" s="48" t="b">
        <v>1</v>
      </c>
      <c r="U57" s="37"/>
      <c r="V57" s="37"/>
      <c r="W57" s="9"/>
      <c r="X57" s="8"/>
      <c r="Y57" s="8"/>
      <c r="Z57" s="8"/>
      <c r="AA57" s="8"/>
      <c r="AB57" s="8"/>
      <c r="AC57" s="8"/>
      <c r="AD57" s="8"/>
      <c r="AE57" s="8"/>
      <c r="AG57" s="37"/>
      <c r="AH57" s="37"/>
      <c r="AI57" s="9"/>
      <c r="AJ57" s="8"/>
      <c r="AK57" s="8"/>
      <c r="AL57" s="8"/>
      <c r="AM57" s="8"/>
      <c r="AN57" s="8"/>
      <c r="AO57" s="8"/>
      <c r="AP57" s="8"/>
      <c r="AQ57" s="8"/>
      <c r="AS57" s="37"/>
      <c r="AT57" s="37"/>
      <c r="AU57" s="9"/>
      <c r="AV57" s="8"/>
      <c r="AW57" s="8"/>
      <c r="AX57" s="8"/>
      <c r="AY57" s="8"/>
      <c r="AZ57" s="8"/>
      <c r="BA57" s="8"/>
      <c r="BB57" s="8"/>
      <c r="BC57" s="8"/>
      <c r="BE57" s="57"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58" cm="1">
        <f t="array" ref="BF57:BY57">_xlfn.SEQUENCE(1,$BF$55,$BJ$55,$BL$55)</f>
        <v>0.2</v>
      </c>
      <c r="BG57" s="58">
        <v>2.8210526315789473</v>
      </c>
      <c r="BH57" s="58">
        <v>5.4421052631578943</v>
      </c>
      <c r="BI57" s="58">
        <v>8.0631578947368414</v>
      </c>
      <c r="BJ57" s="58">
        <v>10.684210526315788</v>
      </c>
      <c r="BK57" s="58">
        <v>13.305263157894736</v>
      </c>
      <c r="BL57" s="58">
        <v>15.926315789473684</v>
      </c>
      <c r="BM57" s="58">
        <v>18.547368421052632</v>
      </c>
      <c r="BN57" s="58">
        <v>21.168421052631579</v>
      </c>
      <c r="BO57" s="58">
        <v>23.789473684210527</v>
      </c>
      <c r="BP57" s="58">
        <v>26.410526315789475</v>
      </c>
      <c r="BQ57" s="58">
        <v>29.031578947368423</v>
      </c>
      <c r="BR57" s="58">
        <v>31.652631578947371</v>
      </c>
      <c r="BS57" s="58">
        <v>34.273684210526319</v>
      </c>
      <c r="BT57" s="58">
        <v>36.894736842105267</v>
      </c>
      <c r="BU57" s="58">
        <v>39.515789473684215</v>
      </c>
      <c r="BV57" s="58">
        <v>42.136842105263163</v>
      </c>
      <c r="BW57" s="58">
        <v>44.757894736842111</v>
      </c>
      <c r="BX57" s="58">
        <v>47.378947368421059</v>
      </c>
      <c r="BY57" s="59">
        <v>50.000000000000007</v>
      </c>
      <c r="CA57" s="57"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58" cm="1">
        <f t="array" aca="1" ref="CB57:CU57" ca="1">_xlfn.SEQUENCE(1,$CB$55,$CF$55,$CH$55)</f>
        <v>2.8210526315789473</v>
      </c>
      <c r="CC57" s="58">
        <f ca="1"/>
        <v>3.0969529085872574</v>
      </c>
      <c r="CD57" s="58">
        <f ca="1"/>
        <v>3.3728531855955675</v>
      </c>
      <c r="CE57" s="58">
        <f ca="1"/>
        <v>3.6487534626038776</v>
      </c>
      <c r="CF57" s="58">
        <f ca="1"/>
        <v>3.9246537396121877</v>
      </c>
      <c r="CG57" s="58">
        <f ca="1"/>
        <v>4.2005540166204982</v>
      </c>
      <c r="CH57" s="58">
        <f ca="1"/>
        <v>4.4764542936288088</v>
      </c>
      <c r="CI57" s="58">
        <f ca="1"/>
        <v>4.7523545706371193</v>
      </c>
      <c r="CJ57" s="58">
        <f ca="1"/>
        <v>5.0282548476454298</v>
      </c>
      <c r="CK57" s="58">
        <f ca="1"/>
        <v>5.3041551246537404</v>
      </c>
      <c r="CL57" s="58">
        <f ca="1"/>
        <v>5.5800554016620509</v>
      </c>
      <c r="CM57" s="58">
        <f ca="1"/>
        <v>5.8559556786703615</v>
      </c>
      <c r="CN57" s="58">
        <f ca="1"/>
        <v>6.131855955678672</v>
      </c>
      <c r="CO57" s="58">
        <f ca="1"/>
        <v>6.4077562326869826</v>
      </c>
      <c r="CP57" s="58">
        <f ca="1"/>
        <v>6.6836565096952931</v>
      </c>
      <c r="CQ57" s="58">
        <f ca="1"/>
        <v>6.9595567867036037</v>
      </c>
      <c r="CR57" s="58">
        <f ca="1"/>
        <v>7.2354570637119142</v>
      </c>
      <c r="CS57" s="58">
        <f ca="1"/>
        <v>7.5113573407202248</v>
      </c>
      <c r="CT57" s="58">
        <f ca="1"/>
        <v>7.7872576177285353</v>
      </c>
      <c r="CU57" s="59">
        <f ca="1"/>
        <v>8.063157894736845</v>
      </c>
    </row>
    <row r="58" spans="1:99" x14ac:dyDescent="0.25">
      <c r="A58" s="46">
        <v>49.1</v>
      </c>
      <c r="B58" s="48" t="b">
        <v>1</v>
      </c>
      <c r="U58" s="37"/>
      <c r="V58" s="37"/>
      <c r="W58" s="9"/>
      <c r="X58" s="8"/>
      <c r="Y58" s="8"/>
      <c r="Z58" s="8"/>
      <c r="AA58" s="8"/>
      <c r="AB58" s="8"/>
      <c r="AC58" s="8"/>
      <c r="AD58" s="8"/>
      <c r="AE58" s="8"/>
      <c r="AG58" s="37"/>
      <c r="AH58" s="37"/>
      <c r="AI58" s="9"/>
      <c r="AJ58" s="8"/>
      <c r="AK58" s="8"/>
      <c r="AL58" s="8"/>
      <c r="AM58" s="8"/>
      <c r="AN58" s="8"/>
      <c r="AO58" s="8"/>
      <c r="AP58" s="8"/>
      <c r="AQ58" s="8"/>
      <c r="AS58" s="37"/>
      <c r="AT58" s="37"/>
      <c r="AU58" s="9"/>
      <c r="AV58" s="8"/>
      <c r="AW58" s="8"/>
      <c r="AX58" s="8"/>
      <c r="AY58" s="8"/>
      <c r="AZ58" s="8"/>
      <c r="BA58" s="8"/>
      <c r="BB58" s="8"/>
      <c r="BC58" s="8"/>
      <c r="BE58" s="43" cm="1">
        <f t="array" ref="BE58:BE77">_xlfn.SEQUENCE($BF$55,1,$BJ$56,$BL$56)</f>
        <v>0.2</v>
      </c>
      <c r="BF58" s="25">
        <f t="dataTable" ref="BF58:BY77" dt2D="1" dtr="1" r1="BI55" r2="BI56"/>
        <v>14340.471252629957</v>
      </c>
      <c r="BG58" s="25">
        <v>15740.337115927236</v>
      </c>
      <c r="BH58" s="25">
        <v>19365.030179251276</v>
      </c>
      <c r="BI58" s="25">
        <v>23171.744285422938</v>
      </c>
      <c r="BJ58" s="25">
        <v>27050.974795519174</v>
      </c>
      <c r="BK58" s="25">
        <v>30969.438284662352</v>
      </c>
      <c r="BL58" s="25">
        <v>34912.532560588021</v>
      </c>
      <c r="BM58" s="25">
        <v>38872.540293145728</v>
      </c>
      <c r="BN58" s="25">
        <v>42844.883929440679</v>
      </c>
      <c r="BO58" s="25">
        <v>46826.624396189276</v>
      </c>
      <c r="BP58" s="25">
        <v>50815.761932549955</v>
      </c>
      <c r="BQ58" s="25">
        <v>54810.874124129914</v>
      </c>
      <c r="BR58" s="25">
        <v>58810.913057196041</v>
      </c>
      <c r="BS58" s="25">
        <v>62815.084402550099</v>
      </c>
      <c r="BT58" s="25">
        <v>66822.771672957868</v>
      </c>
      <c r="BU58" s="25">
        <v>70833.486803835694</v>
      </c>
      <c r="BV58" s="25">
        <v>74846.836789668101</v>
      </c>
      <c r="BW58" s="25">
        <v>78862.500496955327</v>
      </c>
      <c r="BX58" s="25">
        <v>82880.212142188364</v>
      </c>
      <c r="BY58" s="29">
        <v>86899.749260379685</v>
      </c>
      <c r="CA58" s="43" cm="1">
        <f t="array" aca="1" ref="CA58:CA77" ca="1">_xlfn.SEQUENCE($CB$55,1,$CF$56,$CH$56)</f>
        <v>0.20000000000000018</v>
      </c>
      <c r="CB58" s="25">
        <f t="dataTable" ref="CB58:CU77" dt2D="1" dtr="1" r1="CE55" r2="CE56" ca="1"/>
        <v>15740.337115927236</v>
      </c>
      <c r="CC58" s="25">
        <v>16104.333610623275</v>
      </c>
      <c r="CD58" s="25">
        <v>16474.299626859171</v>
      </c>
      <c r="CE58" s="25">
        <v>16849.200522794057</v>
      </c>
      <c r="CF58" s="25">
        <v>17228.247874580746</v>
      </c>
      <c r="CG58" s="25">
        <v>17610.827408032816</v>
      </c>
      <c r="CH58" s="25">
        <v>17996.451412251998</v>
      </c>
      <c r="CI58" s="25">
        <v>18384.726318175759</v>
      </c>
      <c r="CJ58" s="25">
        <v>18775.33000516782</v>
      </c>
      <c r="CK58" s="25">
        <v>19167.995539607178</v>
      </c>
      <c r="CL58" s="25">
        <v>19562.499280001233</v>
      </c>
      <c r="CM58" s="25">
        <v>19958.652016178617</v>
      </c>
      <c r="CN58" s="25">
        <v>20356.29226067958</v>
      </c>
      <c r="CO58" s="25">
        <v>20755.2810951957</v>
      </c>
      <c r="CP58" s="25">
        <v>21155.498159368435</v>
      </c>
      <c r="CQ58" s="25">
        <v>21556.838491436465</v>
      </c>
      <c r="CR58" s="25">
        <v>21959.21001279277</v>
      </c>
      <c r="CS58" s="25">
        <v>22362.531505341482</v>
      </c>
      <c r="CT58" s="25">
        <v>22766.730970309407</v>
      </c>
      <c r="CU58" s="29">
        <v>23171.744285422938</v>
      </c>
    </row>
    <row r="59" spans="1:99" x14ac:dyDescent="0.25">
      <c r="A59" s="46">
        <v>48.7</v>
      </c>
      <c r="B59" s="48" t="b">
        <v>1</v>
      </c>
      <c r="U59" s="37"/>
      <c r="V59" s="37"/>
      <c r="W59" s="9"/>
      <c r="X59" s="8"/>
      <c r="Y59" s="8"/>
      <c r="Z59" s="8"/>
      <c r="AA59" s="8"/>
      <c r="AB59" s="8"/>
      <c r="AC59" s="8"/>
      <c r="AD59" s="8"/>
      <c r="AE59" s="8"/>
      <c r="AG59" s="37"/>
      <c r="AH59" s="37"/>
      <c r="AI59" s="9"/>
      <c r="AJ59" s="8"/>
      <c r="AK59" s="8"/>
      <c r="AL59" s="8"/>
      <c r="AM59" s="8"/>
      <c r="AN59" s="8"/>
      <c r="AO59" s="8"/>
      <c r="AP59" s="8"/>
      <c r="AQ59" s="8"/>
      <c r="AS59" s="37"/>
      <c r="AT59" s="37"/>
      <c r="AU59" s="9"/>
      <c r="AV59" s="8"/>
      <c r="AW59" s="8"/>
      <c r="AX59" s="8"/>
      <c r="AY59" s="8"/>
      <c r="AZ59" s="8"/>
      <c r="BA59" s="8"/>
      <c r="BB59" s="8"/>
      <c r="BC59" s="8"/>
      <c r="BE59" s="43">
        <v>2.8210526315789473</v>
      </c>
      <c r="BF59" s="25">
        <v>20303.975108378356</v>
      </c>
      <c r="BG59" s="25">
        <v>11279.845716820055</v>
      </c>
      <c r="BH59" s="25">
        <v>10819.081957476315</v>
      </c>
      <c r="BI59" s="25">
        <v>11987.092563961711</v>
      </c>
      <c r="BJ59" s="25">
        <v>13909.718209235067</v>
      </c>
      <c r="BK59" s="25">
        <v>16271.639432668027</v>
      </c>
      <c r="BL59" s="25">
        <v>18921.820973144084</v>
      </c>
      <c r="BM59" s="25">
        <v>21775.930618259954</v>
      </c>
      <c r="BN59" s="25">
        <v>24782.008913563714</v>
      </c>
      <c r="BO59" s="25">
        <v>27905.748296252248</v>
      </c>
      <c r="BP59" s="25">
        <v>31123.298413845314</v>
      </c>
      <c r="BQ59" s="25">
        <v>34417.402727471926</v>
      </c>
      <c r="BR59" s="25">
        <v>37775.170345890991</v>
      </c>
      <c r="BS59" s="25">
        <v>41186.716587394316</v>
      </c>
      <c r="BT59" s="25">
        <v>44644.294900411216</v>
      </c>
      <c r="BU59" s="25">
        <v>48141.721243234017</v>
      </c>
      <c r="BV59" s="25">
        <v>51673.980076965556</v>
      </c>
      <c r="BW59" s="25">
        <v>55236.947254547835</v>
      </c>
      <c r="BX59" s="25">
        <v>58827.190498904456</v>
      </c>
      <c r="BY59" s="29">
        <v>62441.822771784064</v>
      </c>
      <c r="CA59" s="43">
        <f ca="1"/>
        <v>0.47590027700831039</v>
      </c>
      <c r="CB59" s="25">
        <v>13209.145635324619</v>
      </c>
      <c r="CC59" s="25">
        <v>13494.146605121286</v>
      </c>
      <c r="CD59" s="25">
        <v>13792.105125803702</v>
      </c>
      <c r="CE59" s="25">
        <v>14100.857028433309</v>
      </c>
      <c r="CF59" s="25">
        <v>14418.736589897089</v>
      </c>
      <c r="CG59" s="25">
        <v>14744.43483273122</v>
      </c>
      <c r="CH59" s="25">
        <v>15076.904713640291</v>
      </c>
      <c r="CI59" s="25">
        <v>15415.295776135821</v>
      </c>
      <c r="CJ59" s="25">
        <v>15758.90794346547</v>
      </c>
      <c r="CK59" s="25">
        <v>16107.158108520936</v>
      </c>
      <c r="CL59" s="25">
        <v>16459.55549793295</v>
      </c>
      <c r="CM59" s="25">
        <v>16815.683187372437</v>
      </c>
      <c r="CN59" s="25">
        <v>17175.184015260693</v>
      </c>
      <c r="CO59" s="25">
        <v>17537.749697658845</v>
      </c>
      <c r="CP59" s="25">
        <v>17903.112310363351</v>
      </c>
      <c r="CQ59" s="25">
        <v>18271.037546891494</v>
      </c>
      <c r="CR59" s="25">
        <v>18641.319326303998</v>
      </c>
      <c r="CS59" s="25">
        <v>19013.775439364443</v>
      </c>
      <c r="CT59" s="25">
        <v>19388.244002218085</v>
      </c>
      <c r="CU59" s="29">
        <v>19764.58054444777</v>
      </c>
    </row>
    <row r="60" spans="1:99" x14ac:dyDescent="0.25">
      <c r="A60" s="46">
        <v>48.2</v>
      </c>
      <c r="B60" s="48" t="b">
        <v>1</v>
      </c>
      <c r="U60" s="37"/>
      <c r="V60" s="37"/>
      <c r="W60" s="9"/>
      <c r="X60" s="8"/>
      <c r="Y60" s="8"/>
      <c r="Z60" s="8"/>
      <c r="AA60" s="8"/>
      <c r="AB60" s="8"/>
      <c r="AC60" s="8"/>
      <c r="AD60" s="8"/>
      <c r="AE60" s="8"/>
      <c r="AG60" s="37"/>
      <c r="AH60" s="37"/>
      <c r="AI60" s="9"/>
      <c r="AJ60" s="8"/>
      <c r="AK60" s="8"/>
      <c r="AL60" s="8"/>
      <c r="AM60" s="8"/>
      <c r="AN60" s="8"/>
      <c r="AO60" s="8"/>
      <c r="AP60" s="8"/>
      <c r="AQ60" s="8"/>
      <c r="AS60" s="37"/>
      <c r="AT60" s="37"/>
      <c r="AU60" s="9"/>
      <c r="AV60" s="8"/>
      <c r="AW60" s="8"/>
      <c r="AX60" s="8"/>
      <c r="AY60" s="8"/>
      <c r="AZ60" s="8"/>
      <c r="BA60" s="8"/>
      <c r="BB60" s="8"/>
      <c r="BC60" s="8"/>
      <c r="BE60" s="43">
        <v>5.4421052631578943</v>
      </c>
      <c r="BF60" s="25">
        <v>28492.30616415363</v>
      </c>
      <c r="BG60" s="25">
        <v>15382.719949927485</v>
      </c>
      <c r="BH60" s="25">
        <v>12283.252690897521</v>
      </c>
      <c r="BI60" s="25">
        <v>11494.658432560083</v>
      </c>
      <c r="BJ60" s="25">
        <v>11860.74181212316</v>
      </c>
      <c r="BK60" s="25">
        <v>12929.750300106485</v>
      </c>
      <c r="BL60" s="25">
        <v>14474.03375314072</v>
      </c>
      <c r="BM60" s="25">
        <v>16361.878057265294</v>
      </c>
      <c r="BN60" s="25">
        <v>18509.955268508944</v>
      </c>
      <c r="BO60" s="25">
        <v>20862.107232430051</v>
      </c>
      <c r="BP60" s="25">
        <v>23378.649472069381</v>
      </c>
      <c r="BQ60" s="25">
        <v>26030.482471049421</v>
      </c>
      <c r="BR60" s="25">
        <v>28795.624985617826</v>
      </c>
      <c r="BS60" s="25">
        <v>31657.062269730057</v>
      </c>
      <c r="BT60" s="25">
        <v>34601.351794691858</v>
      </c>
      <c r="BU60" s="25">
        <v>37617.686985413893</v>
      </c>
      <c r="BV60" s="25">
        <v>40697.249289440275</v>
      </c>
      <c r="BW60" s="25">
        <v>43832.748066146174</v>
      </c>
      <c r="BX60" s="25">
        <v>47018.086465191154</v>
      </c>
      <c r="BY60" s="29">
        <v>50248.114000739428</v>
      </c>
      <c r="CA60" s="43">
        <f ca="1"/>
        <v>0.7518005540166206</v>
      </c>
      <c r="CB60" s="25">
        <v>12013.405963569914</v>
      </c>
      <c r="CC60" s="25">
        <v>12226.399437813094</v>
      </c>
      <c r="CD60" s="25">
        <v>12458.208965190213</v>
      </c>
      <c r="CE60" s="25">
        <v>12705.793077496895</v>
      </c>
      <c r="CF60" s="25">
        <v>12966.791348342738</v>
      </c>
      <c r="CG60" s="25">
        <v>13239.33546786676</v>
      </c>
      <c r="CH60" s="25">
        <v>13521.921505347605</v>
      </c>
      <c r="CI60" s="25">
        <v>13813.321048180702</v>
      </c>
      <c r="CJ60" s="25">
        <v>14112.517846126451</v>
      </c>
      <c r="CK60" s="25">
        <v>14418.66166019997</v>
      </c>
      <c r="CL60" s="25">
        <v>14731.034002874079</v>
      </c>
      <c r="CM60" s="25">
        <v>15049.02227570079</v>
      </c>
      <c r="CN60" s="25">
        <v>15372.099951471095</v>
      </c>
      <c r="CO60" s="25">
        <v>15699.811182401012</v>
      </c>
      <c r="CP60" s="25">
        <v>16031.758699565664</v>
      </c>
      <c r="CQ60" s="25">
        <v>16367.594194150006</v>
      </c>
      <c r="CR60" s="25">
        <v>16707.010594074382</v>
      </c>
      <c r="CS60" s="25">
        <v>17049.735805020489</v>
      </c>
      <c r="CT60" s="25">
        <v>17395.527594990228</v>
      </c>
      <c r="CU60" s="29">
        <v>17744.169380628457</v>
      </c>
    </row>
    <row r="61" spans="1:99" x14ac:dyDescent="0.25">
      <c r="A61" s="46">
        <v>47.7</v>
      </c>
      <c r="B61" s="48" t="b">
        <v>1</v>
      </c>
      <c r="U61" s="37"/>
      <c r="V61" s="37"/>
      <c r="W61" s="9"/>
      <c r="X61" s="8"/>
      <c r="Y61" s="8"/>
      <c r="Z61" s="8"/>
      <c r="AA61" s="8"/>
      <c r="AB61" s="8"/>
      <c r="AC61" s="8"/>
      <c r="AD61" s="8"/>
      <c r="AE61" s="8"/>
      <c r="AG61" s="37"/>
      <c r="AH61" s="37"/>
      <c r="AI61" s="9"/>
      <c r="AJ61" s="8"/>
      <c r="AK61" s="8"/>
      <c r="AL61" s="8"/>
      <c r="AM61" s="8"/>
      <c r="AN61" s="8"/>
      <c r="AO61" s="8"/>
      <c r="AP61" s="8"/>
      <c r="AQ61" s="8"/>
      <c r="AS61" s="37"/>
      <c r="AT61" s="37"/>
      <c r="AU61" s="9"/>
      <c r="AV61" s="8"/>
      <c r="AW61" s="8"/>
      <c r="AX61" s="8"/>
      <c r="AY61" s="8"/>
      <c r="AZ61" s="8"/>
      <c r="BA61" s="8"/>
      <c r="BB61" s="8"/>
      <c r="BC61" s="8"/>
      <c r="BE61" s="43">
        <v>8.0631578947368414</v>
      </c>
      <c r="BF61" s="25">
        <v>36862.658262776342</v>
      </c>
      <c r="BG61" s="25">
        <v>21114.368548864077</v>
      </c>
      <c r="BH61" s="25">
        <v>16058.296425011267</v>
      </c>
      <c r="BI61" s="25">
        <v>13713.159900963539</v>
      </c>
      <c r="BJ61" s="25">
        <v>12786.330545076991</v>
      </c>
      <c r="BK61" s="25">
        <v>12749.440945618464</v>
      </c>
      <c r="BL61" s="25">
        <v>13327.459057661421</v>
      </c>
      <c r="BM61" s="25">
        <v>14357.302277725978</v>
      </c>
      <c r="BN61" s="25">
        <v>15733.792070202246</v>
      </c>
      <c r="BO61" s="25">
        <v>17384.936156169548</v>
      </c>
      <c r="BP61" s="25">
        <v>19259.207081162338</v>
      </c>
      <c r="BQ61" s="25">
        <v>21318.414976291584</v>
      </c>
      <c r="BR61" s="25">
        <v>23533.448533468891</v>
      </c>
      <c r="BS61" s="25">
        <v>25881.597029526056</v>
      </c>
      <c r="BT61" s="25">
        <v>28344.795402386935</v>
      </c>
      <c r="BU61" s="25">
        <v>30908.434063404144</v>
      </c>
      <c r="BV61" s="25">
        <v>33560.527966554335</v>
      </c>
      <c r="BW61" s="25">
        <v>36291.121897948397</v>
      </c>
      <c r="BX61" s="25">
        <v>39091.855559662756</v>
      </c>
      <c r="BY61" s="29">
        <v>41955.639449995695</v>
      </c>
      <c r="CA61" s="43">
        <f ca="1"/>
        <v>1.0277008310249309</v>
      </c>
      <c r="CB61" s="25">
        <v>11340.430154499059</v>
      </c>
      <c r="CC61" s="25">
        <v>11487.274635436945</v>
      </c>
      <c r="CD61" s="25">
        <v>11657.916372491143</v>
      </c>
      <c r="CE61" s="25">
        <v>11848.619194179895</v>
      </c>
      <c r="CF61" s="25">
        <v>12056.463341715631</v>
      </c>
      <c r="CG61" s="25">
        <v>12279.123617811405</v>
      </c>
      <c r="CH61" s="25">
        <v>12514.718135629857</v>
      </c>
      <c r="CI61" s="25">
        <v>12761.702309079063</v>
      </c>
      <c r="CJ61" s="25">
        <v>13018.792756042818</v>
      </c>
      <c r="CK61" s="25">
        <v>13284.91152337841</v>
      </c>
      <c r="CL61" s="25">
        <v>13559.14444943978</v>
      </c>
      <c r="CM61" s="25">
        <v>13840.709570148527</v>
      </c>
      <c r="CN61" s="25">
        <v>14128.932794450611</v>
      </c>
      <c r="CO61" s="25">
        <v>14423.228929840656</v>
      </c>
      <c r="CP61" s="25">
        <v>14723.086705061502</v>
      </c>
      <c r="CQ61" s="25">
        <v>15028.056820157655</v>
      </c>
      <c r="CR61" s="25">
        <v>15337.742317967717</v>
      </c>
      <c r="CS61" s="25">
        <v>15651.790756029903</v>
      </c>
      <c r="CT61" s="25">
        <v>15969.887789408247</v>
      </c>
      <c r="CU61" s="29">
        <v>16291.751869845401</v>
      </c>
    </row>
    <row r="62" spans="1:99" x14ac:dyDescent="0.25">
      <c r="A62" s="46">
        <v>47.4</v>
      </c>
      <c r="B62" s="48" t="b">
        <v>1</v>
      </c>
      <c r="U62" s="37"/>
      <c r="V62" s="37"/>
      <c r="W62" s="9"/>
      <c r="X62" s="8"/>
      <c r="Y62" s="8"/>
      <c r="Z62" s="8"/>
      <c r="AA62" s="8"/>
      <c r="AB62" s="8"/>
      <c r="AC62" s="8"/>
      <c r="AD62" s="8"/>
      <c r="AE62" s="8"/>
      <c r="AG62" s="37"/>
      <c r="AH62" s="37"/>
      <c r="AI62" s="9"/>
      <c r="AJ62" s="8"/>
      <c r="AK62" s="8"/>
      <c r="AL62" s="8"/>
      <c r="AM62" s="8"/>
      <c r="AN62" s="8"/>
      <c r="AO62" s="8"/>
      <c r="AP62" s="8"/>
      <c r="AQ62" s="8"/>
      <c r="AS62" s="37"/>
      <c r="AT62" s="37"/>
      <c r="AU62" s="9"/>
      <c r="AV62" s="8"/>
      <c r="AW62" s="8"/>
      <c r="AX62" s="8"/>
      <c r="AY62" s="8"/>
      <c r="AZ62" s="8"/>
      <c r="BA62" s="8"/>
      <c r="BB62" s="8"/>
      <c r="BC62" s="8"/>
      <c r="BE62" s="43">
        <v>10.684210526315788</v>
      </c>
      <c r="BF62" s="25">
        <v>45305.526765323943</v>
      </c>
      <c r="BG62" s="25">
        <v>27600.632186588562</v>
      </c>
      <c r="BH62" s="25">
        <v>20988.017797025474</v>
      </c>
      <c r="BI62" s="25">
        <v>17349.968537528155</v>
      </c>
      <c r="BJ62" s="25">
        <v>15317.24109419977</v>
      </c>
      <c r="BK62" s="25">
        <v>14314.08615374998</v>
      </c>
      <c r="BL62" s="25">
        <v>14034.103181732913</v>
      </c>
      <c r="BM62" s="25">
        <v>14292.358983030026</v>
      </c>
      <c r="BN62" s="25">
        <v>14967.840897552524</v>
      </c>
      <c r="BO62" s="25">
        <v>15976.713668873284</v>
      </c>
      <c r="BP62" s="25">
        <v>17258.359490015358</v>
      </c>
      <c r="BQ62" s="25">
        <v>18767.4584277535</v>
      </c>
      <c r="BR62" s="25">
        <v>20469.2031968757</v>
      </c>
      <c r="BS62" s="25">
        <v>22336.260540831958</v>
      </c>
      <c r="BT62" s="25">
        <v>24346.762383988083</v>
      </c>
      <c r="BU62" s="25">
        <v>26482.932644128749</v>
      </c>
      <c r="BV62" s="25">
        <v>28730.121701967299</v>
      </c>
      <c r="BW62" s="25">
        <v>31076.110896030586</v>
      </c>
      <c r="BX62" s="25">
        <v>33510.60091252951</v>
      </c>
      <c r="BY62" s="29">
        <v>36024.82847064652</v>
      </c>
      <c r="CA62" s="43">
        <f ca="1"/>
        <v>1.303601108033241</v>
      </c>
      <c r="CB62" s="25">
        <v>10962.287897059474</v>
      </c>
      <c r="CC62" s="25">
        <v>11047.964587674442</v>
      </c>
      <c r="CD62" s="25">
        <v>11161.725034110701</v>
      </c>
      <c r="CE62" s="25">
        <v>11299.273732489357</v>
      </c>
      <c r="CF62" s="25">
        <v>11457.234036596838</v>
      </c>
      <c r="CG62" s="25">
        <v>11632.902793030218</v>
      </c>
      <c r="CH62" s="25">
        <v>11824.081941464779</v>
      </c>
      <c r="CI62" s="25">
        <v>12028.959763931989</v>
      </c>
      <c r="CJ62" s="25">
        <v>12246.025164157823</v>
      </c>
      <c r="CK62" s="25">
        <v>12474.004514880678</v>
      </c>
      <c r="CL62" s="25">
        <v>12711.81428882408</v>
      </c>
      <c r="CM62" s="25">
        <v>12958.524958064627</v>
      </c>
      <c r="CN62" s="25">
        <v>13213.3330868268</v>
      </c>
      <c r="CO62" s="25">
        <v>13475.539480273081</v>
      </c>
      <c r="CP62" s="25">
        <v>13744.5318760057</v>
      </c>
      <c r="CQ62" s="25">
        <v>14019.771088987574</v>
      </c>
      <c r="CR62" s="25">
        <v>14300.779813913718</v>
      </c>
      <c r="CS62" s="25">
        <v>14587.133495384482</v>
      </c>
      <c r="CT62" s="25">
        <v>14878.452823561784</v>
      </c>
      <c r="CU62" s="29">
        <v>15174.397519666702</v>
      </c>
    </row>
    <row r="63" spans="1:99" x14ac:dyDescent="0.25">
      <c r="A63" s="46">
        <v>47.1</v>
      </c>
      <c r="B63" s="48" t="b">
        <v>1</v>
      </c>
      <c r="U63" s="37"/>
      <c r="V63" s="37"/>
      <c r="W63" s="9"/>
      <c r="X63" s="8"/>
      <c r="Y63" s="8"/>
      <c r="Z63" s="8"/>
      <c r="AA63" s="8"/>
      <c r="AB63" s="8"/>
      <c r="AC63" s="8"/>
      <c r="AD63" s="8"/>
      <c r="AE63" s="8"/>
      <c r="AG63" s="37"/>
      <c r="AH63" s="37"/>
      <c r="AI63" s="9"/>
      <c r="AJ63" s="8"/>
      <c r="AK63" s="8"/>
      <c r="AL63" s="8"/>
      <c r="AM63" s="8"/>
      <c r="AN63" s="8"/>
      <c r="AO63" s="8"/>
      <c r="AP63" s="8"/>
      <c r="AQ63" s="8"/>
      <c r="AS63" s="37"/>
      <c r="AT63" s="37"/>
      <c r="AU63" s="9"/>
      <c r="AV63" s="8"/>
      <c r="AW63" s="8"/>
      <c r="AX63" s="8"/>
      <c r="AY63" s="8"/>
      <c r="AZ63" s="8"/>
      <c r="BA63" s="8"/>
      <c r="BB63" s="8"/>
      <c r="BC63" s="8"/>
      <c r="BE63" s="43">
        <v>13.305263157894736</v>
      </c>
      <c r="BF63" s="25">
        <v>53787.628246918175</v>
      </c>
      <c r="BG63" s="25">
        <v>34526.191402472687</v>
      </c>
      <c r="BH63" s="25">
        <v>26620.664277460048</v>
      </c>
      <c r="BI63" s="25">
        <v>21876.716930520859</v>
      </c>
      <c r="BJ63" s="25">
        <v>18877.724146201195</v>
      </c>
      <c r="BK63" s="25">
        <v>17016.568121691358</v>
      </c>
      <c r="BL63" s="25">
        <v>15964.997730906849</v>
      </c>
      <c r="BM63" s="25">
        <v>15522.24565425019</v>
      </c>
      <c r="BN63" s="25">
        <v>15555.456254126137</v>
      </c>
      <c r="BO63" s="25">
        <v>15971.703921596189</v>
      </c>
      <c r="BP63" s="25">
        <v>16703.240785347112</v>
      </c>
      <c r="BQ63" s="25">
        <v>17699.050935030216</v>
      </c>
      <c r="BR63" s="25">
        <v>18919.70455205148</v>
      </c>
      <c r="BS63" s="25">
        <v>20334.065366302908</v>
      </c>
      <c r="BT63" s="25">
        <v>21917.098808582625</v>
      </c>
      <c r="BU63" s="25">
        <v>23648.364223411572</v>
      </c>
      <c r="BV63" s="25">
        <v>25510.948543919287</v>
      </c>
      <c r="BW63" s="25">
        <v>27490.694092767182</v>
      </c>
      <c r="BX63" s="25">
        <v>29575.627777050038</v>
      </c>
      <c r="BY63" s="29">
        <v>31755.531494142499</v>
      </c>
      <c r="CA63" s="43">
        <f ca="1"/>
        <v>1.5795013850415511</v>
      </c>
      <c r="CB63" s="25">
        <v>10778.278016632117</v>
      </c>
      <c r="CC63" s="25">
        <v>10807.073416629148</v>
      </c>
      <c r="CD63" s="25">
        <v>10867.679739755309</v>
      </c>
      <c r="CE63" s="25">
        <v>10955.344594705713</v>
      </c>
      <c r="CF63" s="25">
        <v>11066.313379150799</v>
      </c>
      <c r="CG63" s="25">
        <v>11197.566766200291</v>
      </c>
      <c r="CH63" s="25">
        <v>11346.63956365285</v>
      </c>
      <c r="CI63" s="25">
        <v>11511.492339382139</v>
      </c>
      <c r="CJ63" s="25">
        <v>11690.418322995245</v>
      </c>
      <c r="CK63" s="25">
        <v>11881.974521600134</v>
      </c>
      <c r="CL63" s="25">
        <v>12084.929844075315</v>
      </c>
      <c r="CM63" s="25">
        <v>12298.225417775975</v>
      </c>
      <c r="CN63" s="25">
        <v>12520.943804594377</v>
      </c>
      <c r="CO63" s="25">
        <v>12752.284818552425</v>
      </c>
      <c r="CP63" s="25">
        <v>12991.546312170773</v>
      </c>
      <c r="CQ63" s="25">
        <v>13238.108752268714</v>
      </c>
      <c r="CR63" s="25">
        <v>13491.422720603439</v>
      </c>
      <c r="CS63" s="25">
        <v>13750.998696873196</v>
      </c>
      <c r="CT63" s="25">
        <v>14016.398640718233</v>
      </c>
      <c r="CU63" s="29">
        <v>14287.229004900317</v>
      </c>
    </row>
    <row r="64" spans="1:99" x14ac:dyDescent="0.25">
      <c r="A64" s="46">
        <v>46.8</v>
      </c>
      <c r="B64" s="48" t="b">
        <v>1</v>
      </c>
      <c r="U64" s="37"/>
      <c r="V64" s="37"/>
      <c r="W64" s="9"/>
      <c r="X64" s="8"/>
      <c r="Y64" s="8"/>
      <c r="Z64" s="8"/>
      <c r="AA64" s="8"/>
      <c r="AB64" s="8"/>
      <c r="AC64" s="8"/>
      <c r="AD64" s="8"/>
      <c r="AE64" s="8"/>
      <c r="AG64" s="37"/>
      <c r="AH64" s="37"/>
      <c r="AI64" s="9"/>
      <c r="AJ64" s="8"/>
      <c r="AK64" s="8"/>
      <c r="AL64" s="8"/>
      <c r="AM64" s="8"/>
      <c r="AN64" s="8"/>
      <c r="AO64" s="8"/>
      <c r="AP64" s="8"/>
      <c r="AQ64" s="8"/>
      <c r="AS64" s="37"/>
      <c r="AT64" s="37"/>
      <c r="AU64" s="9"/>
      <c r="AV64" s="8"/>
      <c r="AW64" s="8"/>
      <c r="AX64" s="8"/>
      <c r="AY64" s="8"/>
      <c r="AZ64" s="8"/>
      <c r="BA64" s="8"/>
      <c r="BB64" s="8"/>
      <c r="BC64" s="8"/>
      <c r="BE64" s="43">
        <v>15.926315789473684</v>
      </c>
      <c r="BF64" s="25">
        <v>62294.360515295106</v>
      </c>
      <c r="BG64" s="25">
        <v>41740.010935399987</v>
      </c>
      <c r="BH64" s="25">
        <v>32728.585722945496</v>
      </c>
      <c r="BI64" s="25">
        <v>27018.373035014982</v>
      </c>
      <c r="BJ64" s="25">
        <v>23161.379166635314</v>
      </c>
      <c r="BK64" s="25">
        <v>20528.635723358013</v>
      </c>
      <c r="BL64" s="25">
        <v>18776.057454619717</v>
      </c>
      <c r="BM64" s="25">
        <v>17691.034063316565</v>
      </c>
      <c r="BN64" s="25">
        <v>17131.619559341751</v>
      </c>
      <c r="BO64" s="25">
        <v>16997.758269420679</v>
      </c>
      <c r="BP64" s="25">
        <v>17216.006345116548</v>
      </c>
      <c r="BQ64" s="25">
        <v>17730.725342698774</v>
      </c>
      <c r="BR64" s="25">
        <v>18498.682430015215</v>
      </c>
      <c r="BS64" s="25">
        <v>19485.574843390215</v>
      </c>
      <c r="BT64" s="25">
        <v>20663.703440358171</v>
      </c>
      <c r="BU64" s="25">
        <v>22010.364117856334</v>
      </c>
      <c r="BV64" s="25">
        <v>23506.704793148761</v>
      </c>
      <c r="BW64" s="25">
        <v>25136.894009780579</v>
      </c>
      <c r="BX64" s="25">
        <v>26887.50385303891</v>
      </c>
      <c r="BY64" s="29">
        <v>28747.043750817014</v>
      </c>
      <c r="CA64" s="43">
        <f ca="1"/>
        <v>1.8554016620498612</v>
      </c>
      <c r="CB64" s="25">
        <v>10733.660099824221</v>
      </c>
      <c r="CC64" s="25">
        <v>10709.301376511157</v>
      </c>
      <c r="CD64" s="25">
        <v>10720.023856209064</v>
      </c>
      <c r="CE64" s="25">
        <v>10760.697191497064</v>
      </c>
      <c r="CF64" s="25">
        <v>10827.250606558266</v>
      </c>
      <c r="CG64" s="25">
        <v>10916.39764262576</v>
      </c>
      <c r="CH64" s="25">
        <v>11025.445393340402</v>
      </c>
      <c r="CI64" s="25">
        <v>11152.158752456957</v>
      </c>
      <c r="CJ64" s="25">
        <v>11294.661583952093</v>
      </c>
      <c r="CK64" s="25">
        <v>11451.363331088765</v>
      </c>
      <c r="CL64" s="25">
        <v>11620.903558024065</v>
      </c>
      <c r="CM64" s="25">
        <v>11802.109389780941</v>
      </c>
      <c r="CN64" s="25">
        <v>11993.962397111129</v>
      </c>
      <c r="CO64" s="25">
        <v>12195.572508954885</v>
      </c>
      <c r="CP64" s="25">
        <v>12406.157229689321</v>
      </c>
      <c r="CQ64" s="25">
        <v>12625.024913195834</v>
      </c>
      <c r="CR64" s="25">
        <v>12851.561176329542</v>
      </c>
      <c r="CS64" s="25">
        <v>13085.217768267026</v>
      </c>
      <c r="CT64" s="25">
        <v>13325.50338018925</v>
      </c>
      <c r="CU64" s="29">
        <v>13571.97600205102</v>
      </c>
    </row>
    <row r="65" spans="1:99" x14ac:dyDescent="0.25">
      <c r="A65" s="46">
        <v>46.5</v>
      </c>
      <c r="B65" s="48" t="b">
        <v>1</v>
      </c>
      <c r="U65" s="37"/>
      <c r="V65" s="37"/>
      <c r="W65" s="9"/>
      <c r="X65" s="8"/>
      <c r="Y65" s="8"/>
      <c r="Z65" s="8"/>
      <c r="AA65" s="8"/>
      <c r="AB65" s="8"/>
      <c r="AC65" s="8"/>
      <c r="AD65" s="8"/>
      <c r="AE65" s="8"/>
      <c r="AG65" s="37"/>
      <c r="AH65" s="37"/>
      <c r="AI65" s="9"/>
      <c r="AJ65" s="8"/>
      <c r="AK65" s="8"/>
      <c r="AL65" s="8"/>
      <c r="AM65" s="8"/>
      <c r="AN65" s="8"/>
      <c r="AO65" s="8"/>
      <c r="AP65" s="8"/>
      <c r="AQ65" s="8"/>
      <c r="AS65" s="37"/>
      <c r="AT65" s="37"/>
      <c r="AU65" s="9"/>
      <c r="AV65" s="8"/>
      <c r="AW65" s="8"/>
      <c r="AX65" s="8"/>
      <c r="AY65" s="8"/>
      <c r="AZ65" s="8"/>
      <c r="BA65" s="8"/>
      <c r="BB65" s="8"/>
      <c r="BC65" s="8"/>
      <c r="BE65" s="43">
        <v>18.547368421052632</v>
      </c>
      <c r="BF65" s="25">
        <v>70818.006240303803</v>
      </c>
      <c r="BG65" s="25">
        <v>49157.758572967126</v>
      </c>
      <c r="BH65" s="25">
        <v>39180.068019521306</v>
      </c>
      <c r="BI65" s="25">
        <v>32611.854247530737</v>
      </c>
      <c r="BJ65" s="25">
        <v>27983.272960383609</v>
      </c>
      <c r="BK65" s="25">
        <v>24649.521639152634</v>
      </c>
      <c r="BL65" s="25">
        <v>22254.672055767755</v>
      </c>
      <c r="BM65" s="25">
        <v>20577.023560613845</v>
      </c>
      <c r="BN65" s="25">
        <v>19467.500099247838</v>
      </c>
      <c r="BO65" s="25">
        <v>18820.350021271766</v>
      </c>
      <c r="BP65" s="25">
        <v>18557.506944866691</v>
      </c>
      <c r="BQ65" s="25">
        <v>18619.529412744017</v>
      </c>
      <c r="BR65" s="25">
        <v>18960.018099184104</v>
      </c>
      <c r="BS65" s="25">
        <v>19542.00566724738</v>
      </c>
      <c r="BT65" s="25">
        <v>20335.529526884537</v>
      </c>
      <c r="BU65" s="25">
        <v>21315.946559167394</v>
      </c>
      <c r="BV65" s="25">
        <v>22462.730902243733</v>
      </c>
      <c r="BW65" s="25">
        <v>23758.596277850986</v>
      </c>
      <c r="BX65" s="25">
        <v>25188.842301795092</v>
      </c>
      <c r="BY65" s="29">
        <v>26740.859024238289</v>
      </c>
      <c r="CA65" s="43">
        <f ca="1"/>
        <v>2.1313019390581713</v>
      </c>
      <c r="CB65" s="25">
        <v>10794.842872344736</v>
      </c>
      <c r="CC65" s="25">
        <v>10720.600305603415</v>
      </c>
      <c r="CD65" s="25">
        <v>10684.33126563893</v>
      </c>
      <c r="CE65" s="25">
        <v>10680.589231543045</v>
      </c>
      <c r="CF65" s="25">
        <v>10705.036295622242</v>
      </c>
      <c r="CG65" s="25">
        <v>10754.158284951816</v>
      </c>
      <c r="CH65" s="25">
        <v>10825.066619053729</v>
      </c>
      <c r="CI65" s="25">
        <v>10915.356826052313</v>
      </c>
      <c r="CJ65" s="25">
        <v>11023.005206079235</v>
      </c>
      <c r="CK65" s="25">
        <v>11146.291857676022</v>
      </c>
      <c r="CL65" s="25">
        <v>11283.742342667538</v>
      </c>
      <c r="CM65" s="25">
        <v>11434.082794936201</v>
      </c>
      <c r="CN65" s="25">
        <v>11596.204900152095</v>
      </c>
      <c r="CO65" s="25">
        <v>11769.138239111946</v>
      </c>
      <c r="CP65" s="25">
        <v>11952.028203254944</v>
      </c>
      <c r="CQ65" s="25">
        <v>12144.118181560447</v>
      </c>
      <c r="CR65" s="25">
        <v>12344.735060361891</v>
      </c>
      <c r="CS65" s="25">
        <v>12553.277320376556</v>
      </c>
      <c r="CT65" s="25">
        <v>12769.205189978456</v>
      </c>
      <c r="CU65" s="29">
        <v>12992.032441215069</v>
      </c>
    </row>
    <row r="66" spans="1:99" x14ac:dyDescent="0.25">
      <c r="A66" s="46">
        <v>45.7</v>
      </c>
      <c r="B66" s="48" t="b">
        <v>1</v>
      </c>
      <c r="U66" s="37"/>
      <c r="V66" s="37"/>
      <c r="W66" s="9"/>
      <c r="X66" s="8"/>
      <c r="Y66" s="8"/>
      <c r="Z66" s="8"/>
      <c r="AA66" s="8"/>
      <c r="AB66" s="8"/>
      <c r="AC66" s="8"/>
      <c r="AD66" s="8"/>
      <c r="AE66" s="8"/>
      <c r="AG66" s="37"/>
      <c r="AH66" s="37"/>
      <c r="AI66" s="9"/>
      <c r="AJ66" s="8"/>
      <c r="AK66" s="8"/>
      <c r="AL66" s="8"/>
      <c r="AM66" s="8"/>
      <c r="AN66" s="8"/>
      <c r="AO66" s="8"/>
      <c r="AP66" s="8"/>
      <c r="AQ66" s="8"/>
      <c r="AS66" s="37"/>
      <c r="AT66" s="37"/>
      <c r="AU66" s="9"/>
      <c r="AV66" s="8"/>
      <c r="AW66" s="8"/>
      <c r="AX66" s="8"/>
      <c r="AY66" s="8"/>
      <c r="AZ66" s="8"/>
      <c r="BA66" s="8"/>
      <c r="BB66" s="8"/>
      <c r="BC66" s="8"/>
      <c r="BE66" s="43">
        <v>21.168421052631579</v>
      </c>
      <c r="BF66" s="25">
        <v>79353.987869050106</v>
      </c>
      <c r="BG66" s="25">
        <v>56727.47486072185</v>
      </c>
      <c r="BH66" s="25">
        <v>45891.783223215971</v>
      </c>
      <c r="BI66" s="25">
        <v>38551.982032458087</v>
      </c>
      <c r="BJ66" s="25">
        <v>33222.392867357215</v>
      </c>
      <c r="BK66" s="25">
        <v>29246.370231479719</v>
      </c>
      <c r="BL66" s="25">
        <v>26258.895544244191</v>
      </c>
      <c r="BM66" s="25">
        <v>24031.138091699017</v>
      </c>
      <c r="BN66" s="25">
        <v>22408.325842278053</v>
      </c>
      <c r="BO66" s="25">
        <v>21280.084612201019</v>
      </c>
      <c r="BP66" s="25">
        <v>20564.545006091183</v>
      </c>
      <c r="BQ66" s="25">
        <v>20199.099073092126</v>
      </c>
      <c r="BR66" s="25">
        <v>20134.682914220386</v>
      </c>
      <c r="BS66" s="25">
        <v>20332.065744952924</v>
      </c>
      <c r="BT66" s="25">
        <v>20759.345959374667</v>
      </c>
      <c r="BU66" s="25">
        <v>21390.206659441457</v>
      </c>
      <c r="BV66" s="25">
        <v>22202.667161493257</v>
      </c>
      <c r="BW66" s="25">
        <v>23178.168717786266</v>
      </c>
      <c r="BX66" s="25">
        <v>24300.891566395396</v>
      </c>
      <c r="BY66" s="29">
        <v>25557.235854867169</v>
      </c>
      <c r="CA66" s="43">
        <f ca="1"/>
        <v>2.4072022160664814</v>
      </c>
      <c r="CB66" s="25">
        <v>10939.50112217835</v>
      </c>
      <c r="CC66" s="25">
        <v>10818.267035774628</v>
      </c>
      <c r="CD66" s="25">
        <v>10737.582626426256</v>
      </c>
      <c r="CE66" s="25">
        <v>10691.734241348371</v>
      </c>
      <c r="CF66" s="25">
        <v>10676.156258689653</v>
      </c>
      <c r="CG66" s="25">
        <v>10687.138831406497</v>
      </c>
      <c r="CH66" s="25">
        <v>10721.624013390425</v>
      </c>
      <c r="CI66" s="25">
        <v>10777.059768920804</v>
      </c>
      <c r="CJ66" s="25">
        <v>10851.293053407839</v>
      </c>
      <c r="CK66" s="25">
        <v>10942.489963060851</v>
      </c>
      <c r="CL66" s="25">
        <v>11049.075068564151</v>
      </c>
      <c r="CM66" s="25">
        <v>11169.684618718518</v>
      </c>
      <c r="CN66" s="25">
        <v>11303.129951050501</v>
      </c>
      <c r="CO66" s="25">
        <v>11448.368533418919</v>
      </c>
      <c r="CP66" s="25">
        <v>11604.480792360904</v>
      </c>
      <c r="CQ66" s="25">
        <v>11770.651386334148</v>
      </c>
      <c r="CR66" s="25">
        <v>11946.153933212763</v>
      </c>
      <c r="CS66" s="25">
        <v>12130.338450907124</v>
      </c>
      <c r="CT66" s="25">
        <v>12322.620949883849</v>
      </c>
      <c r="CU66" s="29">
        <v>12522.474747844448</v>
      </c>
    </row>
    <row r="67" spans="1:99" x14ac:dyDescent="0.25">
      <c r="A67" s="46">
        <v>45.3</v>
      </c>
      <c r="B67" s="48" t="b">
        <v>1</v>
      </c>
      <c r="U67" s="37"/>
      <c r="V67" s="37"/>
      <c r="W67" s="9"/>
      <c r="X67" s="8"/>
      <c r="Y67" s="8"/>
      <c r="Z67" s="8"/>
      <c r="AA67" s="8"/>
      <c r="AB67" s="8"/>
      <c r="AC67" s="8"/>
      <c r="AD67" s="8"/>
      <c r="AE67" s="8"/>
      <c r="AG67" s="37"/>
      <c r="AH67" s="37"/>
      <c r="AI67" s="9"/>
      <c r="AJ67" s="8"/>
      <c r="AK67" s="8"/>
      <c r="AL67" s="8"/>
      <c r="AM67" s="8"/>
      <c r="AN67" s="8"/>
      <c r="AO67" s="8"/>
      <c r="AP67" s="8"/>
      <c r="AQ67" s="8"/>
      <c r="AS67" s="37"/>
      <c r="AT67" s="37"/>
      <c r="AU67" s="9"/>
      <c r="AV67" s="8"/>
      <c r="AW67" s="8"/>
      <c r="AX67" s="8"/>
      <c r="AY67" s="8"/>
      <c r="AZ67" s="8"/>
      <c r="BA67" s="8"/>
      <c r="BB67" s="8"/>
      <c r="BC67" s="8"/>
      <c r="BE67" s="43">
        <v>23.789473684210527</v>
      </c>
      <c r="BF67" s="25">
        <v>87899.366328250195</v>
      </c>
      <c r="BG67" s="25">
        <v>64414.852235861486</v>
      </c>
      <c r="BH67" s="25">
        <v>52807.573179588493</v>
      </c>
      <c r="BI67" s="25">
        <v>44766.764110876684</v>
      </c>
      <c r="BJ67" s="25">
        <v>38794.903631129258</v>
      </c>
      <c r="BK67" s="25">
        <v>34226.255891400971</v>
      </c>
      <c r="BL67" s="25">
        <v>30688.672246774244</v>
      </c>
      <c r="BM67" s="25">
        <v>27947.626006174054</v>
      </c>
      <c r="BN67" s="25">
        <v>25843.722604652299</v>
      </c>
      <c r="BO67" s="25">
        <v>24262.784844870403</v>
      </c>
      <c r="BP67" s="25">
        <v>23119.776837884048</v>
      </c>
      <c r="BQ67" s="25">
        <v>22349.426059573227</v>
      </c>
      <c r="BR67" s="25">
        <v>21900.405163370779</v>
      </c>
      <c r="BS67" s="25">
        <v>21731.544348887925</v>
      </c>
      <c r="BT67" s="25">
        <v>21809.268231093665</v>
      </c>
      <c r="BU67" s="25">
        <v>22105.805090135887</v>
      </c>
      <c r="BV67" s="25">
        <v>22597.901772873429</v>
      </c>
      <c r="BW67" s="25">
        <v>23265.880153831502</v>
      </c>
      <c r="BX67" s="25">
        <v>24092.930568469084</v>
      </c>
      <c r="BY67" s="29">
        <v>25064.573506034489</v>
      </c>
      <c r="CA67" s="43">
        <f ca="1"/>
        <v>2.6831024930747915</v>
      </c>
      <c r="CB67" s="25">
        <v>11151.933980683669</v>
      </c>
      <c r="CC67" s="25">
        <v>10986.28452489606</v>
      </c>
      <c r="CD67" s="25">
        <v>10863.493764565692</v>
      </c>
      <c r="CE67" s="25">
        <v>10777.620332749886</v>
      </c>
      <c r="CF67" s="25">
        <v>10723.902933478437</v>
      </c>
      <c r="CG67" s="25">
        <v>10698.462354077306</v>
      </c>
      <c r="CH67" s="25">
        <v>10698.093084593029</v>
      </c>
      <c r="CI67" s="25">
        <v>10720.113744583519</v>
      </c>
      <c r="CJ67" s="25">
        <v>10762.257287126777</v>
      </c>
      <c r="CK67" s="25">
        <v>10822.58881729156</v>
      </c>
      <c r="CL67" s="25">
        <v>10899.443020680572</v>
      </c>
      <c r="CM67" s="25">
        <v>10991.37579795103</v>
      </c>
      <c r="CN67" s="25">
        <v>11097.126373691581</v>
      </c>
      <c r="CO67" s="25">
        <v>11215.587250858984</v>
      </c>
      <c r="CP67" s="25">
        <v>11345.780125468707</v>
      </c>
      <c r="CQ67" s="25">
        <v>11486.83638751913</v>
      </c>
      <c r="CR67" s="25">
        <v>11637.981192077432</v>
      </c>
      <c r="CS67" s="25">
        <v>11798.520339146618</v>
      </c>
      <c r="CT67" s="25">
        <v>11967.829384847335</v>
      </c>
      <c r="CU67" s="29">
        <v>12145.344541057244</v>
      </c>
    </row>
    <row r="68" spans="1:99" x14ac:dyDescent="0.25">
      <c r="A68" s="46">
        <v>76.400000000000006</v>
      </c>
      <c r="B68" s="48" t="b">
        <v>1</v>
      </c>
      <c r="U68" s="37"/>
      <c r="V68" s="37"/>
      <c r="W68" s="9"/>
      <c r="X68" s="8"/>
      <c r="Y68" s="8"/>
      <c r="Z68" s="8"/>
      <c r="AA68" s="8"/>
      <c r="AB68" s="8"/>
      <c r="AC68" s="8"/>
      <c r="AD68" s="8"/>
      <c r="AE68" s="8"/>
      <c r="AG68" s="37"/>
      <c r="AH68" s="37"/>
      <c r="AI68" s="9"/>
      <c r="AJ68" s="8"/>
      <c r="AK68" s="8"/>
      <c r="AL68" s="8"/>
      <c r="AM68" s="8"/>
      <c r="AN68" s="8"/>
      <c r="AO68" s="8"/>
      <c r="AP68" s="8"/>
      <c r="AQ68" s="8"/>
      <c r="AS68" s="37"/>
      <c r="AT68" s="37"/>
      <c r="AU68" s="9"/>
      <c r="AV68" s="8"/>
      <c r="AW68" s="8"/>
      <c r="AX68" s="8"/>
      <c r="AY68" s="8"/>
      <c r="AZ68" s="8"/>
      <c r="BA68" s="8"/>
      <c r="BB68" s="8"/>
      <c r="BC68" s="8"/>
      <c r="BE68" s="43">
        <v>26.410526315789475</v>
      </c>
      <c r="BF68" s="25">
        <v>96452.141857061957</v>
      </c>
      <c r="BG68" s="25">
        <v>72196.040345906062</v>
      </c>
      <c r="BH68" s="25">
        <v>59887.753411678859</v>
      </c>
      <c r="BI68" s="25">
        <v>51204.6730283207</v>
      </c>
      <c r="BJ68" s="25">
        <v>44640.187444722265</v>
      </c>
      <c r="BK68" s="25">
        <v>39521.43074760319</v>
      </c>
      <c r="BL68" s="25">
        <v>35470.558314921189</v>
      </c>
      <c r="BM68" s="25">
        <v>32248.420922220299</v>
      </c>
      <c r="BN68" s="25">
        <v>29691.820990993525</v>
      </c>
      <c r="BO68" s="25">
        <v>27683.414830335205</v>
      </c>
      <c r="BP68" s="25">
        <v>26135.501978037075</v>
      </c>
      <c r="BQ68" s="25">
        <v>24980.546462395552</v>
      </c>
      <c r="BR68" s="25">
        <v>24165.281920977752</v>
      </c>
      <c r="BS68" s="25">
        <v>23646.864774278885</v>
      </c>
      <c r="BT68" s="25">
        <v>23390.264815459981</v>
      </c>
      <c r="BU68" s="25">
        <v>23366.437855188065</v>
      </c>
      <c r="BV68" s="25">
        <v>23551.011362590605</v>
      </c>
      <c r="BW68" s="25">
        <v>23923.317309577236</v>
      </c>
      <c r="BX68" s="25">
        <v>24465.666373308515</v>
      </c>
      <c r="BY68" s="29">
        <v>25162.793841515886</v>
      </c>
      <c r="CA68" s="43">
        <f ca="1"/>
        <v>2.9590027700831016</v>
      </c>
      <c r="CB68" s="25">
        <v>11420.62326935668</v>
      </c>
      <c r="CC68" s="25">
        <v>11212.867462587072</v>
      </c>
      <c r="CD68" s="25">
        <v>11050.051655518782</v>
      </c>
      <c r="CE68" s="25">
        <v>10926.038807090246</v>
      </c>
      <c r="CF68" s="25">
        <v>10835.898255700822</v>
      </c>
      <c r="CG68" s="25">
        <v>10775.60322483148</v>
      </c>
      <c r="CH68" s="25">
        <v>10741.818859807323</v>
      </c>
      <c r="CI68" s="25">
        <v>10731.749777854033</v>
      </c>
      <c r="CJ68" s="25">
        <v>10743.027940909064</v>
      </c>
      <c r="CK68" s="25">
        <v>10773.62856895957</v>
      </c>
      <c r="CL68" s="25">
        <v>10821.805999464665</v>
      </c>
      <c r="CM68" s="25">
        <v>10886.044020143689</v>
      </c>
      <c r="CN68" s="25">
        <v>10965.016890683226</v>
      </c>
      <c r="CO68" s="25">
        <v>11057.558383518366</v>
      </c>
      <c r="CP68" s="25">
        <v>11162.636926205267</v>
      </c>
      <c r="CQ68" s="25">
        <v>11279.335445935374</v>
      </c>
      <c r="CR68" s="25">
        <v>11406.834879868507</v>
      </c>
      <c r="CS68" s="25">
        <v>11544.400573661682</v>
      </c>
      <c r="CT68" s="25">
        <v>11691.370977611712</v>
      </c>
      <c r="CU68" s="29">
        <v>11847.148186896602</v>
      </c>
    </row>
    <row r="69" spans="1:99" x14ac:dyDescent="0.25">
      <c r="A69" s="46">
        <v>76.2</v>
      </c>
      <c r="B69" s="48" t="b">
        <v>1</v>
      </c>
      <c r="U69" s="37"/>
      <c r="V69" s="37"/>
      <c r="W69" s="9"/>
      <c r="X69" s="8"/>
      <c r="Y69" s="8"/>
      <c r="Z69" s="8"/>
      <c r="AA69" s="8"/>
      <c r="AB69" s="8"/>
      <c r="AC69" s="8"/>
      <c r="AD69" s="8"/>
      <c r="AE69" s="8"/>
      <c r="AG69" s="37"/>
      <c r="AH69" s="37"/>
      <c r="AI69" s="9"/>
      <c r="AJ69" s="8"/>
      <c r="AK69" s="8"/>
      <c r="AL69" s="8"/>
      <c r="AM69" s="8"/>
      <c r="AN69" s="8"/>
      <c r="AO69" s="8"/>
      <c r="AP69" s="8"/>
      <c r="AQ69" s="8"/>
      <c r="AS69" s="37"/>
      <c r="AT69" s="37"/>
      <c r="AU69" s="9"/>
      <c r="AV69" s="8"/>
      <c r="AW69" s="8"/>
      <c r="AX69" s="8"/>
      <c r="AY69" s="8"/>
      <c r="AZ69" s="8"/>
      <c r="BA69" s="8"/>
      <c r="BB69" s="8"/>
      <c r="BC69" s="8"/>
      <c r="BE69" s="43">
        <v>29.031578947368423</v>
      </c>
      <c r="BF69" s="25">
        <v>105010.89204109304</v>
      </c>
      <c r="BG69" s="25">
        <v>80053.782651983507</v>
      </c>
      <c r="BH69" s="25">
        <v>67103.22440310994</v>
      </c>
      <c r="BI69" s="25">
        <v>57827.518915900975</v>
      </c>
      <c r="BJ69" s="25">
        <v>50712.924374911672</v>
      </c>
      <c r="BK69" s="25">
        <v>45080.878889737302</v>
      </c>
      <c r="BL69" s="25">
        <v>40548.915304954673</v>
      </c>
      <c r="BM69" s="25">
        <v>36874.081382548815</v>
      </c>
      <c r="BN69" s="25">
        <v>33890.013050445516</v>
      </c>
      <c r="BO69" s="25">
        <v>31476.702044475664</v>
      </c>
      <c r="BP69" s="25">
        <v>29544.184454846814</v>
      </c>
      <c r="BQ69" s="25">
        <v>28022.985293989754</v>
      </c>
      <c r="BR69" s="25">
        <v>26858.164420355941</v>
      </c>
      <c r="BS69" s="25">
        <v>26005.423432632495</v>
      </c>
      <c r="BT69" s="25">
        <v>25428.459654499449</v>
      </c>
      <c r="BU69" s="25">
        <v>25097.109518892441</v>
      </c>
      <c r="BV69" s="25">
        <v>24986.010592323575</v>
      </c>
      <c r="BW69" s="25">
        <v>25073.615188403732</v>
      </c>
      <c r="BX69" s="25">
        <v>25341.448782777097</v>
      </c>
      <c r="BY69" s="29">
        <v>25773.542859793946</v>
      </c>
      <c r="CA69" s="43">
        <f ca="1"/>
        <v>3.2349030470914117</v>
      </c>
      <c r="CB69" s="25">
        <v>11736.837942144357</v>
      </c>
      <c r="CC69" s="25">
        <v>11489.057088636831</v>
      </c>
      <c r="CD69" s="25">
        <v>11288.101864955812</v>
      </c>
      <c r="CE69" s="25">
        <v>11127.6658644093</v>
      </c>
      <c r="CF69" s="25">
        <v>11002.670861551669</v>
      </c>
      <c r="CG69" s="25">
        <v>10908.960735142438</v>
      </c>
      <c r="CH69" s="25">
        <v>10843.086628174498</v>
      </c>
      <c r="CI69" s="25">
        <v>10802.152166732994</v>
      </c>
      <c r="CJ69" s="25">
        <v>10783.699427673731</v>
      </c>
      <c r="CK69" s="25">
        <v>10785.623282840323</v>
      </c>
      <c r="CL69" s="25">
        <v>10806.105956753987</v>
      </c>
      <c r="CM69" s="25">
        <v>10843.566272231999</v>
      </c>
      <c r="CN69" s="25">
        <v>10896.619758439274</v>
      </c>
      <c r="CO69" s="25">
        <v>10964.046919351596</v>
      </c>
      <c r="CP69" s="25">
        <v>11044.767719718182</v>
      </c>
      <c r="CQ69" s="25">
        <v>11137.820868823113</v>
      </c>
      <c r="CR69" s="25">
        <v>11242.346849480235</v>
      </c>
      <c r="CS69" s="25">
        <v>11357.573901522723</v>
      </c>
      <c r="CT69" s="25">
        <v>11482.806358547736</v>
      </c>
      <c r="CU69" s="29">
        <v>11617.41487568885</v>
      </c>
    </row>
    <row r="70" spans="1:99" x14ac:dyDescent="0.25">
      <c r="A70" s="46">
        <v>76.099999999999994</v>
      </c>
      <c r="B70" s="48" t="b">
        <v>1</v>
      </c>
      <c r="U70" s="37"/>
      <c r="V70" s="37"/>
      <c r="W70" s="9"/>
      <c r="X70" s="8"/>
      <c r="Y70" s="8"/>
      <c r="Z70" s="8"/>
      <c r="AA70" s="8"/>
      <c r="AB70" s="8"/>
      <c r="AC70" s="8"/>
      <c r="AD70" s="8"/>
      <c r="AE70" s="8"/>
      <c r="AG70" s="37"/>
      <c r="AH70" s="37"/>
      <c r="AI70" s="9"/>
      <c r="AJ70" s="8"/>
      <c r="AK70" s="8"/>
      <c r="AL70" s="8"/>
      <c r="AM70" s="8"/>
      <c r="AN70" s="8"/>
      <c r="AO70" s="8"/>
      <c r="AP70" s="8"/>
      <c r="AQ70" s="8"/>
      <c r="AS70" s="37"/>
      <c r="AT70" s="37"/>
      <c r="AU70" s="9"/>
      <c r="AV70" s="8"/>
      <c r="AW70" s="8"/>
      <c r="AX70" s="8"/>
      <c r="AY70" s="8"/>
      <c r="AZ70" s="8"/>
      <c r="BA70" s="8"/>
      <c r="BB70" s="8"/>
      <c r="BC70" s="8"/>
      <c r="BE70" s="43">
        <v>31.652631578947371</v>
      </c>
      <c r="BF70" s="25">
        <v>113574.56896660996</v>
      </c>
      <c r="BG70" s="25">
        <v>87975.188262853582</v>
      </c>
      <c r="BH70" s="25">
        <v>74432.004910129966</v>
      </c>
      <c r="BI70" s="25">
        <v>64606.190465529493</v>
      </c>
      <c r="BJ70" s="25">
        <v>56978.307136484931</v>
      </c>
      <c r="BK70" s="25">
        <v>50865.170499209664</v>
      </c>
      <c r="BL70" s="25">
        <v>45880.510384722264</v>
      </c>
      <c r="BM70" s="25">
        <v>41778.20806143996</v>
      </c>
      <c r="BN70" s="25">
        <v>38389.234884025253</v>
      </c>
      <c r="BO70" s="25">
        <v>35591.319140724372</v>
      </c>
      <c r="BP70" s="25">
        <v>33292.557905880065</v>
      </c>
      <c r="BQ70" s="25">
        <v>31421.802412807057</v>
      </c>
      <c r="BR70" s="25">
        <v>29922.657698148789</v>
      </c>
      <c r="BS70" s="25">
        <v>28749.552891111092</v>
      </c>
      <c r="BT70" s="25">
        <v>27865.065937642976</v>
      </c>
      <c r="BU70" s="25">
        <v>27238.043368064547</v>
      </c>
      <c r="BV70" s="25">
        <v>26842.243090589276</v>
      </c>
      <c r="BW70" s="25">
        <v>26655.332217311545</v>
      </c>
      <c r="BX70" s="25">
        <v>26658.13242049433</v>
      </c>
      <c r="BY70" s="29">
        <v>26834.041902278783</v>
      </c>
      <c r="CA70" s="43">
        <f ca="1"/>
        <v>3.5108033240997218</v>
      </c>
      <c r="CB70" s="25">
        <v>12093.784123287163</v>
      </c>
      <c r="CC70" s="25">
        <v>11807.863853166908</v>
      </c>
      <c r="CD70" s="25">
        <v>11570.485477367911</v>
      </c>
      <c r="CE70" s="25">
        <v>11375.195025353194</v>
      </c>
      <c r="CF70" s="25">
        <v>11216.784926955674</v>
      </c>
      <c r="CG70" s="25">
        <v>11090.985058602664</v>
      </c>
      <c r="CH70" s="25">
        <v>10994.245572146507</v>
      </c>
      <c r="CI70" s="25">
        <v>10923.580208590703</v>
      </c>
      <c r="CJ70" s="25">
        <v>10876.45069664754</v>
      </c>
      <c r="CK70" s="25">
        <v>10850.679795222697</v>
      </c>
      <c r="CL70" s="25">
        <v>10844.384763935344</v>
      </c>
      <c r="CM70" s="25">
        <v>10855.925695081098</v>
      </c>
      <c r="CN70" s="25">
        <v>10883.864849365547</v>
      </c>
      <c r="CO70" s="25">
        <v>10926.934267957557</v>
      </c>
      <c r="CP70" s="25">
        <v>10984.00969769897</v>
      </c>
      <c r="CQ70" s="25">
        <v>11054.089393527895</v>
      </c>
      <c r="CR70" s="25">
        <v>11136.276732434326</v>
      </c>
      <c r="CS70" s="25">
        <v>11229.765837551795</v>
      </c>
      <c r="CT70" s="25">
        <v>11333.829602433032</v>
      </c>
      <c r="CU70" s="29">
        <v>11447.809646120342</v>
      </c>
    </row>
    <row r="71" spans="1:99" x14ac:dyDescent="0.25">
      <c r="A71" s="46">
        <v>75.900000000000006</v>
      </c>
      <c r="B71" s="48" t="b">
        <v>1</v>
      </c>
      <c r="U71" s="37"/>
      <c r="V71" s="37"/>
      <c r="W71" s="9"/>
      <c r="X71" s="8"/>
      <c r="Y71" s="8"/>
      <c r="Z71" s="8"/>
      <c r="AA71" s="8"/>
      <c r="AB71" s="8"/>
      <c r="AC71" s="8"/>
      <c r="AD71" s="8"/>
      <c r="AE71" s="8"/>
      <c r="AG71" s="37"/>
      <c r="AH71" s="37"/>
      <c r="AI71" s="9"/>
      <c r="AJ71" s="8"/>
      <c r="AK71" s="8"/>
      <c r="AL71" s="8"/>
      <c r="AM71" s="8"/>
      <c r="AN71" s="8"/>
      <c r="AO71" s="8"/>
      <c r="AP71" s="8"/>
      <c r="AQ71" s="8"/>
      <c r="AS71" s="37"/>
      <c r="AT71" s="37"/>
      <c r="AU71" s="9"/>
      <c r="AV71" s="8"/>
      <c r="AW71" s="8"/>
      <c r="AX71" s="8"/>
      <c r="AY71" s="8"/>
      <c r="AZ71" s="8"/>
      <c r="BA71" s="8"/>
      <c r="BB71" s="8"/>
      <c r="BC71" s="8"/>
      <c r="BE71" s="43">
        <v>34.273684210526319</v>
      </c>
      <c r="BF71" s="25">
        <v>122142.37830441602</v>
      </c>
      <c r="BG71" s="25">
        <v>95950.37249680869</v>
      </c>
      <c r="BH71" s="25">
        <v>81857.080186692954</v>
      </c>
      <c r="BI71" s="25">
        <v>71517.976954038153</v>
      </c>
      <c r="BJ71" s="25">
        <v>63409.002472892433</v>
      </c>
      <c r="BK71" s="25">
        <v>56843.169305912161</v>
      </c>
      <c r="BL71" s="25">
        <v>51431.040790548461</v>
      </c>
      <c r="BM71" s="25">
        <v>46923.833621954778</v>
      </c>
      <c r="BN71" s="25">
        <v>43150.255707208933</v>
      </c>
      <c r="BO71" s="25">
        <v>39986.096318692631</v>
      </c>
      <c r="BP71" s="25">
        <v>37337.778751632519</v>
      </c>
      <c r="BQ71" s="25">
        <v>35132.699417534874</v>
      </c>
      <c r="BR71" s="25">
        <v>33313.190883562274</v>
      </c>
      <c r="BS71" s="25">
        <v>31832.562901189573</v>
      </c>
      <c r="BT71" s="25">
        <v>30652.40351375008</v>
      </c>
      <c r="BU71" s="25">
        <v>29740.679593265228</v>
      </c>
      <c r="BV71" s="25">
        <v>29070.363846431901</v>
      </c>
      <c r="BW71" s="25">
        <v>28618.419581963717</v>
      </c>
      <c r="BX71" s="25">
        <v>28365.03518991392</v>
      </c>
      <c r="BY71" s="29">
        <v>28293.036992789512</v>
      </c>
      <c r="CA71" s="43">
        <f ca="1"/>
        <v>3.7867036011080319</v>
      </c>
      <c r="CB71" s="25">
        <v>12486.060792143251</v>
      </c>
      <c r="CC71" s="25">
        <v>12163.717369905018</v>
      </c>
      <c r="CD71" s="25">
        <v>11891.484542637812</v>
      </c>
      <c r="CE71" s="25">
        <v>11662.778995083207</v>
      </c>
      <c r="CF71" s="25">
        <v>11472.279154741906</v>
      </c>
      <c r="CG71" s="25">
        <v>11315.613906900679</v>
      </c>
      <c r="CH71" s="25">
        <v>11189.143518330231</v>
      </c>
      <c r="CI71" s="25">
        <v>11089.801381890518</v>
      </c>
      <c r="CJ71" s="25">
        <v>11014.977113355922</v>
      </c>
      <c r="CK71" s="25">
        <v>10962.428506730064</v>
      </c>
      <c r="CL71" s="25">
        <v>10930.214091110456</v>
      </c>
      <c r="CM71" s="25">
        <v>10916.640690333379</v>
      </c>
      <c r="CN71" s="25">
        <v>10920.222102297515</v>
      </c>
      <c r="CO71" s="25">
        <v>10939.646150264356</v>
      </c>
      <c r="CP71" s="25">
        <v>10973.748126729757</v>
      </c>
      <c r="CQ71" s="25">
        <v>11021.489180807994</v>
      </c>
      <c r="CR71" s="25">
        <v>11081.938572789406</v>
      </c>
      <c r="CS71" s="25">
        <v>11154.258985763105</v>
      </c>
      <c r="CT71" s="25">
        <v>11237.694277190532</v>
      </c>
      <c r="CU71" s="29">
        <v>11331.559195121512</v>
      </c>
    </row>
    <row r="72" spans="1:99" x14ac:dyDescent="0.25">
      <c r="A72" s="46">
        <v>75.7</v>
      </c>
      <c r="B72" s="48" t="b">
        <v>1</v>
      </c>
      <c r="U72" s="37"/>
      <c r="V72" s="37"/>
      <c r="W72" s="9"/>
      <c r="X72" s="8"/>
      <c r="Y72" s="8"/>
      <c r="Z72" s="8"/>
      <c r="AA72" s="8"/>
      <c r="AB72" s="8"/>
      <c r="AC72" s="8"/>
      <c r="AD72" s="8"/>
      <c r="AE72" s="8"/>
      <c r="AG72" s="37"/>
      <c r="AH72" s="37"/>
      <c r="AI72" s="9"/>
      <c r="AJ72" s="8"/>
      <c r="AK72" s="8"/>
      <c r="AL72" s="8"/>
      <c r="AM72" s="8"/>
      <c r="AN72" s="8"/>
      <c r="AO72" s="8"/>
      <c r="AP72" s="8"/>
      <c r="AQ72" s="8"/>
      <c r="AS72" s="37"/>
      <c r="AT72" s="37"/>
      <c r="AU72" s="9"/>
      <c r="AV72" s="8"/>
      <c r="AW72" s="8"/>
      <c r="AX72" s="8"/>
      <c r="AY72" s="8"/>
      <c r="AZ72" s="8"/>
      <c r="BA72" s="8"/>
      <c r="BB72" s="8"/>
      <c r="BC72" s="8"/>
      <c r="BE72" s="43">
        <v>36.894736842105267</v>
      </c>
      <c r="BF72" s="25">
        <v>130713.70356727422</v>
      </c>
      <c r="BG72" s="25">
        <v>103971.58880227657</v>
      </c>
      <c r="BH72" s="25">
        <v>89365.007704105796</v>
      </c>
      <c r="BI72" s="25">
        <v>78544.813319350214</v>
      </c>
      <c r="BJ72" s="25">
        <v>69983.142308500042</v>
      </c>
      <c r="BK72" s="25">
        <v>62989.840740643267</v>
      </c>
      <c r="BL72" s="25">
        <v>57172.807379967446</v>
      </c>
      <c r="BM72" s="25">
        <v>52280.995474042749</v>
      </c>
      <c r="BN72" s="25">
        <v>48141.173914081664</v>
      </c>
      <c r="BO72" s="25">
        <v>44627.458193349536</v>
      </c>
      <c r="BP72" s="25">
        <v>41644.816785264877</v>
      </c>
      <c r="BQ72" s="25">
        <v>39119.373631853072</v>
      </c>
      <c r="BR72" s="25">
        <v>36992.341922545384</v>
      </c>
      <c r="BS72" s="25">
        <v>35216.041506201182</v>
      </c>
      <c r="BT72" s="25">
        <v>33751.18076785552</v>
      </c>
      <c r="BU72" s="25">
        <v>32564.941378012583</v>
      </c>
      <c r="BV72" s="25">
        <v>31629.592239988782</v>
      </c>
      <c r="BW72" s="25">
        <v>30921.463380288063</v>
      </c>
      <c r="BX72" s="25">
        <v>30420.17130932946</v>
      </c>
      <c r="BY72" s="29">
        <v>30108.024181855108</v>
      </c>
      <c r="CA72" s="43">
        <f ca="1"/>
        <v>4.0626038781163425</v>
      </c>
      <c r="CB72" s="25">
        <v>12909.29673375224</v>
      </c>
      <c r="CC72" s="25">
        <v>12552.098860045804</v>
      </c>
      <c r="CD72" s="25">
        <v>12246.450937238715</v>
      </c>
      <c r="CE72" s="25">
        <v>11985.655647740326</v>
      </c>
      <c r="CF72" s="25">
        <v>11764.29042791081</v>
      </c>
      <c r="CG72" s="25">
        <v>11577.894277955289</v>
      </c>
      <c r="CH72" s="25">
        <v>11422.74711650093</v>
      </c>
      <c r="CI72" s="25">
        <v>11295.710223469785</v>
      </c>
      <c r="CJ72" s="25">
        <v>11194.108249734176</v>
      </c>
      <c r="CK72" s="25">
        <v>11115.640258776059</v>
      </c>
      <c r="CL72" s="25">
        <v>11058.311511233622</v>
      </c>
      <c r="CM72" s="25">
        <v>11020.380368136237</v>
      </c>
      <c r="CN72" s="25">
        <v>11000.316409475201</v>
      </c>
      <c r="CO72" s="25">
        <v>10996.767004166029</v>
      </c>
      <c r="CP72" s="25">
        <v>11008.530338880742</v>
      </c>
      <c r="CQ72" s="25">
        <v>11034.533446033958</v>
      </c>
      <c r="CR72" s="25">
        <v>11073.8141458716</v>
      </c>
      <c r="CS72" s="25">
        <v>11125.506085391491</v>
      </c>
      <c r="CT72" s="25">
        <v>11188.826251062592</v>
      </c>
      <c r="CU72" s="29">
        <v>11263.064475117681</v>
      </c>
    </row>
    <row r="73" spans="1:99" x14ac:dyDescent="0.25">
      <c r="A73" s="46">
        <v>75.599999999999994</v>
      </c>
      <c r="B73" s="48" t="b">
        <v>1</v>
      </c>
      <c r="U73" s="37"/>
      <c r="V73" s="37"/>
      <c r="W73" s="9"/>
      <c r="X73" s="8"/>
      <c r="Y73" s="8"/>
      <c r="Z73" s="8"/>
      <c r="AA73" s="8"/>
      <c r="AB73" s="8"/>
      <c r="AC73" s="8"/>
      <c r="AD73" s="8"/>
      <c r="AE73" s="8"/>
      <c r="AG73" s="37"/>
      <c r="AH73" s="37"/>
      <c r="AI73" s="9"/>
      <c r="AJ73" s="8"/>
      <c r="AK73" s="8"/>
      <c r="AL73" s="8"/>
      <c r="AM73" s="8"/>
      <c r="AN73" s="8"/>
      <c r="AO73" s="8"/>
      <c r="AP73" s="8"/>
      <c r="AQ73" s="8"/>
      <c r="AS73" s="37"/>
      <c r="AT73" s="37"/>
      <c r="AU73" s="9"/>
      <c r="AV73" s="8"/>
      <c r="AW73" s="8"/>
      <c r="AX73" s="8"/>
      <c r="AY73" s="8"/>
      <c r="AZ73" s="8"/>
      <c r="BA73" s="8"/>
      <c r="BB73" s="8"/>
      <c r="BC73" s="8"/>
      <c r="BE73" s="43">
        <v>39.515789473684215</v>
      </c>
      <c r="BF73" s="25">
        <v>139288.05669060329</v>
      </c>
      <c r="BG73" s="25">
        <v>112032.65313755041</v>
      </c>
      <c r="BH73" s="25">
        <v>96944.98088727906</v>
      </c>
      <c r="BI73" s="25">
        <v>85672.089972818489</v>
      </c>
      <c r="BJ73" s="25">
        <v>76682.950561091566</v>
      </c>
      <c r="BK73" s="25">
        <v>69284.744147923164</v>
      </c>
      <c r="BL73" s="25">
        <v>63083.106049916809</v>
      </c>
      <c r="BM73" s="25">
        <v>57825.050498776865</v>
      </c>
      <c r="BN73" s="25">
        <v>53335.672606599735</v>
      </c>
      <c r="BO73" s="25">
        <v>49487.633044843053</v>
      </c>
      <c r="BP73" s="25">
        <v>46184.627817443936</v>
      </c>
      <c r="BQ73" s="25">
        <v>43351.661488697195</v>
      </c>
      <c r="BR73" s="25">
        <v>40928.957345418065</v>
      </c>
      <c r="BS73" s="25">
        <v>38867.955578167588</v>
      </c>
      <c r="BT73" s="25">
        <v>37128.579370463907</v>
      </c>
      <c r="BU73" s="25">
        <v>35677.30658943038</v>
      </c>
      <c r="BV73" s="25">
        <v>34485.77285617427</v>
      </c>
      <c r="BW73" s="25">
        <v>33529.736317564537</v>
      </c>
      <c r="BX73" s="25">
        <v>32788.295316255913</v>
      </c>
      <c r="BY73" s="29">
        <v>32243.28702808173</v>
      </c>
      <c r="CA73" s="43">
        <f ca="1"/>
        <v>4.338504155124653</v>
      </c>
      <c r="CB73" s="25">
        <v>13359.900106986777</v>
      </c>
      <c r="CC73" s="25">
        <v>12969.287137740461</v>
      </c>
      <c r="CD73" s="25">
        <v>12631.549472989591</v>
      </c>
      <c r="CE73" s="25">
        <v>12339.888804002992</v>
      </c>
      <c r="CF73" s="25">
        <v>12088.792682059177</v>
      </c>
      <c r="CG73" s="25">
        <v>11873.719759219746</v>
      </c>
      <c r="CH73" s="25">
        <v>11690.877841173955</v>
      </c>
      <c r="CI73" s="25">
        <v>11537.063242941796</v>
      </c>
      <c r="CJ73" s="25">
        <v>11409.541884873925</v>
      </c>
      <c r="CK73" s="25">
        <v>11305.959561992982</v>
      </c>
      <c r="CL73" s="25">
        <v>11224.273072130236</v>
      </c>
      <c r="CM73" s="25">
        <v>11162.696558407677</v>
      </c>
      <c r="CN73" s="25">
        <v>11119.659146470633</v>
      </c>
      <c r="CO73" s="25">
        <v>11093.771099410769</v>
      </c>
      <c r="CP73" s="25">
        <v>11083.796487200467</v>
      </c>
      <c r="CQ73" s="25">
        <v>11088.630902209909</v>
      </c>
      <c r="CR73" s="25">
        <v>11107.283128593743</v>
      </c>
      <c r="CS73" s="25">
        <v>11138.859942357305</v>
      </c>
      <c r="CT73" s="25">
        <v>11182.553414152513</v>
      </c>
      <c r="CU73" s="29">
        <v>11237.630230474613</v>
      </c>
    </row>
    <row r="74" spans="1:99" x14ac:dyDescent="0.25">
      <c r="A74" s="46">
        <v>75.400000000000006</v>
      </c>
      <c r="B74" s="48" t="b">
        <v>1</v>
      </c>
      <c r="U74" s="37"/>
      <c r="V74" s="37"/>
      <c r="W74" s="9"/>
      <c r="X74" s="8"/>
      <c r="Y74" s="8"/>
      <c r="Z74" s="8"/>
      <c r="AA74" s="8"/>
      <c r="AB74" s="8"/>
      <c r="AC74" s="8"/>
      <c r="AD74" s="8"/>
      <c r="AE74" s="8"/>
      <c r="AG74" s="37"/>
      <c r="AH74" s="37"/>
      <c r="AI74" s="9"/>
      <c r="AJ74" s="8"/>
      <c r="AK74" s="8"/>
      <c r="AL74" s="8"/>
      <c r="AM74" s="8"/>
      <c r="AN74" s="8"/>
      <c r="AO74" s="8"/>
      <c r="AP74" s="8"/>
      <c r="AQ74" s="8"/>
      <c r="AS74" s="37"/>
      <c r="AT74" s="37"/>
      <c r="AU74" s="9"/>
      <c r="AV74" s="8"/>
      <c r="AW74" s="8"/>
      <c r="AX74" s="8"/>
      <c r="AY74" s="8"/>
      <c r="AZ74" s="8"/>
      <c r="BA74" s="8"/>
      <c r="BB74" s="8"/>
      <c r="BC74" s="8"/>
      <c r="BE74" s="43">
        <v>42.136842105263163</v>
      </c>
      <c r="BF74" s="25">
        <v>147865.04466888742</v>
      </c>
      <c r="BG74" s="25">
        <v>120128.54996373328</v>
      </c>
      <c r="BH74" s="25">
        <v>104588.18118375732</v>
      </c>
      <c r="BI74" s="25">
        <v>92887.821868420142</v>
      </c>
      <c r="BJ74" s="25">
        <v>83493.777611381389</v>
      </c>
      <c r="BK74" s="25">
        <v>75710.966460882206</v>
      </c>
      <c r="BL74" s="25">
        <v>69143.084717660124</v>
      </c>
      <c r="BM74" s="25">
        <v>63535.472834304514</v>
      </c>
      <c r="BN74" s="25">
        <v>58711.771101102902</v>
      </c>
      <c r="BO74" s="25">
        <v>54543.367720031587</v>
      </c>
      <c r="BP74" s="25">
        <v>50932.839317297825</v>
      </c>
      <c r="BQ74" s="25">
        <v>47804.200554579482</v>
      </c>
      <c r="BR74" s="25">
        <v>45096.795060394172</v>
      </c>
      <c r="BS74" s="25">
        <v>42761.277823785545</v>
      </c>
      <c r="BT74" s="25">
        <v>40756.868224891274</v>
      </c>
      <c r="BU74" s="25">
        <v>39049.410848625521</v>
      </c>
      <c r="BV74" s="25">
        <v>37609.969436460044</v>
      </c>
      <c r="BW74" s="25">
        <v>36413.783967500684</v>
      </c>
      <c r="BX74" s="25">
        <v>35439.481805492178</v>
      </c>
      <c r="BY74" s="29">
        <v>34668.470774379042</v>
      </c>
      <c r="CA74" s="43">
        <f ca="1"/>
        <v>4.6144044321329636</v>
      </c>
      <c r="CB74" s="25">
        <v>13834.880739553857</v>
      </c>
      <c r="CC74" s="25">
        <v>13412.178028363749</v>
      </c>
      <c r="CD74" s="25">
        <v>13043.574984124656</v>
      </c>
      <c r="CE74" s="25">
        <v>12722.183413023762</v>
      </c>
      <c r="CF74" s="25">
        <v>12442.410518196044</v>
      </c>
      <c r="CG74" s="25">
        <v>12199.642838765178</v>
      </c>
      <c r="CH74" s="25">
        <v>11990.023215518375</v>
      </c>
      <c r="CI74" s="25">
        <v>11810.289232953952</v>
      </c>
      <c r="CJ74" s="25">
        <v>11657.653542963259</v>
      </c>
      <c r="CK74" s="25">
        <v>11529.713477762001</v>
      </c>
      <c r="CL74" s="25">
        <v>11424.381617274083</v>
      </c>
      <c r="CM74" s="25">
        <v>11339.831650275515</v>
      </c>
      <c r="CN74" s="25">
        <v>11274.455596587781</v>
      </c>
      <c r="CO74" s="25">
        <v>11226.8296026029</v>
      </c>
      <c r="CP74" s="25">
        <v>11195.686298248824</v>
      </c>
      <c r="CQ74" s="25">
        <v>11179.892239804458</v>
      </c>
      <c r="CR74" s="25">
        <v>11178.429340431965</v>
      </c>
      <c r="CS74" s="25">
        <v>11190.379460319631</v>
      </c>
      <c r="CT74" s="25">
        <v>11214.911524381856</v>
      </c>
      <c r="CU74" s="29">
        <v>11251.270679746904</v>
      </c>
    </row>
    <row r="75" spans="1:99" x14ac:dyDescent="0.25">
      <c r="A75" s="46">
        <v>75.2</v>
      </c>
      <c r="B75" s="48" t="b">
        <v>1</v>
      </c>
      <c r="U75" s="37"/>
      <c r="V75" s="37"/>
      <c r="W75" s="9"/>
      <c r="X75" s="8"/>
      <c r="Y75" s="8"/>
      <c r="Z75" s="8"/>
      <c r="AA75" s="8"/>
      <c r="AB75" s="8"/>
      <c r="AC75" s="8"/>
      <c r="AD75" s="8"/>
      <c r="AE75" s="8"/>
      <c r="AG75" s="37"/>
      <c r="AH75" s="37"/>
      <c r="AI75" s="9"/>
      <c r="AJ75" s="8"/>
      <c r="AK75" s="8"/>
      <c r="AL75" s="8"/>
      <c r="AM75" s="8"/>
      <c r="AN75" s="8"/>
      <c r="AO75" s="8"/>
      <c r="AP75" s="8"/>
      <c r="AQ75" s="8"/>
      <c r="AS75" s="37"/>
      <c r="AT75" s="37"/>
      <c r="AU75" s="9"/>
      <c r="AV75" s="8"/>
      <c r="AW75" s="8"/>
      <c r="AX75" s="8"/>
      <c r="AY75" s="8"/>
      <c r="AZ75" s="8"/>
      <c r="BA75" s="8"/>
      <c r="BB75" s="8"/>
      <c r="BC75" s="8"/>
      <c r="BE75" s="43">
        <v>44.757894736842111</v>
      </c>
      <c r="BF75" s="25">
        <v>156444.34636862553</v>
      </c>
      <c r="BG75" s="25">
        <v>128255.1551337663</v>
      </c>
      <c r="BH75" s="25">
        <v>112287.31795291437</v>
      </c>
      <c r="BI75" s="25">
        <v>100182.05379226507</v>
      </c>
      <c r="BJ75" s="25">
        <v>90403.404797895811</v>
      </c>
      <c r="BK75" s="25">
        <v>82254.350002181294</v>
      </c>
      <c r="BL75" s="25">
        <v>75336.911926743574</v>
      </c>
      <c r="BM75" s="25">
        <v>69394.976202362857</v>
      </c>
      <c r="BN75" s="25">
        <v>64250.91064984705</v>
      </c>
      <c r="BO75" s="25">
        <v>59774.98409344122</v>
      </c>
      <c r="BP75" s="25">
        <v>55868.783256735434</v>
      </c>
      <c r="BQ75" s="25">
        <v>52455.443143110664</v>
      </c>
      <c r="BR75" s="25">
        <v>49473.522179567488</v>
      </c>
      <c r="BS75" s="25">
        <v>46872.971551768249</v>
      </c>
      <c r="BT75" s="25">
        <v>44612.377357641715</v>
      </c>
      <c r="BU75" s="25">
        <v>42657.01230246709</v>
      </c>
      <c r="BV75" s="25">
        <v>40977.421959951986</v>
      </c>
      <c r="BW75" s="25">
        <v>39548.375330292511</v>
      </c>
      <c r="BX75" s="25">
        <v>38348.070425345082</v>
      </c>
      <c r="BY75" s="29">
        <v>37357.522578418604</v>
      </c>
      <c r="CA75" s="43">
        <f ca="1"/>
        <v>4.8903047091412741</v>
      </c>
      <c r="CB75" s="25">
        <v>14331.720949421469</v>
      </c>
      <c r="CC75" s="25">
        <v>13878.152858743148</v>
      </c>
      <c r="CD75" s="25">
        <v>13479.81891238977</v>
      </c>
      <c r="CE75" s="25">
        <v>13129.750568404954</v>
      </c>
      <c r="CF75" s="25">
        <v>12822.282916985803</v>
      </c>
      <c r="CG75" s="25">
        <v>12552.737532353938</v>
      </c>
      <c r="CH75" s="25">
        <v>12317.198524774863</v>
      </c>
      <c r="CI75" s="25">
        <v>12112.350210287623</v>
      </c>
      <c r="CJ75" s="25">
        <v>11935.356777976613</v>
      </c>
      <c r="CK75" s="25">
        <v>11783.771342150187</v>
      </c>
      <c r="CL75" s="25">
        <v>11655.466028386256</v>
      </c>
      <c r="CM75" s="25">
        <v>11548.577419636998</v>
      </c>
      <c r="CN75" s="25">
        <v>11461.46341902425</v>
      </c>
      <c r="CO75" s="25">
        <v>11392.668732895594</v>
      </c>
      <c r="CP75" s="25">
        <v>11340.896955087708</v>
      </c>
      <c r="CQ75" s="25">
        <v>11304.987770887015</v>
      </c>
      <c r="CR75" s="25">
        <v>11283.89817763863</v>
      </c>
      <c r="CS75" s="25">
        <v>11276.686889793311</v>
      </c>
      <c r="CT75" s="25">
        <v>11282.50129289848</v>
      </c>
      <c r="CU75" s="29">
        <v>11300.56645586686</v>
      </c>
    </row>
    <row r="76" spans="1:99" x14ac:dyDescent="0.25">
      <c r="A76" s="46">
        <v>75</v>
      </c>
      <c r="B76" s="48" t="b">
        <v>1</v>
      </c>
      <c r="U76" s="37"/>
      <c r="V76" s="37"/>
      <c r="W76" s="9"/>
      <c r="X76" s="8"/>
      <c r="Y76" s="8"/>
      <c r="Z76" s="8"/>
      <c r="AA76" s="8"/>
      <c r="AB76" s="8"/>
      <c r="AC76" s="8"/>
      <c r="AD76" s="8"/>
      <c r="AE76" s="8"/>
      <c r="AG76" s="37"/>
      <c r="AH76" s="37"/>
      <c r="AI76" s="9"/>
      <c r="AJ76" s="8"/>
      <c r="AK76" s="8"/>
      <c r="AL76" s="8"/>
      <c r="AM76" s="8"/>
      <c r="AN76" s="8"/>
      <c r="AO76" s="8"/>
      <c r="AP76" s="8"/>
      <c r="AQ76" s="8"/>
      <c r="AS76" s="37"/>
      <c r="AT76" s="37"/>
      <c r="AU76" s="9"/>
      <c r="AV76" s="8"/>
      <c r="AW76" s="8"/>
      <c r="AX76" s="8"/>
      <c r="AY76" s="8"/>
      <c r="AZ76" s="8"/>
      <c r="BA76" s="8"/>
      <c r="BB76" s="8"/>
      <c r="BC76" s="8"/>
      <c r="BE76" s="43">
        <v>47.378947368421059</v>
      </c>
      <c r="BF76" s="25">
        <v>165025.69600631017</v>
      </c>
      <c r="BG76" s="25">
        <v>136409.03637057426</v>
      </c>
      <c r="BH76" s="25">
        <v>120036.29434441007</v>
      </c>
      <c r="BI76" s="25">
        <v>107546.42544643053</v>
      </c>
      <c r="BJ76" s="25">
        <v>97401.532806846255</v>
      </c>
      <c r="BK76" s="25">
        <v>88902.921678915358</v>
      </c>
      <c r="BL76" s="25">
        <v>81651.159762453317</v>
      </c>
      <c r="BM76" s="25">
        <v>75388.860218758346</v>
      </c>
      <c r="BN76" s="25">
        <v>69937.271490906962</v>
      </c>
      <c r="BO76" s="25">
        <v>65165.672500529923</v>
      </c>
      <c r="BP76" s="25">
        <v>60974.770312918248</v>
      </c>
      <c r="BQ76" s="25">
        <v>57286.91472993551</v>
      </c>
      <c r="BR76" s="25">
        <v>54039.960375201277</v>
      </c>
      <c r="BS76" s="25">
        <v>51183.225152169747</v>
      </c>
      <c r="BT76" s="25">
        <v>48674.723279133948</v>
      </c>
      <c r="BU76" s="25">
        <v>46479.209293609441</v>
      </c>
      <c r="BV76" s="25">
        <v>44566.757790394462</v>
      </c>
      <c r="BW76" s="25">
        <v>42911.708417796232</v>
      </c>
      <c r="BX76" s="25">
        <v>41491.866697035686</v>
      </c>
      <c r="BY76" s="29">
        <v>40287.888229399861</v>
      </c>
      <c r="CA76" s="43">
        <f ca="1"/>
        <v>5.1662049861495847</v>
      </c>
      <c r="CB76" s="25">
        <v>14848.279664229243</v>
      </c>
      <c r="CC76" s="25">
        <v>14364.980671436617</v>
      </c>
      <c r="CD76" s="25">
        <v>13937.969952199326</v>
      </c>
      <c r="CE76" s="25">
        <v>13560.206851623112</v>
      </c>
      <c r="CF76" s="25">
        <v>13225.961495002932</v>
      </c>
      <c r="CG76" s="25">
        <v>12930.496726038789</v>
      </c>
      <c r="CH76" s="25">
        <v>12669.843386536904</v>
      </c>
      <c r="CI76" s="25">
        <v>12440.637329729343</v>
      </c>
      <c r="CJ76" s="25">
        <v>12239.998526793166</v>
      </c>
      <c r="CK76" s="25">
        <v>12065.439637690724</v>
      </c>
      <c r="CL76" s="25">
        <v>11914.795682176107</v>
      </c>
      <c r="CM76" s="25">
        <v>11786.169126501834</v>
      </c>
      <c r="CN76" s="25">
        <v>11677.886433745311</v>
      </c>
      <c r="CO76" s="25">
        <v>11588.463274162845</v>
      </c>
      <c r="CP76" s="25">
        <v>11516.576370598632</v>
      </c>
      <c r="CQ76" s="25">
        <v>11461.040492522048</v>
      </c>
      <c r="CR76" s="25">
        <v>11420.789491540676</v>
      </c>
      <c r="CS76" s="25">
        <v>11394.860542738303</v>
      </c>
      <c r="CT76" s="25">
        <v>11382.380953446802</v>
      </c>
      <c r="CU76" s="29">
        <v>11382.557046335975</v>
      </c>
    </row>
    <row r="77" spans="1:99" x14ac:dyDescent="0.25">
      <c r="A77" s="46">
        <v>74.8</v>
      </c>
      <c r="B77" s="48" t="b">
        <v>1</v>
      </c>
      <c r="U77" s="37"/>
      <c r="V77" s="37"/>
      <c r="W77" s="9"/>
      <c r="X77" s="8"/>
      <c r="Y77" s="8"/>
      <c r="Z77" s="8"/>
      <c r="AA77" s="8"/>
      <c r="AB77" s="8"/>
      <c r="AC77" s="8"/>
      <c r="AD77" s="8"/>
      <c r="AE77" s="8"/>
      <c r="AG77" s="37"/>
      <c r="AH77" s="37"/>
      <c r="AI77" s="9"/>
      <c r="AJ77" s="8"/>
      <c r="AK77" s="8"/>
      <c r="AL77" s="8"/>
      <c r="AM77" s="8"/>
      <c r="AN77" s="8"/>
      <c r="AO77" s="8"/>
      <c r="AP77" s="8"/>
      <c r="AQ77" s="8"/>
      <c r="AS77" s="37"/>
      <c r="AT77" s="37"/>
      <c r="AU77" s="9"/>
      <c r="AV77" s="8"/>
      <c r="AW77" s="8"/>
      <c r="AX77" s="8"/>
      <c r="AY77" s="8"/>
      <c r="AZ77" s="8"/>
      <c r="BA77" s="8"/>
      <c r="BB77" s="8"/>
      <c r="BC77" s="8"/>
      <c r="BE77" s="44">
        <v>50.000000000000007</v>
      </c>
      <c r="BF77" s="40">
        <v>173608.87111695198</v>
      </c>
      <c r="BG77" s="40">
        <v>144587.30663590509</v>
      </c>
      <c r="BH77" s="40">
        <v>127829.95987240975</v>
      </c>
      <c r="BI77" s="40">
        <v>114973.84732921497</v>
      </c>
      <c r="BJ77" s="40">
        <v>104479.39835741387</v>
      </c>
      <c r="BK77" s="40">
        <v>95646.463388459117</v>
      </c>
      <c r="BL77" s="40">
        <v>88074.337652682196</v>
      </c>
      <c r="BM77" s="40">
        <v>81504.514933652419</v>
      </c>
      <c r="BN77" s="40">
        <v>75757.253771830365</v>
      </c>
      <c r="BO77" s="40">
        <v>70700.953430546288</v>
      </c>
      <c r="BP77" s="40">
        <v>66235.535773576834</v>
      </c>
      <c r="BQ77" s="40">
        <v>62282.646799403432</v>
      </c>
      <c r="BR77" s="40">
        <v>58779.507849436981</v>
      </c>
      <c r="BS77" s="40">
        <v>55674.864947496608</v>
      </c>
      <c r="BT77" s="40">
        <v>52926.214144110971</v>
      </c>
      <c r="BU77" s="40">
        <v>50497.838997886312</v>
      </c>
      <c r="BV77" s="40">
        <v>48359.384751732417</v>
      </c>
      <c r="BW77" s="40">
        <v>46484.798563320932</v>
      </c>
      <c r="BX77" s="40">
        <v>44851.526221850945</v>
      </c>
      <c r="BY77" s="45">
        <v>43439.892807947996</v>
      </c>
      <c r="CA77" s="44">
        <f ca="1"/>
        <v>5.4421052631578952</v>
      </c>
      <c r="CB77" s="40">
        <v>15382.719949927485</v>
      </c>
      <c r="CC77" s="40">
        <v>14870.744184250967</v>
      </c>
      <c r="CD77" s="40">
        <v>14416.038708422235</v>
      </c>
      <c r="CE77" s="40">
        <v>14011.497902645002</v>
      </c>
      <c r="CF77" s="40">
        <v>13651.333161692562</v>
      </c>
      <c r="CG77" s="40">
        <v>13330.754060805612</v>
      </c>
      <c r="CH77" s="40">
        <v>13045.742978983404</v>
      </c>
      <c r="CI77" s="40">
        <v>12792.891551550674</v>
      </c>
      <c r="CJ77" s="40">
        <v>12569.279295338489</v>
      </c>
      <c r="CK77" s="40">
        <v>12372.381764485357</v>
      </c>
      <c r="CL77" s="40">
        <v>12199.999862045719</v>
      </c>
      <c r="CM77" s="40">
        <v>12050.204614227674</v>
      </c>
      <c r="CN77" s="40">
        <v>11921.293448017341</v>
      </c>
      <c r="CO77" s="40">
        <v>11811.755162678548</v>
      </c>
      <c r="CP77" s="40">
        <v>11720.241565238444</v>
      </c>
      <c r="CQ77" s="40">
        <v>11645.544279428874</v>
      </c>
      <c r="CR77" s="40">
        <v>11586.575617490445</v>
      </c>
      <c r="CS77" s="40">
        <v>11542.352676291404</v>
      </c>
      <c r="CT77" s="40">
        <v>11511.984016920695</v>
      </c>
      <c r="CU77" s="45">
        <v>11494.658432560085</v>
      </c>
    </row>
    <row r="78" spans="1:99" x14ac:dyDescent="0.25">
      <c r="A78" s="46">
        <v>74.599999999999994</v>
      </c>
      <c r="B78" s="48" t="b">
        <v>1</v>
      </c>
      <c r="U78" s="37"/>
      <c r="V78" s="37"/>
      <c r="W78" s="9"/>
      <c r="X78" s="8"/>
      <c r="Y78" s="8"/>
      <c r="Z78" s="8"/>
      <c r="AA78" s="8"/>
      <c r="AB78" s="8"/>
      <c r="AC78" s="8"/>
      <c r="AD78" s="8"/>
      <c r="AE78" s="8"/>
      <c r="AG78" s="37"/>
      <c r="AH78" s="37"/>
      <c r="AI78" s="9"/>
      <c r="AJ78" s="8"/>
      <c r="AK78" s="8"/>
      <c r="AL78" s="8"/>
      <c r="AM78" s="8"/>
      <c r="AN78" s="8"/>
      <c r="AO78" s="8"/>
      <c r="AP78" s="8"/>
      <c r="AQ78" s="8"/>
      <c r="AS78" s="37"/>
      <c r="AT78" s="37"/>
      <c r="AU78" s="9"/>
      <c r="AV78" s="8"/>
      <c r="AW78" s="8"/>
      <c r="AX78" s="8"/>
      <c r="AY78" s="8"/>
      <c r="AZ78" s="8"/>
      <c r="BA78" s="8"/>
      <c r="BB78" s="8"/>
      <c r="BC78" s="8"/>
    </row>
    <row r="79" spans="1:99" x14ac:dyDescent="0.25">
      <c r="A79" s="46">
        <v>74.400000000000006</v>
      </c>
      <c r="B79" s="48" t="b">
        <v>1</v>
      </c>
      <c r="U79" s="37"/>
      <c r="V79" s="37"/>
      <c r="W79" s="9"/>
      <c r="X79" s="8"/>
      <c r="Y79" s="8"/>
      <c r="Z79" s="8"/>
      <c r="AA79" s="8"/>
      <c r="AB79" s="8"/>
      <c r="AC79" s="8"/>
      <c r="AD79" s="8"/>
      <c r="AE79" s="8"/>
      <c r="AG79" s="37"/>
      <c r="AH79" s="37"/>
      <c r="AI79" s="9"/>
      <c r="AJ79" s="8"/>
      <c r="AK79" s="8"/>
      <c r="AL79" s="8"/>
      <c r="AM79" s="8"/>
      <c r="AN79" s="8"/>
      <c r="AO79" s="8"/>
      <c r="AP79" s="8"/>
      <c r="AQ79" s="8"/>
      <c r="AS79" s="37"/>
      <c r="AT79" s="37"/>
      <c r="AU79" s="9"/>
      <c r="AV79" s="8"/>
      <c r="AW79" s="8"/>
      <c r="AX79" s="8"/>
      <c r="AY79" s="8"/>
      <c r="AZ79" s="8"/>
      <c r="BA79" s="8"/>
      <c r="BB79" s="8"/>
      <c r="BC79" s="8"/>
    </row>
    <row r="80" spans="1:99" x14ac:dyDescent="0.25">
      <c r="A80" s="46">
        <v>74.2</v>
      </c>
      <c r="B80" s="48" t="b">
        <v>1</v>
      </c>
      <c r="U80" s="37"/>
      <c r="V80" s="37"/>
      <c r="W80" s="9"/>
      <c r="X80" s="8"/>
      <c r="Y80" s="8"/>
      <c r="Z80" s="8"/>
      <c r="AA80" s="8"/>
      <c r="AB80" s="8"/>
      <c r="AC80" s="8"/>
      <c r="AD80" s="8"/>
      <c r="AE80" s="8"/>
      <c r="AG80" s="37"/>
      <c r="AH80" s="37"/>
      <c r="AI80" s="9"/>
      <c r="AJ80" s="8"/>
      <c r="AK80" s="8"/>
      <c r="AL80" s="8"/>
      <c r="AM80" s="8"/>
      <c r="AN80" s="8"/>
      <c r="AO80" s="8"/>
      <c r="AP80" s="8"/>
      <c r="AQ80" s="8"/>
      <c r="AS80" s="37"/>
      <c r="AT80" s="37"/>
      <c r="AU80" s="9"/>
      <c r="AV80" s="8"/>
      <c r="AW80" s="8"/>
      <c r="AX80" s="8"/>
      <c r="AY80" s="8"/>
      <c r="AZ80" s="8"/>
      <c r="BA80" s="8"/>
      <c r="BB80" s="8"/>
      <c r="BC80" s="8"/>
    </row>
    <row r="81" spans="1:55" x14ac:dyDescent="0.25">
      <c r="A81" s="46">
        <v>74</v>
      </c>
      <c r="B81" s="48" t="b">
        <v>1</v>
      </c>
      <c r="U81" s="37"/>
      <c r="V81" s="37"/>
      <c r="W81" s="9"/>
      <c r="X81" s="8"/>
      <c r="Y81" s="8"/>
      <c r="Z81" s="8"/>
      <c r="AA81" s="8"/>
      <c r="AB81" s="8"/>
      <c r="AC81" s="8"/>
      <c r="AD81" s="8"/>
      <c r="AE81" s="8"/>
      <c r="AG81" s="37"/>
      <c r="AH81" s="37"/>
      <c r="AI81" s="9"/>
      <c r="AJ81" s="8"/>
      <c r="AK81" s="8"/>
      <c r="AL81" s="8"/>
      <c r="AM81" s="8"/>
      <c r="AN81" s="8"/>
      <c r="AO81" s="8"/>
      <c r="AP81" s="8"/>
      <c r="AQ81" s="8"/>
      <c r="AS81" s="37"/>
      <c r="AT81" s="37"/>
      <c r="AU81" s="9"/>
      <c r="AV81" s="8"/>
      <c r="AW81" s="8"/>
      <c r="AX81" s="8"/>
      <c r="AY81" s="8"/>
      <c r="AZ81" s="8"/>
      <c r="BA81" s="8"/>
      <c r="BB81" s="8"/>
      <c r="BC81" s="8"/>
    </row>
    <row r="82" spans="1:55" x14ac:dyDescent="0.25">
      <c r="A82" s="46">
        <v>73.8</v>
      </c>
      <c r="B82" s="48" t="b">
        <v>1</v>
      </c>
      <c r="U82" s="37"/>
      <c r="V82" s="37"/>
      <c r="W82" s="9"/>
      <c r="X82" s="8"/>
      <c r="Y82" s="8"/>
      <c r="Z82" s="8"/>
      <c r="AA82" s="8"/>
      <c r="AB82" s="8"/>
      <c r="AC82" s="8"/>
      <c r="AD82" s="8"/>
      <c r="AE82" s="8"/>
      <c r="AG82" s="37"/>
      <c r="AH82" s="37"/>
      <c r="AI82" s="9"/>
      <c r="AJ82" s="8"/>
      <c r="AK82" s="8"/>
      <c r="AL82" s="8"/>
      <c r="AM82" s="8"/>
      <c r="AN82" s="8"/>
      <c r="AO82" s="8"/>
      <c r="AP82" s="8"/>
      <c r="AQ82" s="8"/>
      <c r="AS82" s="37"/>
      <c r="AT82" s="37"/>
      <c r="AU82" s="9"/>
      <c r="AV82" s="8"/>
      <c r="AW82" s="8"/>
      <c r="AX82" s="8"/>
      <c r="AY82" s="8"/>
      <c r="AZ82" s="8"/>
      <c r="BA82" s="8"/>
      <c r="BB82" s="8"/>
      <c r="BC82" s="8"/>
    </row>
    <row r="83" spans="1:55" x14ac:dyDescent="0.25">
      <c r="A83" s="46">
        <v>73.599999999999994</v>
      </c>
      <c r="B83" s="48" t="b">
        <v>1</v>
      </c>
      <c r="U83" s="37"/>
      <c r="V83" s="37"/>
      <c r="W83" s="9"/>
      <c r="X83" s="8"/>
      <c r="Y83" s="8"/>
      <c r="Z83" s="8"/>
      <c r="AA83" s="8"/>
      <c r="AB83" s="8"/>
      <c r="AC83" s="8"/>
      <c r="AD83" s="8"/>
      <c r="AE83" s="8"/>
      <c r="AG83" s="37"/>
      <c r="AH83" s="37"/>
      <c r="AI83" s="9"/>
      <c r="AJ83" s="8"/>
      <c r="AK83" s="8"/>
      <c r="AL83" s="8"/>
      <c r="AM83" s="8"/>
      <c r="AN83" s="8"/>
      <c r="AO83" s="8"/>
      <c r="AP83" s="8"/>
      <c r="AQ83" s="8"/>
      <c r="AS83" s="37"/>
      <c r="AT83" s="37"/>
      <c r="AU83" s="9"/>
      <c r="AV83" s="8"/>
      <c r="AW83" s="8"/>
      <c r="AX83" s="8"/>
      <c r="AY83" s="8"/>
      <c r="AZ83" s="8"/>
      <c r="BA83" s="8"/>
      <c r="BB83" s="8"/>
      <c r="BC83" s="8"/>
    </row>
    <row r="84" spans="1:55" x14ac:dyDescent="0.25">
      <c r="A84" s="46">
        <v>76.3</v>
      </c>
      <c r="B84" s="48" t="b">
        <v>1</v>
      </c>
      <c r="U84" s="37"/>
      <c r="V84" s="37"/>
      <c r="W84" s="9"/>
      <c r="X84" s="8"/>
      <c r="Y84" s="8"/>
      <c r="Z84" s="8"/>
      <c r="AA84" s="8"/>
      <c r="AB84" s="8"/>
      <c r="AC84" s="8"/>
      <c r="AD84" s="8"/>
      <c r="AE84" s="8"/>
      <c r="AG84" s="37"/>
      <c r="AH84" s="37"/>
      <c r="AI84" s="9"/>
      <c r="AJ84" s="8"/>
      <c r="AK84" s="8"/>
      <c r="AL84" s="8"/>
      <c r="AM84" s="8"/>
      <c r="AN84" s="8"/>
      <c r="AO84" s="8"/>
      <c r="AP84" s="8"/>
      <c r="AQ84" s="8"/>
      <c r="AS84" s="37"/>
      <c r="AT84" s="37"/>
      <c r="AU84" s="9"/>
      <c r="AV84" s="8"/>
      <c r="AW84" s="8"/>
      <c r="AX84" s="8"/>
      <c r="AY84" s="8"/>
      <c r="AZ84" s="8"/>
      <c r="BA84" s="8"/>
      <c r="BB84" s="8"/>
      <c r="BC84" s="8"/>
    </row>
    <row r="85" spans="1:55" x14ac:dyDescent="0.25">
      <c r="A85" s="46">
        <v>76.2</v>
      </c>
      <c r="B85" s="48" t="b">
        <v>1</v>
      </c>
      <c r="U85" s="37"/>
      <c r="V85" s="37"/>
      <c r="W85" s="9"/>
      <c r="X85" s="8"/>
      <c r="Y85" s="8"/>
      <c r="Z85" s="8"/>
      <c r="AA85" s="8"/>
      <c r="AB85" s="8"/>
      <c r="AC85" s="8"/>
      <c r="AD85" s="8"/>
      <c r="AE85" s="8"/>
      <c r="AG85" s="37"/>
      <c r="AH85" s="37"/>
      <c r="AI85" s="9"/>
      <c r="AJ85" s="8"/>
      <c r="AK85" s="8"/>
      <c r="AL85" s="8"/>
      <c r="AM85" s="8"/>
      <c r="AN85" s="8"/>
      <c r="AO85" s="8"/>
      <c r="AP85" s="8"/>
      <c r="AQ85" s="8"/>
      <c r="AS85" s="37"/>
      <c r="AT85" s="37"/>
      <c r="AU85" s="9"/>
      <c r="AV85" s="8"/>
      <c r="AW85" s="8"/>
      <c r="AX85" s="8"/>
      <c r="AY85" s="8"/>
      <c r="AZ85" s="8"/>
      <c r="BA85" s="8"/>
      <c r="BB85" s="8"/>
      <c r="BC85" s="8"/>
    </row>
    <row r="86" spans="1:55" x14ac:dyDescent="0.25">
      <c r="A86" s="46">
        <v>76</v>
      </c>
      <c r="B86" s="48" t="b">
        <v>1</v>
      </c>
      <c r="U86" s="37"/>
      <c r="V86" s="37"/>
      <c r="W86" s="9"/>
      <c r="X86" s="8"/>
      <c r="Y86" s="8"/>
      <c r="Z86" s="8"/>
      <c r="AA86" s="8"/>
      <c r="AB86" s="8"/>
      <c r="AC86" s="8"/>
      <c r="AD86" s="8"/>
      <c r="AE86" s="8"/>
      <c r="AG86" s="37"/>
      <c r="AH86" s="37"/>
      <c r="AI86" s="9"/>
      <c r="AJ86" s="8"/>
      <c r="AK86" s="8"/>
      <c r="AL86" s="8"/>
      <c r="AM86" s="8"/>
      <c r="AN86" s="8"/>
      <c r="AO86" s="8"/>
      <c r="AP86" s="8"/>
      <c r="AQ86" s="8"/>
      <c r="AS86" s="37"/>
      <c r="AT86" s="37"/>
      <c r="AU86" s="9"/>
      <c r="AV86" s="8"/>
      <c r="AW86" s="8"/>
      <c r="AX86" s="8"/>
      <c r="AY86" s="8"/>
      <c r="AZ86" s="8"/>
      <c r="BA86" s="8"/>
      <c r="BB86" s="8"/>
      <c r="BC86" s="8"/>
    </row>
    <row r="87" spans="1:55" x14ac:dyDescent="0.25">
      <c r="A87" s="46">
        <v>75.900000000000006</v>
      </c>
      <c r="B87" s="48" t="b">
        <v>1</v>
      </c>
      <c r="U87" s="37"/>
      <c r="V87" s="37"/>
      <c r="W87" s="9"/>
      <c r="X87" s="8"/>
      <c r="Y87" s="8"/>
      <c r="Z87" s="8"/>
      <c r="AA87" s="8"/>
      <c r="AB87" s="8"/>
      <c r="AC87" s="8"/>
      <c r="AD87" s="8"/>
      <c r="AE87" s="8"/>
      <c r="AG87" s="37"/>
      <c r="AH87" s="37"/>
      <c r="AI87" s="9"/>
      <c r="AJ87" s="8"/>
      <c r="AK87" s="8"/>
      <c r="AL87" s="8"/>
      <c r="AM87" s="8"/>
      <c r="AN87" s="8"/>
      <c r="AO87" s="8"/>
      <c r="AP87" s="8"/>
      <c r="AQ87" s="8"/>
      <c r="AS87" s="37"/>
      <c r="AT87" s="37"/>
      <c r="AU87" s="9"/>
      <c r="AV87" s="8"/>
      <c r="AW87" s="8"/>
      <c r="AX87" s="8"/>
      <c r="AY87" s="8"/>
      <c r="AZ87" s="8"/>
      <c r="BA87" s="8"/>
      <c r="BB87" s="8"/>
      <c r="BC87" s="8"/>
    </row>
    <row r="88" spans="1:55" x14ac:dyDescent="0.25">
      <c r="A88" s="46">
        <v>75.7</v>
      </c>
      <c r="B88" s="48" t="b">
        <v>1</v>
      </c>
      <c r="U88" s="37"/>
      <c r="V88" s="37"/>
      <c r="W88" s="9"/>
      <c r="X88" s="8"/>
      <c r="Y88" s="8"/>
      <c r="Z88" s="8"/>
      <c r="AA88" s="8"/>
      <c r="AB88" s="8"/>
      <c r="AC88" s="8"/>
      <c r="AD88" s="8"/>
      <c r="AE88" s="8"/>
      <c r="AG88" s="37"/>
      <c r="AH88" s="37"/>
      <c r="AI88" s="9"/>
      <c r="AJ88" s="8"/>
      <c r="AK88" s="8"/>
      <c r="AL88" s="8"/>
      <c r="AM88" s="8"/>
      <c r="AN88" s="8"/>
      <c r="AO88" s="8"/>
      <c r="AP88" s="8"/>
      <c r="AQ88" s="8"/>
      <c r="AS88" s="37"/>
      <c r="AT88" s="37"/>
      <c r="AU88" s="9"/>
      <c r="AV88" s="8"/>
      <c r="AW88" s="8"/>
      <c r="AX88" s="8"/>
      <c r="AY88" s="8"/>
      <c r="AZ88" s="8"/>
      <c r="BA88" s="8"/>
      <c r="BB88" s="8"/>
      <c r="BC88" s="8"/>
    </row>
    <row r="89" spans="1:55" x14ac:dyDescent="0.25">
      <c r="A89" s="46">
        <v>75.5</v>
      </c>
      <c r="B89" s="48" t="b">
        <v>1</v>
      </c>
      <c r="U89" s="37"/>
      <c r="V89" s="37"/>
      <c r="W89" s="9"/>
      <c r="X89" s="8"/>
      <c r="Y89" s="8"/>
      <c r="Z89" s="8"/>
      <c r="AA89" s="8"/>
      <c r="AB89" s="8"/>
      <c r="AC89" s="8"/>
      <c r="AD89" s="8"/>
      <c r="AE89" s="8"/>
      <c r="AG89" s="37"/>
      <c r="AH89" s="37"/>
      <c r="AI89" s="9"/>
      <c r="AJ89" s="8"/>
      <c r="AK89" s="8"/>
      <c r="AL89" s="8"/>
      <c r="AM89" s="8"/>
      <c r="AN89" s="8"/>
      <c r="AO89" s="8"/>
      <c r="AP89" s="8"/>
      <c r="AQ89" s="8"/>
      <c r="AS89" s="37"/>
      <c r="AT89" s="37"/>
      <c r="AU89" s="9"/>
      <c r="AV89" s="8"/>
      <c r="AW89" s="8"/>
      <c r="AX89" s="8"/>
      <c r="AY89" s="8"/>
      <c r="AZ89" s="8"/>
      <c r="BA89" s="8"/>
      <c r="BB89" s="8"/>
      <c r="BC89" s="8"/>
    </row>
    <row r="90" spans="1:55" x14ac:dyDescent="0.25">
      <c r="A90" s="46">
        <v>75.599999999999994</v>
      </c>
      <c r="B90" s="48" t="b">
        <v>1</v>
      </c>
      <c r="U90" s="37"/>
      <c r="V90" s="37"/>
      <c r="W90" s="9"/>
      <c r="X90" s="8"/>
      <c r="Y90" s="8"/>
      <c r="Z90" s="8"/>
      <c r="AA90" s="8"/>
      <c r="AB90" s="8"/>
      <c r="AC90" s="8"/>
      <c r="AD90" s="8"/>
      <c r="AE90" s="8"/>
      <c r="AG90" s="37"/>
      <c r="AH90" s="37"/>
      <c r="AI90" s="9"/>
      <c r="AJ90" s="8"/>
      <c r="AK90" s="8"/>
      <c r="AL90" s="8"/>
      <c r="AM90" s="8"/>
      <c r="AN90" s="8"/>
      <c r="AO90" s="8"/>
      <c r="AP90" s="8"/>
      <c r="AQ90" s="8"/>
      <c r="AS90" s="37"/>
      <c r="AT90" s="37"/>
      <c r="AU90" s="9"/>
      <c r="AV90" s="8"/>
      <c r="AW90" s="8"/>
      <c r="AX90" s="8"/>
      <c r="AY90" s="8"/>
      <c r="AZ90" s="8"/>
      <c r="BA90" s="8"/>
      <c r="BB90" s="8"/>
      <c r="BC90" s="8"/>
    </row>
    <row r="91" spans="1:55" x14ac:dyDescent="0.25">
      <c r="A91" s="46">
        <v>75.400000000000006</v>
      </c>
      <c r="B91" s="48" t="b">
        <v>1</v>
      </c>
      <c r="U91" s="37"/>
      <c r="V91" s="37"/>
      <c r="W91" s="9"/>
      <c r="X91" s="8"/>
      <c r="Y91" s="8"/>
      <c r="Z91" s="8"/>
      <c r="AA91" s="8"/>
      <c r="AB91" s="8"/>
      <c r="AC91" s="8"/>
      <c r="AD91" s="8"/>
      <c r="AE91" s="8"/>
      <c r="AG91" s="37"/>
      <c r="AH91" s="37"/>
      <c r="AI91" s="9"/>
      <c r="AJ91" s="8"/>
      <c r="AK91" s="8"/>
      <c r="AL91" s="8"/>
      <c r="AM91" s="8"/>
      <c r="AN91" s="8"/>
      <c r="AO91" s="8"/>
      <c r="AP91" s="8"/>
      <c r="AQ91" s="8"/>
      <c r="AS91" s="37"/>
      <c r="AT91" s="37"/>
      <c r="AU91" s="9"/>
      <c r="AV91" s="8"/>
      <c r="AW91" s="8"/>
      <c r="AX91" s="8"/>
      <c r="AY91" s="8"/>
      <c r="AZ91" s="8"/>
      <c r="BA91" s="8"/>
      <c r="BB91" s="8"/>
      <c r="BC91" s="8"/>
    </row>
    <row r="92" spans="1:55" x14ac:dyDescent="0.25">
      <c r="A92" s="46">
        <v>74.8</v>
      </c>
      <c r="B92" s="48" t="b">
        <v>1</v>
      </c>
      <c r="U92" s="37"/>
      <c r="V92" s="37"/>
      <c r="W92" s="9"/>
      <c r="X92" s="8"/>
      <c r="Y92" s="8"/>
      <c r="Z92" s="8"/>
      <c r="AA92" s="8"/>
      <c r="AB92" s="8"/>
      <c r="AC92" s="8"/>
      <c r="AD92" s="8"/>
      <c r="AE92" s="8"/>
      <c r="AG92" s="37"/>
      <c r="AH92" s="37"/>
      <c r="AI92" s="9"/>
      <c r="AJ92" s="8"/>
      <c r="AK92" s="8"/>
      <c r="AL92" s="8"/>
      <c r="AM92" s="8"/>
      <c r="AN92" s="8"/>
      <c r="AO92" s="8"/>
      <c r="AP92" s="8"/>
      <c r="AQ92" s="8"/>
      <c r="AS92" s="37"/>
      <c r="AT92" s="37"/>
      <c r="AU92" s="9"/>
      <c r="AV92" s="8"/>
      <c r="AW92" s="8"/>
      <c r="AX92" s="8"/>
      <c r="AY92" s="8"/>
      <c r="AZ92" s="8"/>
      <c r="BA92" s="8"/>
      <c r="BB92" s="8"/>
      <c r="BC92" s="8"/>
    </row>
    <row r="93" spans="1:55" x14ac:dyDescent="0.25">
      <c r="A93" s="46">
        <v>75.2</v>
      </c>
      <c r="B93" s="48" t="b">
        <v>1</v>
      </c>
      <c r="U93" s="37"/>
      <c r="V93" s="37"/>
      <c r="W93" s="9"/>
      <c r="X93" s="8"/>
      <c r="Y93" s="8"/>
      <c r="Z93" s="8"/>
      <c r="AA93" s="8"/>
      <c r="AB93" s="8"/>
      <c r="AC93" s="8"/>
      <c r="AD93" s="8"/>
      <c r="AE93" s="8"/>
      <c r="AG93" s="37"/>
      <c r="AH93" s="37"/>
      <c r="AI93" s="9"/>
      <c r="AJ93" s="8"/>
      <c r="AK93" s="8"/>
      <c r="AL93" s="8"/>
      <c r="AM93" s="8"/>
      <c r="AN93" s="8"/>
      <c r="AO93" s="8"/>
      <c r="AP93" s="8"/>
      <c r="AQ93" s="8"/>
      <c r="AS93" s="37"/>
      <c r="AT93" s="37"/>
      <c r="AU93" s="9"/>
      <c r="AV93" s="8"/>
      <c r="AW93" s="8"/>
      <c r="AX93" s="8"/>
      <c r="AY93" s="8"/>
      <c r="AZ93" s="8"/>
      <c r="BA93" s="8"/>
      <c r="BB93" s="8"/>
      <c r="BC93" s="8"/>
    </row>
    <row r="94" spans="1:55" x14ac:dyDescent="0.25">
      <c r="A94" s="46">
        <v>74.900000000000006</v>
      </c>
      <c r="B94" s="48" t="b">
        <v>1</v>
      </c>
      <c r="U94" s="37"/>
      <c r="V94" s="37"/>
      <c r="W94" s="9"/>
      <c r="X94" s="8"/>
      <c r="Y94" s="8"/>
      <c r="Z94" s="8"/>
      <c r="AA94" s="8"/>
      <c r="AB94" s="8"/>
      <c r="AC94" s="8"/>
      <c r="AD94" s="8"/>
      <c r="AE94" s="8"/>
      <c r="AG94" s="37"/>
      <c r="AH94" s="37"/>
      <c r="AI94" s="9"/>
      <c r="AJ94" s="8"/>
      <c r="AK94" s="8"/>
      <c r="AL94" s="8"/>
      <c r="AM94" s="8"/>
      <c r="AN94" s="8"/>
      <c r="AO94" s="8"/>
      <c r="AP94" s="8"/>
      <c r="AQ94" s="8"/>
      <c r="AS94" s="37"/>
      <c r="AT94" s="37"/>
      <c r="AU94" s="9"/>
      <c r="AV94" s="8"/>
      <c r="AW94" s="8"/>
      <c r="AX94" s="8"/>
      <c r="AY94" s="8"/>
      <c r="AZ94" s="8"/>
      <c r="BA94" s="8"/>
      <c r="BB94" s="8"/>
      <c r="BC94" s="8"/>
    </row>
    <row r="95" spans="1:55" x14ac:dyDescent="0.25">
      <c r="A95" s="46">
        <v>74.7</v>
      </c>
      <c r="B95" s="48" t="b">
        <v>1</v>
      </c>
      <c r="U95" s="37"/>
      <c r="V95" s="37"/>
      <c r="W95" s="9"/>
      <c r="X95" s="8"/>
      <c r="Y95" s="8"/>
      <c r="Z95" s="8"/>
      <c r="AA95" s="8"/>
      <c r="AB95" s="8"/>
      <c r="AC95" s="8"/>
      <c r="AD95" s="8"/>
      <c r="AE95" s="8"/>
      <c r="AG95" s="37"/>
      <c r="AH95" s="37"/>
      <c r="AI95" s="9"/>
      <c r="AJ95" s="8"/>
      <c r="AK95" s="8"/>
      <c r="AL95" s="8"/>
      <c r="AM95" s="8"/>
      <c r="AN95" s="8"/>
      <c r="AO95" s="8"/>
      <c r="AP95" s="8"/>
      <c r="AQ95" s="8"/>
      <c r="AS95" s="37"/>
      <c r="AT95" s="37"/>
      <c r="AU95" s="9"/>
      <c r="AV95" s="8"/>
      <c r="AW95" s="8"/>
      <c r="AX95" s="8"/>
      <c r="AY95" s="8"/>
      <c r="AZ95" s="8"/>
      <c r="BA95" s="8"/>
      <c r="BB95" s="8"/>
      <c r="BC95" s="8"/>
    </row>
    <row r="96" spans="1:55" x14ac:dyDescent="0.25">
      <c r="A96" s="46">
        <v>74.099999999999994</v>
      </c>
      <c r="B96" s="48" t="b">
        <v>1</v>
      </c>
      <c r="U96" s="37"/>
      <c r="V96" s="37"/>
      <c r="W96" s="9"/>
      <c r="X96" s="8"/>
      <c r="Y96" s="8"/>
      <c r="Z96" s="8"/>
      <c r="AA96" s="8"/>
      <c r="AB96" s="8"/>
      <c r="AC96" s="8"/>
      <c r="AD96" s="8"/>
      <c r="AE96" s="8"/>
      <c r="AG96" s="37"/>
      <c r="AH96" s="37"/>
      <c r="AI96" s="9"/>
      <c r="AJ96" s="8"/>
      <c r="AK96" s="8"/>
      <c r="AL96" s="8"/>
      <c r="AM96" s="8"/>
      <c r="AN96" s="8"/>
      <c r="AO96" s="8"/>
      <c r="AP96" s="8"/>
      <c r="AQ96" s="8"/>
      <c r="AS96" s="37"/>
      <c r="AT96" s="37"/>
      <c r="AU96" s="9"/>
      <c r="AV96" s="8"/>
      <c r="AW96" s="8"/>
      <c r="AX96" s="8"/>
      <c r="AY96" s="8"/>
      <c r="AZ96" s="8"/>
      <c r="BA96" s="8"/>
      <c r="BB96" s="8"/>
      <c r="BC96" s="8"/>
    </row>
    <row r="97" spans="1:55" x14ac:dyDescent="0.25">
      <c r="A97" s="46">
        <v>74.099999999999994</v>
      </c>
      <c r="B97" s="48" t="b">
        <v>1</v>
      </c>
      <c r="U97" s="37"/>
      <c r="V97" s="37"/>
      <c r="W97" s="9"/>
      <c r="X97" s="8"/>
      <c r="Y97" s="8"/>
      <c r="Z97" s="8"/>
      <c r="AA97" s="8"/>
      <c r="AB97" s="8"/>
      <c r="AC97" s="8"/>
      <c r="AD97" s="8"/>
      <c r="AE97" s="8"/>
      <c r="AG97" s="37"/>
      <c r="AH97" s="37"/>
      <c r="AI97" s="9"/>
      <c r="AJ97" s="8"/>
      <c r="AK97" s="8"/>
      <c r="AL97" s="8"/>
      <c r="AM97" s="8"/>
      <c r="AN97" s="8"/>
      <c r="AO97" s="8"/>
      <c r="AP97" s="8"/>
      <c r="AQ97" s="8"/>
      <c r="AS97" s="37"/>
      <c r="AT97" s="37"/>
      <c r="AU97" s="9"/>
      <c r="AV97" s="8"/>
      <c r="AW97" s="8"/>
      <c r="AX97" s="8"/>
      <c r="AY97" s="8"/>
      <c r="AZ97" s="8"/>
      <c r="BA97" s="8"/>
      <c r="BB97" s="8"/>
      <c r="BC97" s="8"/>
    </row>
    <row r="98" spans="1:55" x14ac:dyDescent="0.25">
      <c r="A98" s="46">
        <v>74</v>
      </c>
      <c r="B98" s="48" t="b">
        <v>1</v>
      </c>
      <c r="U98" s="37"/>
      <c r="V98" s="37"/>
      <c r="W98" s="9"/>
      <c r="X98" s="8"/>
      <c r="Y98" s="8"/>
      <c r="Z98" s="8"/>
      <c r="AA98" s="8"/>
      <c r="AB98" s="8"/>
      <c r="AC98" s="8"/>
      <c r="AD98" s="8"/>
      <c r="AE98" s="8"/>
      <c r="AG98" s="37"/>
      <c r="AH98" s="37"/>
      <c r="AI98" s="9"/>
      <c r="AJ98" s="8"/>
      <c r="AK98" s="8"/>
      <c r="AL98" s="8"/>
      <c r="AM98" s="8"/>
      <c r="AN98" s="8"/>
      <c r="AO98" s="8"/>
      <c r="AP98" s="8"/>
      <c r="AQ98" s="8"/>
      <c r="AS98" s="37"/>
      <c r="AT98" s="37"/>
      <c r="AU98" s="9"/>
      <c r="AV98" s="8"/>
      <c r="AW98" s="8"/>
      <c r="AX98" s="8"/>
      <c r="AY98" s="8"/>
      <c r="AZ98" s="8"/>
      <c r="BA98" s="8"/>
      <c r="BB98" s="8"/>
      <c r="BC98" s="8"/>
    </row>
    <row r="99" spans="1:55" x14ac:dyDescent="0.25">
      <c r="A99" s="46">
        <v>74.099999999999994</v>
      </c>
      <c r="B99" s="48" t="b">
        <v>1</v>
      </c>
      <c r="U99" s="37"/>
      <c r="V99" s="37"/>
      <c r="W99" s="9"/>
      <c r="X99" s="8"/>
      <c r="Y99" s="8"/>
      <c r="Z99" s="8"/>
      <c r="AA99" s="8"/>
      <c r="AB99" s="8"/>
      <c r="AC99" s="8"/>
      <c r="AD99" s="8"/>
      <c r="AE99" s="8"/>
      <c r="AG99" s="37"/>
      <c r="AH99" s="37"/>
      <c r="AI99" s="9"/>
      <c r="AJ99" s="8"/>
      <c r="AK99" s="8"/>
      <c r="AL99" s="8"/>
      <c r="AM99" s="8"/>
      <c r="AN99" s="8"/>
      <c r="AO99" s="8"/>
      <c r="AP99" s="8"/>
      <c r="AQ99" s="8"/>
      <c r="AS99" s="37"/>
      <c r="AT99" s="37"/>
      <c r="AU99" s="9"/>
      <c r="AV99" s="8"/>
      <c r="AW99" s="8"/>
      <c r="AX99" s="8"/>
      <c r="AY99" s="8"/>
      <c r="AZ99" s="8"/>
      <c r="BA99" s="8"/>
      <c r="BB99" s="8"/>
      <c r="BC99" s="8"/>
    </row>
    <row r="100" spans="1:55" x14ac:dyDescent="0.25">
      <c r="A100" s="46">
        <v>74.8</v>
      </c>
      <c r="B100" s="48" t="b">
        <v>1</v>
      </c>
      <c r="U100" s="37"/>
      <c r="V100" s="37"/>
      <c r="W100" s="9"/>
      <c r="X100" s="8"/>
      <c r="Y100" s="8"/>
      <c r="Z100" s="8"/>
      <c r="AA100" s="8"/>
      <c r="AB100" s="8"/>
      <c r="AC100" s="8"/>
      <c r="AD100" s="8"/>
      <c r="AE100" s="8"/>
      <c r="AG100" s="37"/>
      <c r="AH100" s="37"/>
      <c r="AI100" s="9"/>
      <c r="AJ100" s="8"/>
      <c r="AK100" s="8"/>
      <c r="AL100" s="8"/>
      <c r="AM100" s="8"/>
      <c r="AN100" s="8"/>
      <c r="AO100" s="8"/>
      <c r="AP100" s="8"/>
      <c r="AQ100" s="8"/>
      <c r="AS100" s="37"/>
      <c r="AT100" s="37"/>
      <c r="AU100" s="9"/>
      <c r="AV100" s="8"/>
      <c r="AW100" s="8"/>
      <c r="AX100" s="8"/>
      <c r="AY100" s="8"/>
      <c r="AZ100" s="8"/>
      <c r="BA100" s="8"/>
      <c r="BB100" s="8"/>
      <c r="BC100" s="8"/>
    </row>
    <row r="101" spans="1:55" x14ac:dyDescent="0.25">
      <c r="A101" s="46">
        <v>74.599999999999994</v>
      </c>
      <c r="B101" s="48" t="b">
        <v>1</v>
      </c>
      <c r="U101" s="37"/>
      <c r="V101" s="37"/>
      <c r="W101" s="9"/>
      <c r="X101" s="8"/>
      <c r="Y101" s="8"/>
      <c r="Z101" s="8"/>
      <c r="AA101" s="8"/>
      <c r="AB101" s="8"/>
      <c r="AC101" s="8"/>
      <c r="AD101" s="8"/>
      <c r="AE101" s="8"/>
      <c r="AG101" s="37"/>
      <c r="AH101" s="37"/>
      <c r="AI101" s="9"/>
      <c r="AJ101" s="8"/>
      <c r="AK101" s="8"/>
      <c r="AL101" s="8"/>
      <c r="AM101" s="8"/>
      <c r="AN101" s="8"/>
      <c r="AO101" s="8"/>
      <c r="AP101" s="8"/>
      <c r="AQ101" s="8"/>
      <c r="AS101" s="37"/>
      <c r="AT101" s="37"/>
      <c r="AU101" s="9"/>
      <c r="AV101" s="8"/>
      <c r="AW101" s="8"/>
      <c r="AX101" s="8"/>
      <c r="AY101" s="8"/>
      <c r="AZ101" s="8"/>
      <c r="BA101" s="8"/>
      <c r="BB101" s="8"/>
      <c r="BC101" s="8"/>
    </row>
    <row r="102" spans="1:55" x14ac:dyDescent="0.25">
      <c r="A102" s="46">
        <v>74.400000000000006</v>
      </c>
      <c r="B102" s="48" t="b">
        <v>1</v>
      </c>
      <c r="U102" s="37"/>
      <c r="V102" s="37"/>
      <c r="W102" s="9"/>
      <c r="X102" s="8"/>
      <c r="Y102" s="8"/>
      <c r="Z102" s="8"/>
      <c r="AA102" s="8"/>
      <c r="AB102" s="8"/>
      <c r="AC102" s="8"/>
      <c r="AD102" s="8"/>
      <c r="AE102" s="8"/>
      <c r="AG102" s="37"/>
      <c r="AH102" s="37"/>
      <c r="AI102" s="9"/>
      <c r="AJ102" s="8"/>
      <c r="AK102" s="8"/>
      <c r="AL102" s="8"/>
      <c r="AM102" s="8"/>
      <c r="AN102" s="8"/>
      <c r="AO102" s="8"/>
      <c r="AP102" s="8"/>
      <c r="AQ102" s="8"/>
      <c r="AS102" s="37"/>
      <c r="AT102" s="37"/>
      <c r="AU102" s="9"/>
      <c r="AV102" s="8"/>
      <c r="AW102" s="8"/>
      <c r="AX102" s="8"/>
      <c r="AY102" s="8"/>
      <c r="AZ102" s="8"/>
      <c r="BA102" s="8"/>
      <c r="BB102" s="8"/>
      <c r="BC102" s="8"/>
    </row>
    <row r="103" spans="1:55" x14ac:dyDescent="0.25">
      <c r="A103" s="46">
        <v>74.400000000000006</v>
      </c>
      <c r="B103" s="48" t="b">
        <v>1</v>
      </c>
      <c r="U103" s="37"/>
      <c r="V103" s="37"/>
      <c r="W103" s="9"/>
      <c r="X103" s="8"/>
      <c r="Y103" s="8"/>
      <c r="Z103" s="8"/>
      <c r="AA103" s="8"/>
      <c r="AB103" s="8"/>
      <c r="AC103" s="8"/>
      <c r="AD103" s="8"/>
      <c r="AE103" s="8"/>
      <c r="AG103" s="37"/>
      <c r="AH103" s="37"/>
      <c r="AI103" s="9"/>
      <c r="AJ103" s="8"/>
      <c r="AK103" s="8"/>
      <c r="AL103" s="8"/>
      <c r="AM103" s="8"/>
      <c r="AN103" s="8"/>
      <c r="AO103" s="8"/>
      <c r="AP103" s="8"/>
      <c r="AQ103" s="8"/>
      <c r="AS103" s="37"/>
      <c r="AT103" s="37"/>
      <c r="AU103" s="9"/>
      <c r="AV103" s="8"/>
      <c r="AW103" s="8"/>
      <c r="AX103" s="8"/>
      <c r="AY103" s="8"/>
      <c r="AZ103" s="8"/>
      <c r="BA103" s="8"/>
      <c r="BB103" s="8"/>
      <c r="BC103" s="8"/>
    </row>
    <row r="104" spans="1:55" x14ac:dyDescent="0.25">
      <c r="A104" s="46">
        <v>73.900000000000006</v>
      </c>
      <c r="B104" s="48" t="b">
        <v>1</v>
      </c>
      <c r="U104" s="37"/>
      <c r="V104" s="37"/>
      <c r="W104" s="9"/>
      <c r="X104" s="8"/>
      <c r="Y104" s="8"/>
      <c r="Z104" s="8"/>
      <c r="AA104" s="8"/>
      <c r="AB104" s="8"/>
      <c r="AC104" s="8"/>
      <c r="AD104" s="8"/>
      <c r="AE104" s="8"/>
      <c r="AG104" s="37"/>
      <c r="AH104" s="37"/>
      <c r="AI104" s="9"/>
      <c r="AJ104" s="8"/>
      <c r="AK104" s="8"/>
      <c r="AL104" s="8"/>
      <c r="AM104" s="8"/>
      <c r="AN104" s="8"/>
      <c r="AO104" s="8"/>
      <c r="AP104" s="8"/>
      <c r="AQ104" s="8"/>
      <c r="AS104" s="37"/>
      <c r="AT104" s="37"/>
      <c r="AU104" s="9"/>
      <c r="AV104" s="8"/>
      <c r="AW104" s="8"/>
      <c r="AX104" s="8"/>
      <c r="AY104" s="8"/>
      <c r="AZ104" s="8"/>
      <c r="BA104" s="8"/>
      <c r="BB104" s="8"/>
      <c r="BC104" s="8"/>
    </row>
    <row r="105" spans="1:55" x14ac:dyDescent="0.25">
      <c r="A105" s="46">
        <v>73.5</v>
      </c>
      <c r="B105" s="48" t="b">
        <v>1</v>
      </c>
      <c r="U105" s="37"/>
      <c r="V105" s="37"/>
      <c r="W105" s="9"/>
      <c r="X105" s="8"/>
      <c r="Y105" s="8"/>
      <c r="Z105" s="8"/>
      <c r="AA105" s="8"/>
      <c r="AB105" s="8"/>
      <c r="AC105" s="8"/>
      <c r="AD105" s="8"/>
      <c r="AE105" s="8"/>
      <c r="AG105" s="37"/>
      <c r="AH105" s="37"/>
      <c r="AI105" s="9"/>
      <c r="AJ105" s="8"/>
      <c r="AK105" s="8"/>
      <c r="AL105" s="8"/>
      <c r="AM105" s="8"/>
      <c r="AN105" s="8"/>
      <c r="AO105" s="8"/>
      <c r="AP105" s="8"/>
      <c r="AQ105" s="8"/>
      <c r="AS105" s="37"/>
      <c r="AT105" s="37"/>
      <c r="AU105" s="9"/>
      <c r="AV105" s="8"/>
      <c r="AW105" s="8"/>
      <c r="AX105" s="8"/>
      <c r="AY105" s="8"/>
      <c r="AZ105" s="8"/>
      <c r="BA105" s="8"/>
      <c r="BB105" s="8"/>
      <c r="BC105" s="8"/>
    </row>
    <row r="106" spans="1:55" x14ac:dyDescent="0.25">
      <c r="A106" s="46">
        <v>73.3</v>
      </c>
      <c r="B106" s="48" t="b">
        <v>1</v>
      </c>
      <c r="U106" s="37"/>
      <c r="V106" s="37"/>
      <c r="W106" s="9"/>
      <c r="X106" s="8"/>
      <c r="Y106" s="8"/>
      <c r="Z106" s="8"/>
      <c r="AA106" s="8"/>
      <c r="AB106" s="8"/>
      <c r="AC106" s="8"/>
      <c r="AD106" s="8"/>
      <c r="AE106" s="8"/>
      <c r="AG106" s="37"/>
      <c r="AH106" s="37"/>
      <c r="AI106" s="9"/>
      <c r="AJ106" s="8"/>
      <c r="AK106" s="8"/>
      <c r="AL106" s="8"/>
      <c r="AM106" s="8"/>
      <c r="AN106" s="8"/>
      <c r="AO106" s="8"/>
      <c r="AP106" s="8"/>
      <c r="AQ106" s="8"/>
      <c r="AS106" s="37"/>
      <c r="AT106" s="37"/>
      <c r="AU106" s="9"/>
      <c r="AV106" s="8"/>
      <c r="AW106" s="8"/>
      <c r="AX106" s="8"/>
      <c r="AY106" s="8"/>
      <c r="AZ106" s="8"/>
      <c r="BA106" s="8"/>
      <c r="BB106" s="8"/>
      <c r="BC106" s="8"/>
    </row>
    <row r="107" spans="1:55" x14ac:dyDescent="0.25">
      <c r="A107" s="46">
        <v>73.2</v>
      </c>
      <c r="B107" s="48" t="b">
        <v>1</v>
      </c>
      <c r="U107" s="37"/>
      <c r="V107" s="37"/>
      <c r="W107" s="9"/>
      <c r="X107" s="8"/>
      <c r="Y107" s="8"/>
      <c r="Z107" s="8"/>
      <c r="AA107" s="8"/>
      <c r="AB107" s="8"/>
      <c r="AC107" s="8"/>
      <c r="AD107" s="8"/>
      <c r="AE107" s="8"/>
      <c r="AG107" s="37"/>
      <c r="AH107" s="37"/>
      <c r="AI107" s="9"/>
      <c r="AJ107" s="8"/>
      <c r="AK107" s="8"/>
      <c r="AL107" s="8"/>
      <c r="AM107" s="8"/>
      <c r="AN107" s="8"/>
      <c r="AO107" s="8"/>
      <c r="AP107" s="8"/>
      <c r="AQ107" s="8"/>
      <c r="AS107" s="37"/>
      <c r="AT107" s="37"/>
      <c r="AU107" s="9"/>
      <c r="AV107" s="8"/>
      <c r="AW107" s="8"/>
      <c r="AX107" s="8"/>
      <c r="AY107" s="8"/>
      <c r="AZ107" s="8"/>
      <c r="BA107" s="8"/>
      <c r="BB107" s="8"/>
      <c r="BC107" s="8"/>
    </row>
    <row r="108" spans="1:55" x14ac:dyDescent="0.25">
      <c r="A108" s="46">
        <v>73.5</v>
      </c>
      <c r="B108" s="48" t="b">
        <v>1</v>
      </c>
      <c r="U108" s="37"/>
      <c r="V108" s="37"/>
      <c r="W108" s="9"/>
      <c r="X108" s="8"/>
      <c r="Y108" s="8"/>
      <c r="Z108" s="8"/>
      <c r="AA108" s="8"/>
      <c r="AB108" s="8"/>
      <c r="AC108" s="8"/>
      <c r="AD108" s="8"/>
      <c r="AE108" s="8"/>
      <c r="AG108" s="37"/>
      <c r="AH108" s="37"/>
      <c r="AI108" s="9"/>
      <c r="AJ108" s="8"/>
      <c r="AK108" s="8"/>
      <c r="AL108" s="8"/>
      <c r="AM108" s="8"/>
      <c r="AN108" s="8"/>
      <c r="AO108" s="8"/>
      <c r="AP108" s="8"/>
      <c r="AQ108" s="8"/>
      <c r="AS108" s="37"/>
      <c r="AT108" s="37"/>
      <c r="AU108" s="9"/>
      <c r="AV108" s="8"/>
      <c r="AW108" s="8"/>
      <c r="AX108" s="8"/>
      <c r="AY108" s="8"/>
      <c r="AZ108" s="8"/>
      <c r="BA108" s="8"/>
      <c r="BB108" s="8"/>
      <c r="BC108" s="8"/>
    </row>
    <row r="109" spans="1:55" x14ac:dyDescent="0.25">
      <c r="A109" s="46">
        <v>72.900000000000006</v>
      </c>
      <c r="B109" s="48" t="b">
        <v>1</v>
      </c>
      <c r="U109" s="37"/>
      <c r="V109" s="37"/>
      <c r="W109" s="9"/>
      <c r="X109" s="8"/>
      <c r="Y109" s="8"/>
      <c r="Z109" s="8"/>
      <c r="AA109" s="8"/>
      <c r="AB109" s="8"/>
      <c r="AC109" s="8"/>
      <c r="AD109" s="8"/>
      <c r="AE109" s="8"/>
      <c r="AG109" s="37"/>
      <c r="AH109" s="37"/>
      <c r="AI109" s="9"/>
      <c r="AJ109" s="8"/>
      <c r="AK109" s="8"/>
      <c r="AL109" s="8"/>
      <c r="AM109" s="8"/>
      <c r="AN109" s="8"/>
      <c r="AO109" s="8"/>
      <c r="AP109" s="8"/>
      <c r="AQ109" s="8"/>
      <c r="AS109" s="37"/>
      <c r="AT109" s="37"/>
      <c r="AU109" s="9"/>
      <c r="AV109" s="8"/>
      <c r="AW109" s="8"/>
      <c r="AX109" s="8"/>
      <c r="AY109" s="8"/>
      <c r="AZ109" s="8"/>
      <c r="BA109" s="8"/>
      <c r="BB109" s="8"/>
      <c r="BC109" s="8"/>
    </row>
    <row r="110" spans="1:55" x14ac:dyDescent="0.25">
      <c r="A110" s="46">
        <v>73</v>
      </c>
      <c r="B110" s="48" t="b">
        <v>1</v>
      </c>
      <c r="U110" s="37"/>
      <c r="V110" s="37"/>
      <c r="W110" s="9"/>
      <c r="X110" s="8"/>
      <c r="Y110" s="8"/>
      <c r="Z110" s="8"/>
      <c r="AA110" s="8"/>
      <c r="AB110" s="8"/>
      <c r="AC110" s="8"/>
      <c r="AD110" s="8"/>
      <c r="AE110" s="8"/>
      <c r="AG110" s="37"/>
      <c r="AH110" s="37"/>
      <c r="AI110" s="9"/>
      <c r="AJ110" s="8"/>
      <c r="AK110" s="8"/>
      <c r="AL110" s="8"/>
      <c r="AM110" s="8"/>
      <c r="AN110" s="8"/>
      <c r="AO110" s="8"/>
      <c r="AP110" s="8"/>
      <c r="AQ110" s="8"/>
      <c r="AS110" s="37"/>
      <c r="AT110" s="37"/>
      <c r="AU110" s="9"/>
      <c r="AV110" s="8"/>
      <c r="AW110" s="8"/>
      <c r="AX110" s="8"/>
      <c r="AY110" s="8"/>
      <c r="AZ110" s="8"/>
      <c r="BA110" s="8"/>
      <c r="BB110" s="8"/>
      <c r="BC110" s="8"/>
    </row>
    <row r="111" spans="1:55" x14ac:dyDescent="0.25">
      <c r="A111" s="46">
        <v>73</v>
      </c>
      <c r="B111" s="48" t="b">
        <v>1</v>
      </c>
      <c r="U111" s="37"/>
      <c r="V111" s="37"/>
      <c r="W111" s="9"/>
      <c r="X111" s="8"/>
      <c r="Y111" s="8"/>
      <c r="Z111" s="8"/>
      <c r="AA111" s="8"/>
      <c r="AB111" s="8"/>
      <c r="AC111" s="8"/>
      <c r="AD111" s="8"/>
      <c r="AE111" s="8"/>
      <c r="AG111" s="37"/>
      <c r="AH111" s="37"/>
      <c r="AI111" s="9"/>
      <c r="AJ111" s="8"/>
      <c r="AK111" s="8"/>
      <c r="AL111" s="8"/>
      <c r="AM111" s="8"/>
      <c r="AN111" s="8"/>
      <c r="AO111" s="8"/>
      <c r="AP111" s="8"/>
      <c r="AQ111" s="8"/>
      <c r="AS111" s="37"/>
      <c r="AT111" s="37"/>
      <c r="AU111" s="9"/>
      <c r="AV111" s="8"/>
      <c r="AW111" s="8"/>
      <c r="AX111" s="8"/>
      <c r="AY111" s="8"/>
      <c r="AZ111" s="8"/>
      <c r="BA111" s="8"/>
      <c r="BB111" s="8"/>
      <c r="BC111" s="8"/>
    </row>
    <row r="112" spans="1:55" x14ac:dyDescent="0.25">
      <c r="A112" s="46">
        <v>72.7</v>
      </c>
      <c r="B112" s="48" t="b">
        <v>1</v>
      </c>
      <c r="U112" s="37"/>
      <c r="V112" s="37"/>
      <c r="W112" s="9"/>
      <c r="X112" s="8"/>
      <c r="Y112" s="8"/>
      <c r="Z112" s="8"/>
      <c r="AA112" s="8"/>
      <c r="AB112" s="8"/>
      <c r="AC112" s="8"/>
      <c r="AD112" s="8"/>
      <c r="AE112" s="8"/>
      <c r="AG112" s="37"/>
      <c r="AH112" s="37"/>
      <c r="AI112" s="9"/>
      <c r="AJ112" s="8"/>
      <c r="AK112" s="8"/>
      <c r="AL112" s="8"/>
      <c r="AM112" s="8"/>
      <c r="AN112" s="8"/>
      <c r="AO112" s="8"/>
      <c r="AP112" s="8"/>
      <c r="AQ112" s="8"/>
      <c r="AS112" s="37"/>
      <c r="AT112" s="37"/>
      <c r="AU112" s="9"/>
      <c r="AV112" s="8"/>
      <c r="AW112" s="8"/>
      <c r="AX112" s="8"/>
      <c r="AY112" s="8"/>
      <c r="AZ112" s="8"/>
      <c r="BA112" s="8"/>
      <c r="BB112" s="8"/>
      <c r="BC112" s="8"/>
    </row>
    <row r="113" spans="1:55" x14ac:dyDescent="0.25">
      <c r="A113" s="46">
        <v>72.599999999999994</v>
      </c>
      <c r="B113" s="48" t="b">
        <v>1</v>
      </c>
      <c r="U113" s="37"/>
      <c r="V113" s="37"/>
      <c r="W113" s="9"/>
      <c r="X113" s="8"/>
      <c r="Y113" s="8"/>
      <c r="Z113" s="8"/>
      <c r="AA113" s="8"/>
      <c r="AB113" s="8"/>
      <c r="AC113" s="8"/>
      <c r="AD113" s="8"/>
      <c r="AE113" s="8"/>
      <c r="AG113" s="37"/>
      <c r="AH113" s="37"/>
      <c r="AI113" s="9"/>
      <c r="AJ113" s="8"/>
      <c r="AK113" s="8"/>
      <c r="AL113" s="8"/>
      <c r="AM113" s="8"/>
      <c r="AN113" s="8"/>
      <c r="AO113" s="8"/>
      <c r="AP113" s="8"/>
      <c r="AQ113" s="8"/>
      <c r="AS113" s="37"/>
      <c r="AT113" s="37"/>
      <c r="AU113" s="9"/>
      <c r="AV113" s="8"/>
      <c r="AW113" s="8"/>
      <c r="AX113" s="8"/>
      <c r="AY113" s="8"/>
      <c r="AZ113" s="8"/>
      <c r="BA113" s="8"/>
      <c r="BB113" s="8"/>
      <c r="BC113" s="8"/>
    </row>
    <row r="114" spans="1:55" x14ac:dyDescent="0.25">
      <c r="A114" s="46">
        <v>72.599999999999994</v>
      </c>
      <c r="B114" s="48" t="b">
        <v>1</v>
      </c>
      <c r="U114" s="37"/>
      <c r="V114" s="37"/>
      <c r="W114" s="9"/>
      <c r="X114" s="8"/>
      <c r="Y114" s="8"/>
      <c r="Z114" s="8"/>
      <c r="AA114" s="8"/>
      <c r="AB114" s="8"/>
      <c r="AC114" s="8"/>
      <c r="AD114" s="8"/>
      <c r="AE114" s="8"/>
      <c r="AG114" s="37"/>
      <c r="AH114" s="37"/>
      <c r="AI114" s="9"/>
      <c r="AJ114" s="8"/>
      <c r="AK114" s="8"/>
      <c r="AL114" s="8"/>
      <c r="AM114" s="8"/>
      <c r="AN114" s="8"/>
      <c r="AO114" s="8"/>
      <c r="AP114" s="8"/>
      <c r="AQ114" s="8"/>
      <c r="AS114" s="37"/>
      <c r="AT114" s="37"/>
      <c r="AU114" s="9"/>
      <c r="AV114" s="8"/>
      <c r="AW114" s="8"/>
      <c r="AX114" s="8"/>
      <c r="AY114" s="8"/>
      <c r="AZ114" s="8"/>
      <c r="BA114" s="8"/>
      <c r="BB114" s="8"/>
      <c r="BC114" s="8"/>
    </row>
    <row r="115" spans="1:55" x14ac:dyDescent="0.25">
      <c r="A115" s="46">
        <v>72</v>
      </c>
      <c r="B115" s="48" t="b">
        <v>1</v>
      </c>
      <c r="U115" s="37"/>
      <c r="V115" s="37"/>
      <c r="W115" s="9"/>
      <c r="X115" s="8"/>
      <c r="Y115" s="8"/>
      <c r="Z115" s="8"/>
      <c r="AA115" s="8"/>
      <c r="AB115" s="8"/>
      <c r="AC115" s="8"/>
      <c r="AD115" s="8"/>
      <c r="AE115" s="8"/>
      <c r="AG115" s="37"/>
      <c r="AH115" s="37"/>
      <c r="AI115" s="9"/>
      <c r="AJ115" s="8"/>
      <c r="AK115" s="8"/>
      <c r="AL115" s="8"/>
      <c r="AM115" s="8"/>
      <c r="AN115" s="8"/>
      <c r="AO115" s="8"/>
      <c r="AP115" s="8"/>
      <c r="AQ115" s="8"/>
      <c r="AS115" s="37"/>
      <c r="AT115" s="37"/>
      <c r="AU115" s="9"/>
      <c r="AV115" s="8"/>
      <c r="AW115" s="8"/>
      <c r="AX115" s="8"/>
      <c r="AY115" s="8"/>
      <c r="AZ115" s="8"/>
      <c r="BA115" s="8"/>
      <c r="BB115" s="8"/>
      <c r="BC115" s="8"/>
    </row>
    <row r="116" spans="1:55" x14ac:dyDescent="0.25">
      <c r="A116" s="46">
        <v>82.8</v>
      </c>
      <c r="B116" s="48" t="b">
        <v>1</v>
      </c>
      <c r="U116" s="37"/>
      <c r="V116" s="37"/>
      <c r="W116" s="9"/>
      <c r="X116" s="8"/>
      <c r="Y116" s="8"/>
      <c r="Z116" s="8"/>
      <c r="AA116" s="8"/>
      <c r="AB116" s="8"/>
      <c r="AC116" s="8"/>
      <c r="AD116" s="8"/>
      <c r="AE116" s="8"/>
      <c r="AG116" s="37"/>
      <c r="AH116" s="37"/>
      <c r="AI116" s="9"/>
      <c r="AJ116" s="8"/>
      <c r="AK116" s="8"/>
      <c r="AL116" s="8"/>
      <c r="AM116" s="8"/>
      <c r="AN116" s="8"/>
      <c r="AO116" s="8"/>
      <c r="AP116" s="8"/>
      <c r="AQ116" s="8"/>
      <c r="AS116" s="37"/>
      <c r="AT116" s="37"/>
      <c r="AU116" s="9"/>
      <c r="AV116" s="8"/>
      <c r="AW116" s="8"/>
      <c r="AX116" s="8"/>
      <c r="AY116" s="8"/>
      <c r="AZ116" s="8"/>
      <c r="BA116" s="8"/>
      <c r="BB116" s="8"/>
      <c r="BC116" s="8"/>
    </row>
    <row r="117" spans="1:55" x14ac:dyDescent="0.25">
      <c r="A117" s="46">
        <v>82.7</v>
      </c>
      <c r="B117" s="48" t="b">
        <v>1</v>
      </c>
      <c r="U117" s="37"/>
      <c r="V117" s="37"/>
      <c r="W117" s="9"/>
      <c r="X117" s="8"/>
      <c r="Y117" s="8"/>
      <c r="Z117" s="8"/>
      <c r="AA117" s="8"/>
      <c r="AB117" s="8"/>
      <c r="AC117" s="8"/>
      <c r="AD117" s="8"/>
      <c r="AE117" s="8"/>
      <c r="AG117" s="37"/>
      <c r="AH117" s="37"/>
      <c r="AI117" s="9"/>
      <c r="AJ117" s="8"/>
      <c r="AK117" s="8"/>
      <c r="AL117" s="8"/>
      <c r="AM117" s="8"/>
      <c r="AN117" s="8"/>
      <c r="AO117" s="8"/>
      <c r="AP117" s="8"/>
      <c r="AQ117" s="8"/>
      <c r="AS117" s="37"/>
      <c r="AT117" s="37"/>
      <c r="AU117" s="9"/>
      <c r="AV117" s="8"/>
      <c r="AW117" s="8"/>
      <c r="AX117" s="8"/>
      <c r="AY117" s="8"/>
      <c r="AZ117" s="8"/>
      <c r="BA117" s="8"/>
      <c r="BB117" s="8"/>
      <c r="BC117" s="8"/>
    </row>
    <row r="118" spans="1:55" x14ac:dyDescent="0.25">
      <c r="A118" s="46">
        <v>82.5</v>
      </c>
      <c r="B118" s="48" t="b">
        <v>1</v>
      </c>
      <c r="U118" s="37"/>
      <c r="V118" s="37"/>
      <c r="W118" s="9"/>
      <c r="X118" s="8"/>
      <c r="Y118" s="8"/>
      <c r="Z118" s="8"/>
      <c r="AA118" s="8"/>
      <c r="AB118" s="8"/>
      <c r="AC118" s="8"/>
      <c r="AD118" s="8"/>
      <c r="AE118" s="8"/>
      <c r="AG118" s="37"/>
      <c r="AH118" s="37"/>
      <c r="AI118" s="9"/>
      <c r="AJ118" s="8"/>
      <c r="AK118" s="8"/>
      <c r="AL118" s="8"/>
      <c r="AM118" s="8"/>
      <c r="AN118" s="8"/>
      <c r="AO118" s="8"/>
      <c r="AP118" s="8"/>
      <c r="AQ118" s="8"/>
      <c r="AS118" s="37"/>
      <c r="AT118" s="37"/>
      <c r="AU118" s="9"/>
      <c r="AV118" s="8"/>
      <c r="AW118" s="8"/>
      <c r="AX118" s="8"/>
      <c r="AY118" s="8"/>
      <c r="AZ118" s="8"/>
      <c r="BA118" s="8"/>
      <c r="BB118" s="8"/>
      <c r="BC118" s="8"/>
    </row>
    <row r="119" spans="1:55" x14ac:dyDescent="0.25">
      <c r="A119" s="46">
        <v>82.3</v>
      </c>
      <c r="B119" s="48" t="b">
        <v>1</v>
      </c>
      <c r="U119" s="37"/>
      <c r="V119" s="37"/>
      <c r="W119" s="9"/>
      <c r="X119" s="8"/>
      <c r="Y119" s="8"/>
      <c r="Z119" s="8"/>
      <c r="AA119" s="8"/>
      <c r="AB119" s="8"/>
      <c r="AC119" s="8"/>
      <c r="AD119" s="8"/>
      <c r="AE119" s="8"/>
      <c r="AG119" s="37"/>
      <c r="AH119" s="37"/>
      <c r="AI119" s="9"/>
      <c r="AJ119" s="8"/>
      <c r="AK119" s="8"/>
      <c r="AL119" s="8"/>
      <c r="AM119" s="8"/>
      <c r="AN119" s="8"/>
      <c r="AO119" s="8"/>
      <c r="AP119" s="8"/>
      <c r="AQ119" s="8"/>
      <c r="AS119" s="37"/>
      <c r="AT119" s="37"/>
      <c r="AU119" s="9"/>
      <c r="AV119" s="8"/>
      <c r="AW119" s="8"/>
      <c r="AX119" s="8"/>
      <c r="AY119" s="8"/>
      <c r="AZ119" s="8"/>
      <c r="BA119" s="8"/>
      <c r="BB119" s="8"/>
      <c r="BC119" s="8"/>
    </row>
    <row r="120" spans="1:55" x14ac:dyDescent="0.25">
      <c r="A120" s="46">
        <v>82</v>
      </c>
      <c r="B120" s="48" t="b">
        <v>1</v>
      </c>
      <c r="U120" s="37"/>
      <c r="V120" s="37"/>
      <c r="W120" s="9"/>
      <c r="X120" s="8"/>
      <c r="Y120" s="8"/>
      <c r="Z120" s="8"/>
      <c r="AA120" s="8"/>
      <c r="AB120" s="8"/>
      <c r="AC120" s="8"/>
      <c r="AD120" s="8"/>
      <c r="AE120" s="8"/>
      <c r="AG120" s="37"/>
      <c r="AH120" s="37"/>
      <c r="AI120" s="9"/>
      <c r="AJ120" s="8"/>
      <c r="AK120" s="8"/>
      <c r="AL120" s="8"/>
      <c r="AM120" s="8"/>
      <c r="AN120" s="8"/>
      <c r="AO120" s="8"/>
      <c r="AP120" s="8"/>
      <c r="AQ120" s="8"/>
      <c r="AS120" s="37"/>
      <c r="AT120" s="37"/>
      <c r="AU120" s="9"/>
      <c r="AV120" s="8"/>
      <c r="AW120" s="8"/>
      <c r="AX120" s="8"/>
      <c r="AY120" s="8"/>
      <c r="AZ120" s="8"/>
      <c r="BA120" s="8"/>
      <c r="BB120" s="8"/>
      <c r="BC120" s="8"/>
    </row>
    <row r="121" spans="1:55" x14ac:dyDescent="0.25">
      <c r="A121" s="46">
        <v>81.900000000000006</v>
      </c>
      <c r="B121" s="48" t="b">
        <v>1</v>
      </c>
      <c r="U121" s="37"/>
      <c r="V121" s="37"/>
      <c r="W121" s="9"/>
      <c r="X121" s="8"/>
      <c r="Y121" s="8"/>
      <c r="Z121" s="8"/>
      <c r="AA121" s="8"/>
      <c r="AB121" s="8"/>
      <c r="AC121" s="8"/>
      <c r="AD121" s="8"/>
      <c r="AE121" s="8"/>
      <c r="AG121" s="37"/>
      <c r="AH121" s="37"/>
      <c r="AI121" s="9"/>
      <c r="AJ121" s="8"/>
      <c r="AK121" s="8"/>
      <c r="AL121" s="8"/>
      <c r="AM121" s="8"/>
      <c r="AN121" s="8"/>
      <c r="AO121" s="8"/>
      <c r="AP121" s="8"/>
      <c r="AQ121" s="8"/>
      <c r="AS121" s="37"/>
      <c r="AT121" s="37"/>
      <c r="AU121" s="9"/>
      <c r="AV121" s="8"/>
      <c r="AW121" s="8"/>
      <c r="AX121" s="8"/>
      <c r="AY121" s="8"/>
      <c r="AZ121" s="8"/>
      <c r="BA121" s="8"/>
      <c r="BB121" s="8"/>
      <c r="BC121" s="8"/>
    </row>
    <row r="122" spans="1:55" x14ac:dyDescent="0.25">
      <c r="A122" s="46">
        <v>81.7</v>
      </c>
      <c r="B122" s="48" t="b">
        <v>1</v>
      </c>
      <c r="U122" s="37"/>
      <c r="V122" s="37"/>
      <c r="W122" s="9"/>
      <c r="X122" s="8"/>
      <c r="Y122" s="8"/>
      <c r="Z122" s="8"/>
      <c r="AA122" s="8"/>
      <c r="AB122" s="8"/>
      <c r="AC122" s="8"/>
      <c r="AD122" s="8"/>
      <c r="AE122" s="8"/>
      <c r="AG122" s="37"/>
      <c r="AH122" s="37"/>
      <c r="AI122" s="9"/>
      <c r="AJ122" s="8"/>
      <c r="AK122" s="8"/>
      <c r="AL122" s="8"/>
      <c r="AM122" s="8"/>
      <c r="AN122" s="8"/>
      <c r="AO122" s="8"/>
      <c r="AP122" s="8"/>
      <c r="AQ122" s="8"/>
      <c r="AS122" s="37"/>
      <c r="AT122" s="37"/>
      <c r="AU122" s="9"/>
      <c r="AV122" s="8"/>
      <c r="AW122" s="8"/>
      <c r="AX122" s="8"/>
      <c r="AY122" s="8"/>
      <c r="AZ122" s="8"/>
      <c r="BA122" s="8"/>
      <c r="BB122" s="8"/>
      <c r="BC122" s="8"/>
    </row>
    <row r="123" spans="1:55" x14ac:dyDescent="0.25">
      <c r="A123" s="46">
        <v>81.3</v>
      </c>
      <c r="B123" s="48" t="b">
        <v>1</v>
      </c>
      <c r="U123" s="37"/>
      <c r="V123" s="37"/>
      <c r="W123" s="9"/>
      <c r="X123" s="8"/>
      <c r="Y123" s="8"/>
      <c r="Z123" s="8"/>
      <c r="AA123" s="8"/>
      <c r="AB123" s="8"/>
      <c r="AC123" s="8"/>
      <c r="AD123" s="8"/>
      <c r="AE123" s="8"/>
      <c r="AG123" s="37"/>
      <c r="AH123" s="37"/>
      <c r="AI123" s="9"/>
      <c r="AJ123" s="8"/>
      <c r="AK123" s="8"/>
      <c r="AL123" s="8"/>
      <c r="AM123" s="8"/>
      <c r="AN123" s="8"/>
      <c r="AO123" s="8"/>
      <c r="AP123" s="8"/>
      <c r="AQ123" s="8"/>
      <c r="AS123" s="37"/>
      <c r="AT123" s="37"/>
      <c r="AU123" s="9"/>
      <c r="AV123" s="8"/>
      <c r="AW123" s="8"/>
      <c r="AX123" s="8"/>
      <c r="AY123" s="8"/>
      <c r="AZ123" s="8"/>
      <c r="BA123" s="8"/>
      <c r="BB123" s="8"/>
      <c r="BC123" s="8"/>
    </row>
    <row r="124" spans="1:55" x14ac:dyDescent="0.25">
      <c r="A124" s="46">
        <v>81.3</v>
      </c>
      <c r="B124" s="48" t="b">
        <v>1</v>
      </c>
      <c r="U124" s="37"/>
      <c r="V124" s="37"/>
      <c r="W124" s="9"/>
      <c r="X124" s="8"/>
      <c r="Y124" s="8"/>
      <c r="Z124" s="8"/>
      <c r="AA124" s="8"/>
      <c r="AB124" s="8"/>
      <c r="AC124" s="8"/>
      <c r="AD124" s="8"/>
      <c r="AE124" s="8"/>
      <c r="AG124" s="37"/>
      <c r="AH124" s="37"/>
      <c r="AI124" s="9"/>
      <c r="AJ124" s="8"/>
      <c r="AK124" s="8"/>
      <c r="AL124" s="8"/>
      <c r="AM124" s="8"/>
      <c r="AN124" s="8"/>
      <c r="AO124" s="8"/>
      <c r="AP124" s="8"/>
      <c r="AQ124" s="8"/>
      <c r="AS124" s="37"/>
      <c r="AT124" s="37"/>
      <c r="AU124" s="9"/>
      <c r="AV124" s="8"/>
      <c r="AW124" s="8"/>
      <c r="AX124" s="8"/>
      <c r="AY124" s="8"/>
      <c r="AZ124" s="8"/>
      <c r="BA124" s="8"/>
      <c r="BB124" s="8"/>
      <c r="BC124" s="8"/>
    </row>
    <row r="125" spans="1:55" x14ac:dyDescent="0.25">
      <c r="A125" s="46">
        <v>81.2</v>
      </c>
      <c r="B125" s="48" t="b">
        <v>1</v>
      </c>
      <c r="U125" s="37"/>
      <c r="V125" s="37"/>
      <c r="W125" s="9"/>
      <c r="X125" s="8"/>
      <c r="Y125" s="8"/>
      <c r="Z125" s="8"/>
      <c r="AA125" s="8"/>
      <c r="AB125" s="8"/>
      <c r="AC125" s="8"/>
      <c r="AD125" s="8"/>
      <c r="AE125" s="8"/>
      <c r="AG125" s="37"/>
      <c r="AH125" s="37"/>
      <c r="AI125" s="9"/>
      <c r="AJ125" s="8"/>
      <c r="AK125" s="8"/>
      <c r="AL125" s="8"/>
      <c r="AM125" s="8"/>
      <c r="AN125" s="8"/>
      <c r="AO125" s="8"/>
      <c r="AP125" s="8"/>
      <c r="AQ125" s="8"/>
      <c r="AS125" s="37"/>
      <c r="AT125" s="37"/>
      <c r="AU125" s="9"/>
      <c r="AV125" s="8"/>
      <c r="AW125" s="8"/>
      <c r="AX125" s="8"/>
      <c r="AY125" s="8"/>
      <c r="AZ125" s="8"/>
      <c r="BA125" s="8"/>
      <c r="BB125" s="8"/>
      <c r="BC125" s="8"/>
    </row>
    <row r="126" spans="1:55" x14ac:dyDescent="0.25">
      <c r="A126" s="46">
        <v>81</v>
      </c>
      <c r="B126" s="48" t="b">
        <v>1</v>
      </c>
      <c r="U126" s="37"/>
      <c r="V126" s="37"/>
      <c r="W126" s="9"/>
      <c r="X126" s="8"/>
      <c r="Y126" s="8"/>
      <c r="Z126" s="8"/>
      <c r="AA126" s="8"/>
      <c r="AB126" s="8"/>
      <c r="AC126" s="8"/>
      <c r="AD126" s="8"/>
      <c r="AE126" s="8"/>
      <c r="AG126" s="37"/>
      <c r="AH126" s="37"/>
      <c r="AI126" s="9"/>
      <c r="AJ126" s="8"/>
      <c r="AK126" s="8"/>
      <c r="AL126" s="8"/>
      <c r="AM126" s="8"/>
      <c r="AN126" s="8"/>
      <c r="AO126" s="8"/>
      <c r="AP126" s="8"/>
      <c r="AQ126" s="8"/>
      <c r="AS126" s="37"/>
      <c r="AT126" s="37"/>
      <c r="AU126" s="9"/>
      <c r="AV126" s="8"/>
      <c r="AW126" s="8"/>
      <c r="AX126" s="8"/>
      <c r="AY126" s="8"/>
      <c r="AZ126" s="8"/>
      <c r="BA126" s="8"/>
      <c r="BB126" s="8"/>
      <c r="BC126" s="8"/>
    </row>
    <row r="127" spans="1:55" x14ac:dyDescent="0.25">
      <c r="A127" s="46">
        <v>86</v>
      </c>
      <c r="B127" s="48" t="b">
        <v>1</v>
      </c>
      <c r="U127" s="37"/>
      <c r="V127" s="37"/>
      <c r="W127" s="9"/>
      <c r="X127" s="8"/>
      <c r="Y127" s="8"/>
      <c r="Z127" s="8"/>
      <c r="AA127" s="8"/>
      <c r="AB127" s="8"/>
      <c r="AC127" s="8"/>
      <c r="AD127" s="8"/>
      <c r="AE127" s="8"/>
      <c r="AG127" s="37"/>
      <c r="AH127" s="37"/>
      <c r="AI127" s="9"/>
      <c r="AJ127" s="8"/>
      <c r="AK127" s="8"/>
      <c r="AL127" s="8"/>
      <c r="AM127" s="8"/>
      <c r="AN127" s="8"/>
      <c r="AO127" s="8"/>
      <c r="AP127" s="8"/>
      <c r="AQ127" s="8"/>
      <c r="AS127" s="37"/>
      <c r="AT127" s="37"/>
      <c r="AU127" s="9"/>
      <c r="AV127" s="8"/>
      <c r="AW127" s="8"/>
      <c r="AX127" s="8"/>
      <c r="AY127" s="8"/>
      <c r="AZ127" s="8"/>
      <c r="BA127" s="8"/>
      <c r="BB127" s="8"/>
      <c r="BC127" s="8"/>
    </row>
    <row r="128" spans="1:55" x14ac:dyDescent="0.25">
      <c r="A128" s="46">
        <v>83</v>
      </c>
      <c r="B128" s="48" t="b">
        <v>1</v>
      </c>
      <c r="U128" s="37"/>
      <c r="V128" s="37"/>
      <c r="W128" s="9"/>
      <c r="X128" s="8"/>
      <c r="Y128" s="8"/>
      <c r="Z128" s="8"/>
      <c r="AA128" s="8"/>
      <c r="AB128" s="8"/>
      <c r="AC128" s="8"/>
      <c r="AD128" s="8"/>
      <c r="AE128" s="8"/>
      <c r="AG128" s="37"/>
      <c r="AH128" s="37"/>
      <c r="AI128" s="9"/>
      <c r="AJ128" s="8"/>
      <c r="AK128" s="8"/>
      <c r="AL128" s="8"/>
      <c r="AM128" s="8"/>
      <c r="AN128" s="8"/>
      <c r="AO128" s="8"/>
      <c r="AP128" s="8"/>
      <c r="AQ128" s="8"/>
      <c r="AS128" s="37"/>
      <c r="AT128" s="37"/>
      <c r="AU128" s="9"/>
      <c r="AV128" s="8"/>
      <c r="AW128" s="8"/>
      <c r="AX128" s="8"/>
      <c r="AY128" s="8"/>
      <c r="AZ128" s="8"/>
      <c r="BA128" s="8"/>
      <c r="BB128" s="8"/>
      <c r="BC128" s="8"/>
    </row>
    <row r="129" spans="1:55" x14ac:dyDescent="0.25">
      <c r="A129" s="46">
        <v>79.900000000000006</v>
      </c>
      <c r="B129" s="48" t="b">
        <v>1</v>
      </c>
      <c r="U129" s="37"/>
      <c r="V129" s="37"/>
      <c r="W129" s="9"/>
      <c r="X129" s="8"/>
      <c r="Y129" s="8"/>
      <c r="Z129" s="8"/>
      <c r="AA129" s="8"/>
      <c r="AB129" s="8"/>
      <c r="AC129" s="8"/>
      <c r="AD129" s="8"/>
      <c r="AE129" s="8"/>
      <c r="AG129" s="37"/>
      <c r="AH129" s="37"/>
      <c r="AI129" s="9"/>
      <c r="AJ129" s="8"/>
      <c r="AK129" s="8"/>
      <c r="AL129" s="8"/>
      <c r="AM129" s="8"/>
      <c r="AN129" s="8"/>
      <c r="AO129" s="8"/>
      <c r="AP129" s="8"/>
      <c r="AQ129" s="8"/>
      <c r="AS129" s="37"/>
      <c r="AT129" s="37"/>
      <c r="AU129" s="9"/>
      <c r="AV129" s="8"/>
      <c r="AW129" s="8"/>
      <c r="AX129" s="8"/>
      <c r="AY129" s="8"/>
      <c r="AZ129" s="8"/>
      <c r="BA129" s="8"/>
      <c r="BB129" s="8"/>
      <c r="BC129" s="8"/>
    </row>
    <row r="130" spans="1:55" x14ac:dyDescent="0.25">
      <c r="A130" s="46">
        <v>79.900000000000006</v>
      </c>
      <c r="B130" s="48" t="b">
        <v>1</v>
      </c>
      <c r="U130" s="37"/>
      <c r="V130" s="37"/>
      <c r="W130" s="9"/>
      <c r="X130" s="8"/>
      <c r="Y130" s="8"/>
      <c r="Z130" s="8"/>
      <c r="AA130" s="8"/>
      <c r="AB130" s="8"/>
      <c r="AC130" s="8"/>
      <c r="AD130" s="8"/>
      <c r="AE130" s="8"/>
      <c r="AG130" s="37"/>
      <c r="AH130" s="37"/>
      <c r="AI130" s="9"/>
      <c r="AJ130" s="8"/>
      <c r="AK130" s="8"/>
      <c r="AL130" s="8"/>
      <c r="AM130" s="8"/>
      <c r="AN130" s="8"/>
      <c r="AO130" s="8"/>
      <c r="AP130" s="8"/>
      <c r="AQ130" s="8"/>
      <c r="AS130" s="37"/>
      <c r="AT130" s="37"/>
      <c r="AU130" s="9"/>
      <c r="AV130" s="8"/>
      <c r="AW130" s="8"/>
      <c r="AX130" s="8"/>
      <c r="AY130" s="8"/>
      <c r="AZ130" s="8"/>
      <c r="BA130" s="8"/>
      <c r="BB130" s="8"/>
      <c r="BC130" s="8"/>
    </row>
    <row r="131" spans="1:55" x14ac:dyDescent="0.25">
      <c r="A131" s="46">
        <v>79.5</v>
      </c>
      <c r="B131" s="48" t="b">
        <v>1</v>
      </c>
      <c r="U131" s="37"/>
      <c r="V131" s="37"/>
      <c r="W131" s="9"/>
      <c r="X131" s="8"/>
      <c r="Y131" s="8"/>
      <c r="Z131" s="8"/>
      <c r="AA131" s="8"/>
      <c r="AB131" s="8"/>
      <c r="AC131" s="8"/>
      <c r="AD131" s="8"/>
      <c r="AE131" s="8"/>
      <c r="AG131" s="37"/>
      <c r="AH131" s="37"/>
      <c r="AI131" s="9"/>
      <c r="AJ131" s="8"/>
      <c r="AK131" s="8"/>
      <c r="AL131" s="8"/>
      <c r="AM131" s="8"/>
      <c r="AN131" s="8"/>
      <c r="AO131" s="8"/>
      <c r="AP131" s="8"/>
      <c r="AQ131" s="8"/>
      <c r="AS131" s="37"/>
      <c r="AT131" s="37"/>
      <c r="AU131" s="9"/>
      <c r="AV131" s="8"/>
      <c r="AW131" s="8"/>
      <c r="AX131" s="8"/>
      <c r="AY131" s="8"/>
      <c r="AZ131" s="8"/>
      <c r="BA131" s="8"/>
      <c r="BB131" s="8"/>
      <c r="BC131" s="8"/>
    </row>
    <row r="132" spans="1:55" x14ac:dyDescent="0.25">
      <c r="A132" s="46">
        <v>81.5</v>
      </c>
      <c r="B132" s="48" t="b">
        <v>1</v>
      </c>
      <c r="U132" s="37"/>
      <c r="V132" s="37"/>
      <c r="W132" s="9"/>
      <c r="X132" s="8"/>
      <c r="Y132" s="8"/>
      <c r="Z132" s="8"/>
      <c r="AA132" s="8"/>
      <c r="AB132" s="8"/>
      <c r="AC132" s="8"/>
      <c r="AD132" s="8"/>
      <c r="AE132" s="8"/>
      <c r="AG132" s="37"/>
      <c r="AH132" s="37"/>
      <c r="AI132" s="9"/>
      <c r="AJ132" s="8"/>
      <c r="AK132" s="8"/>
      <c r="AL132" s="8"/>
      <c r="AM132" s="8"/>
      <c r="AN132" s="8"/>
      <c r="AO132" s="8"/>
      <c r="AP132" s="8"/>
      <c r="AQ132" s="8"/>
      <c r="AS132" s="37"/>
      <c r="AT132" s="37"/>
      <c r="AU132" s="9"/>
      <c r="AV132" s="8"/>
      <c r="AW132" s="8"/>
      <c r="AX132" s="8"/>
      <c r="AY132" s="8"/>
      <c r="AZ132" s="8"/>
      <c r="BA132" s="8"/>
      <c r="BB132" s="8"/>
      <c r="BC132" s="8"/>
    </row>
    <row r="133" spans="1:55" x14ac:dyDescent="0.25">
      <c r="A133" s="46">
        <v>81.400000000000006</v>
      </c>
      <c r="B133" s="48" t="b">
        <v>1</v>
      </c>
      <c r="U133" s="37"/>
      <c r="V133" s="37"/>
      <c r="W133" s="9"/>
      <c r="X133" s="8"/>
      <c r="Y133" s="8"/>
      <c r="Z133" s="8"/>
      <c r="AA133" s="8"/>
      <c r="AB133" s="8"/>
      <c r="AC133" s="8"/>
      <c r="AD133" s="8"/>
      <c r="AE133" s="8"/>
      <c r="AG133" s="37"/>
      <c r="AH133" s="37"/>
      <c r="AI133" s="9"/>
      <c r="AJ133" s="8"/>
      <c r="AK133" s="8"/>
      <c r="AL133" s="8"/>
      <c r="AM133" s="8"/>
      <c r="AN133" s="8"/>
      <c r="AO133" s="8"/>
      <c r="AP133" s="8"/>
      <c r="AQ133" s="8"/>
      <c r="AS133" s="37"/>
      <c r="AT133" s="37"/>
      <c r="AU133" s="9"/>
      <c r="AV133" s="8"/>
      <c r="AW133" s="8"/>
      <c r="AX133" s="8"/>
      <c r="AY133" s="8"/>
      <c r="AZ133" s="8"/>
      <c r="BA133" s="8"/>
      <c r="BB133" s="8"/>
      <c r="BC133" s="8"/>
    </row>
    <row r="134" spans="1:55" x14ac:dyDescent="0.25">
      <c r="A134" s="46">
        <v>81.099999999999994</v>
      </c>
      <c r="B134" s="48" t="b">
        <v>1</v>
      </c>
      <c r="U134" s="37"/>
      <c r="V134" s="37"/>
      <c r="W134" s="9"/>
      <c r="X134" s="8"/>
      <c r="Y134" s="8"/>
      <c r="Z134" s="8"/>
      <c r="AA134" s="8"/>
      <c r="AB134" s="8"/>
      <c r="AC134" s="8"/>
      <c r="AD134" s="8"/>
      <c r="AE134" s="8"/>
      <c r="AG134" s="37"/>
      <c r="AH134" s="37"/>
      <c r="AI134" s="9"/>
      <c r="AJ134" s="8"/>
      <c r="AK134" s="8"/>
      <c r="AL134" s="8"/>
      <c r="AM134" s="8"/>
      <c r="AN134" s="8"/>
      <c r="AO134" s="8"/>
      <c r="AP134" s="8"/>
      <c r="AQ134" s="8"/>
      <c r="AS134" s="37"/>
      <c r="AT134" s="37"/>
      <c r="AU134" s="9"/>
      <c r="AV134" s="8"/>
      <c r="AW134" s="8"/>
      <c r="AX134" s="8"/>
      <c r="AY134" s="8"/>
      <c r="AZ134" s="8"/>
      <c r="BA134" s="8"/>
      <c r="BB134" s="8"/>
      <c r="BC134" s="8"/>
    </row>
    <row r="135" spans="1:55" x14ac:dyDescent="0.25">
      <c r="A135" s="46">
        <v>88</v>
      </c>
      <c r="B135" s="48" t="b">
        <v>1</v>
      </c>
      <c r="U135" s="37"/>
      <c r="V135" s="37"/>
      <c r="W135" s="9"/>
      <c r="X135" s="8"/>
      <c r="Y135" s="8"/>
      <c r="Z135" s="8"/>
      <c r="AA135" s="8"/>
      <c r="AB135" s="8"/>
      <c r="AC135" s="8"/>
      <c r="AD135" s="8"/>
      <c r="AE135" s="8"/>
      <c r="AG135" s="37"/>
      <c r="AH135" s="37"/>
      <c r="AI135" s="9"/>
      <c r="AJ135" s="8"/>
      <c r="AK135" s="8"/>
      <c r="AL135" s="8"/>
      <c r="AM135" s="8"/>
      <c r="AN135" s="8"/>
      <c r="AO135" s="8"/>
      <c r="AP135" s="8"/>
      <c r="AQ135" s="8"/>
      <c r="AS135" s="37"/>
      <c r="AT135" s="37"/>
      <c r="AU135" s="9"/>
      <c r="AV135" s="8"/>
      <c r="AW135" s="8"/>
      <c r="AX135" s="8"/>
      <c r="AY135" s="8"/>
      <c r="AZ135" s="8"/>
      <c r="BA135" s="8"/>
      <c r="BB135" s="8"/>
      <c r="BC135" s="8"/>
    </row>
    <row r="136" spans="1:55" x14ac:dyDescent="0.25">
      <c r="A136" s="46">
        <v>88</v>
      </c>
      <c r="B136" s="48" t="b">
        <v>1</v>
      </c>
      <c r="U136" s="37"/>
      <c r="V136" s="37"/>
      <c r="W136" s="9"/>
      <c r="X136" s="8"/>
      <c r="Y136" s="8"/>
      <c r="Z136" s="8"/>
      <c r="AA136" s="8"/>
      <c r="AB136" s="8"/>
      <c r="AC136" s="8"/>
      <c r="AD136" s="8"/>
      <c r="AE136" s="8"/>
      <c r="AG136" s="37"/>
      <c r="AH136" s="37"/>
      <c r="AI136" s="9"/>
      <c r="AJ136" s="8"/>
      <c r="AK136" s="8"/>
      <c r="AL136" s="8"/>
      <c r="AM136" s="8"/>
      <c r="AN136" s="8"/>
      <c r="AO136" s="8"/>
      <c r="AP136" s="8"/>
      <c r="AQ136" s="8"/>
      <c r="AS136" s="37"/>
      <c r="AT136" s="37"/>
      <c r="AU136" s="9"/>
      <c r="AV136" s="8"/>
      <c r="AW136" s="8"/>
      <c r="AX136" s="8"/>
      <c r="AY136" s="8"/>
      <c r="AZ136" s="8"/>
      <c r="BA136" s="8"/>
      <c r="BB136" s="8"/>
      <c r="BC136" s="8"/>
    </row>
    <row r="137" spans="1:55" x14ac:dyDescent="0.25">
      <c r="A137" s="46">
        <v>84</v>
      </c>
      <c r="B137" s="48" t="b">
        <v>1</v>
      </c>
      <c r="U137" s="37"/>
      <c r="V137" s="37"/>
      <c r="W137" s="9"/>
      <c r="X137" s="8"/>
      <c r="Y137" s="8"/>
      <c r="Z137" s="8"/>
      <c r="AA137" s="8"/>
      <c r="AB137" s="8"/>
      <c r="AC137" s="8"/>
      <c r="AD137" s="8"/>
      <c r="AE137" s="8"/>
      <c r="AG137" s="37"/>
      <c r="AH137" s="37"/>
      <c r="AI137" s="9"/>
      <c r="AJ137" s="8"/>
      <c r="AK137" s="8"/>
      <c r="AL137" s="8"/>
      <c r="AM137" s="8"/>
      <c r="AN137" s="8"/>
      <c r="AO137" s="8"/>
      <c r="AP137" s="8"/>
      <c r="AQ137" s="8"/>
      <c r="AS137" s="37"/>
      <c r="AT137" s="37"/>
      <c r="AU137" s="9"/>
      <c r="AV137" s="8"/>
      <c r="AW137" s="8"/>
      <c r="AX137" s="8"/>
      <c r="AY137" s="8"/>
      <c r="AZ137" s="8"/>
      <c r="BA137" s="8"/>
      <c r="BB137" s="8"/>
      <c r="BC137" s="8"/>
    </row>
    <row r="138" spans="1:55" x14ac:dyDescent="0.25">
      <c r="A138" s="46">
        <v>82</v>
      </c>
      <c r="B138" s="48" t="b">
        <v>1</v>
      </c>
      <c r="U138" s="37"/>
      <c r="V138" s="37"/>
      <c r="W138" s="9"/>
      <c r="X138" s="8"/>
      <c r="Y138" s="8"/>
      <c r="Z138" s="8"/>
      <c r="AA138" s="8"/>
      <c r="AB138" s="8"/>
      <c r="AC138" s="8"/>
      <c r="AD138" s="8"/>
      <c r="AE138" s="8"/>
      <c r="AG138" s="37"/>
      <c r="AH138" s="37"/>
      <c r="AI138" s="9"/>
      <c r="AJ138" s="8"/>
      <c r="AK138" s="8"/>
      <c r="AL138" s="8"/>
      <c r="AM138" s="8"/>
      <c r="AN138" s="8"/>
      <c r="AO138" s="8"/>
      <c r="AP138" s="8"/>
      <c r="AQ138" s="8"/>
      <c r="AS138" s="37"/>
      <c r="AT138" s="37"/>
      <c r="AU138" s="9"/>
      <c r="AV138" s="8"/>
      <c r="AW138" s="8"/>
      <c r="AX138" s="8"/>
      <c r="AY138" s="8"/>
      <c r="AZ138" s="8"/>
      <c r="BA138" s="8"/>
      <c r="BB138" s="8"/>
      <c r="BC138" s="8"/>
    </row>
    <row r="139" spans="1:55" x14ac:dyDescent="0.25">
      <c r="A139" s="46">
        <v>84</v>
      </c>
      <c r="B139" s="48" t="b">
        <v>1</v>
      </c>
      <c r="U139" s="37"/>
      <c r="V139" s="37"/>
      <c r="W139" s="9"/>
      <c r="X139" s="8"/>
      <c r="Y139" s="8"/>
      <c r="Z139" s="8"/>
      <c r="AA139" s="8"/>
      <c r="AB139" s="8"/>
      <c r="AC139" s="8"/>
      <c r="AD139" s="8"/>
      <c r="AE139" s="8"/>
      <c r="AG139" s="37"/>
      <c r="AH139" s="37"/>
      <c r="AI139" s="9"/>
      <c r="AJ139" s="8"/>
      <c r="AK139" s="8"/>
      <c r="AL139" s="8"/>
      <c r="AM139" s="8"/>
      <c r="AN139" s="8"/>
      <c r="AO139" s="8"/>
      <c r="AP139" s="8"/>
      <c r="AQ139" s="8"/>
      <c r="AS139" s="37"/>
      <c r="AT139" s="37"/>
      <c r="AU139" s="9"/>
      <c r="AV139" s="8"/>
      <c r="AW139" s="8"/>
      <c r="AX139" s="8"/>
      <c r="AY139" s="8"/>
      <c r="AZ139" s="8"/>
      <c r="BA139" s="8"/>
      <c r="BB139" s="8"/>
      <c r="BC139" s="8"/>
    </row>
    <row r="140" spans="1:55" x14ac:dyDescent="0.25">
      <c r="A140" s="46">
        <v>81</v>
      </c>
      <c r="B140" s="48" t="b">
        <v>1</v>
      </c>
      <c r="U140" s="37"/>
      <c r="V140" s="37"/>
      <c r="W140" s="9"/>
      <c r="X140" s="8"/>
      <c r="Y140" s="8"/>
      <c r="Z140" s="8"/>
      <c r="AA140" s="8"/>
      <c r="AB140" s="8"/>
      <c r="AC140" s="8"/>
      <c r="AD140" s="8"/>
      <c r="AE140" s="8"/>
      <c r="AG140" s="37"/>
      <c r="AH140" s="37"/>
      <c r="AI140" s="9"/>
      <c r="AJ140" s="8"/>
      <c r="AK140" s="8"/>
      <c r="AL140" s="8"/>
      <c r="AM140" s="8"/>
      <c r="AN140" s="8"/>
      <c r="AO140" s="8"/>
      <c r="AP140" s="8"/>
      <c r="AQ140" s="8"/>
      <c r="AS140" s="37"/>
      <c r="AT140" s="37"/>
      <c r="AU140" s="9"/>
      <c r="AV140" s="8"/>
      <c r="AW140" s="8"/>
      <c r="AX140" s="8"/>
      <c r="AY140" s="8"/>
      <c r="AZ140" s="8"/>
      <c r="BA140" s="8"/>
      <c r="BB140" s="8"/>
      <c r="BC140" s="8"/>
    </row>
    <row r="141" spans="1:55" x14ac:dyDescent="0.25">
      <c r="A141" s="46">
        <v>79.8</v>
      </c>
      <c r="B141" s="48" t="b">
        <v>1</v>
      </c>
      <c r="U141" s="37"/>
      <c r="V141" s="37"/>
      <c r="W141" s="9"/>
      <c r="X141" s="8"/>
      <c r="Y141" s="8"/>
      <c r="Z141" s="8"/>
      <c r="AA141" s="8"/>
      <c r="AB141" s="8"/>
      <c r="AC141" s="8"/>
      <c r="AD141" s="8"/>
      <c r="AE141" s="8"/>
      <c r="AG141" s="37"/>
      <c r="AH141" s="37"/>
      <c r="AI141" s="9"/>
      <c r="AJ141" s="8"/>
      <c r="AK141" s="8"/>
      <c r="AL141" s="8"/>
      <c r="AM141" s="8"/>
      <c r="AN141" s="8"/>
      <c r="AO141" s="8"/>
      <c r="AP141" s="8"/>
      <c r="AQ141" s="8"/>
      <c r="AS141" s="37"/>
      <c r="AT141" s="37"/>
      <c r="AU141" s="9"/>
      <c r="AV141" s="8"/>
      <c r="AW141" s="8"/>
      <c r="AX141" s="8"/>
      <c r="AY141" s="8"/>
      <c r="AZ141" s="8"/>
      <c r="BA141" s="8"/>
      <c r="BB141" s="8"/>
      <c r="BC141" s="8"/>
    </row>
    <row r="142" spans="1:55" x14ac:dyDescent="0.25">
      <c r="A142" s="46">
        <v>79.400000000000006</v>
      </c>
      <c r="B142" s="48" t="b">
        <v>1</v>
      </c>
      <c r="U142" s="37"/>
      <c r="V142" s="37"/>
      <c r="W142" s="9"/>
      <c r="X142" s="8"/>
      <c r="Y142" s="8"/>
      <c r="Z142" s="8"/>
      <c r="AA142" s="8"/>
      <c r="AB142" s="8"/>
      <c r="AC142" s="8"/>
      <c r="AD142" s="8"/>
      <c r="AE142" s="8"/>
      <c r="AG142" s="37"/>
      <c r="AH142" s="37"/>
      <c r="AI142" s="9"/>
      <c r="AJ142" s="8"/>
      <c r="AK142" s="8"/>
      <c r="AL142" s="8"/>
      <c r="AM142" s="8"/>
      <c r="AN142" s="8"/>
      <c r="AO142" s="8"/>
      <c r="AP142" s="8"/>
      <c r="AQ142" s="8"/>
      <c r="AS142" s="37"/>
      <c r="AT142" s="37"/>
      <c r="AU142" s="9"/>
      <c r="AV142" s="8"/>
      <c r="AW142" s="8"/>
      <c r="AX142" s="8"/>
      <c r="AY142" s="8"/>
      <c r="AZ142" s="8"/>
      <c r="BA142" s="8"/>
      <c r="BB142" s="8"/>
      <c r="BC142" s="8"/>
    </row>
    <row r="143" spans="1:55" x14ac:dyDescent="0.25">
      <c r="A143" s="46">
        <v>79.3</v>
      </c>
      <c r="B143" s="48" t="b">
        <v>1</v>
      </c>
      <c r="U143" s="37"/>
      <c r="V143" s="37"/>
      <c r="W143" s="9"/>
      <c r="X143" s="8"/>
      <c r="Y143" s="8"/>
      <c r="Z143" s="8"/>
      <c r="AA143" s="8"/>
      <c r="AB143" s="8"/>
      <c r="AC143" s="8"/>
      <c r="AD143" s="8"/>
      <c r="AE143" s="8"/>
      <c r="AG143" s="37"/>
      <c r="AH143" s="37"/>
      <c r="AI143" s="9"/>
      <c r="AJ143" s="8"/>
      <c r="AK143" s="8"/>
      <c r="AL143" s="8"/>
      <c r="AM143" s="8"/>
      <c r="AN143" s="8"/>
      <c r="AO143" s="8"/>
      <c r="AP143" s="8"/>
      <c r="AQ143" s="8"/>
      <c r="AS143" s="37"/>
      <c r="AT143" s="37"/>
      <c r="AU143" s="9"/>
      <c r="AV143" s="8"/>
      <c r="AW143" s="8"/>
      <c r="AX143" s="8"/>
      <c r="AY143" s="8"/>
      <c r="AZ143" s="8"/>
      <c r="BA143" s="8"/>
      <c r="BB143" s="8"/>
      <c r="BC143" s="8"/>
    </row>
    <row r="144" spans="1:55" x14ac:dyDescent="0.25">
      <c r="A144" s="46">
        <v>78.8</v>
      </c>
      <c r="B144" s="48" t="b">
        <v>1</v>
      </c>
      <c r="U144" s="37"/>
      <c r="V144" s="37"/>
      <c r="W144" s="9"/>
      <c r="X144" s="8"/>
      <c r="Y144" s="8"/>
      <c r="Z144" s="8"/>
      <c r="AA144" s="8"/>
      <c r="AB144" s="8"/>
      <c r="AC144" s="8"/>
      <c r="AD144" s="8"/>
      <c r="AE144" s="8"/>
      <c r="AG144" s="37"/>
      <c r="AH144" s="37"/>
      <c r="AI144" s="9"/>
      <c r="AJ144" s="8"/>
      <c r="AK144" s="8"/>
      <c r="AL144" s="8"/>
      <c r="AM144" s="8"/>
      <c r="AN144" s="8"/>
      <c r="AO144" s="8"/>
      <c r="AP144" s="8"/>
      <c r="AQ144" s="8"/>
      <c r="AS144" s="37"/>
      <c r="AT144" s="37"/>
      <c r="AU144" s="9"/>
      <c r="AV144" s="8"/>
      <c r="AW144" s="8"/>
      <c r="AX144" s="8"/>
      <c r="AY144" s="8"/>
      <c r="AZ144" s="8"/>
      <c r="BA144" s="8"/>
      <c r="BB144" s="8"/>
      <c r="BC144" s="8"/>
    </row>
    <row r="145" spans="1:55" x14ac:dyDescent="0.25">
      <c r="A145" s="46">
        <v>78.7</v>
      </c>
      <c r="B145" s="48" t="b">
        <v>1</v>
      </c>
      <c r="U145" s="37"/>
      <c r="V145" s="37"/>
      <c r="W145" s="9"/>
      <c r="X145" s="8"/>
      <c r="Y145" s="8"/>
      <c r="Z145" s="8"/>
      <c r="AA145" s="8"/>
      <c r="AB145" s="8"/>
      <c r="AC145" s="8"/>
      <c r="AD145" s="8"/>
      <c r="AE145" s="8"/>
      <c r="AG145" s="37"/>
      <c r="AH145" s="37"/>
      <c r="AI145" s="9"/>
      <c r="AJ145" s="8"/>
      <c r="AK145" s="8"/>
      <c r="AL145" s="8"/>
      <c r="AM145" s="8"/>
      <c r="AN145" s="8"/>
      <c r="AO145" s="8"/>
      <c r="AP145" s="8"/>
      <c r="AQ145" s="8"/>
      <c r="AS145" s="37"/>
      <c r="AT145" s="37"/>
      <c r="AU145" s="9"/>
      <c r="AV145" s="8"/>
      <c r="AW145" s="8"/>
      <c r="AX145" s="8"/>
      <c r="AY145" s="8"/>
      <c r="AZ145" s="8"/>
      <c r="BA145" s="8"/>
      <c r="BB145" s="8"/>
      <c r="BC145" s="8"/>
    </row>
    <row r="146" spans="1:55" x14ac:dyDescent="0.25">
      <c r="A146" s="46">
        <v>78.599999999999994</v>
      </c>
      <c r="B146" s="48" t="b">
        <v>1</v>
      </c>
      <c r="U146" s="37"/>
      <c r="V146" s="37"/>
      <c r="W146" s="9"/>
      <c r="X146" s="8"/>
      <c r="Y146" s="8"/>
      <c r="Z146" s="8"/>
      <c r="AA146" s="8"/>
      <c r="AB146" s="8"/>
      <c r="AC146" s="8"/>
      <c r="AD146" s="8"/>
      <c r="AE146" s="8"/>
      <c r="AG146" s="37"/>
      <c r="AH146" s="37"/>
      <c r="AI146" s="9"/>
      <c r="AJ146" s="8"/>
      <c r="AK146" s="8"/>
      <c r="AL146" s="8"/>
      <c r="AM146" s="8"/>
      <c r="AN146" s="8"/>
      <c r="AO146" s="8"/>
      <c r="AP146" s="8"/>
      <c r="AQ146" s="8"/>
      <c r="AS146" s="37"/>
      <c r="AT146" s="37"/>
      <c r="AU146" s="9"/>
      <c r="AV146" s="8"/>
      <c r="AW146" s="8"/>
      <c r="AX146" s="8"/>
      <c r="AY146" s="8"/>
      <c r="AZ146" s="8"/>
      <c r="BA146" s="8"/>
      <c r="BB146" s="8"/>
      <c r="BC146" s="8"/>
    </row>
    <row r="147" spans="1:55" x14ac:dyDescent="0.25">
      <c r="A147" s="46">
        <v>78.099999999999994</v>
      </c>
      <c r="B147" s="48" t="b">
        <v>1</v>
      </c>
      <c r="U147" s="37"/>
      <c r="V147" s="37"/>
      <c r="W147" s="9"/>
      <c r="X147" s="8"/>
      <c r="Y147" s="8"/>
      <c r="Z147" s="8"/>
      <c r="AA147" s="8"/>
      <c r="AB147" s="8"/>
      <c r="AC147" s="8"/>
      <c r="AD147" s="8"/>
      <c r="AE147" s="8"/>
      <c r="AG147" s="37"/>
      <c r="AH147" s="37"/>
      <c r="AI147" s="9"/>
      <c r="AJ147" s="8"/>
      <c r="AK147" s="8"/>
      <c r="AL147" s="8"/>
      <c r="AM147" s="8"/>
      <c r="AN147" s="8"/>
      <c r="AO147" s="8"/>
      <c r="AP147" s="8"/>
      <c r="AQ147" s="8"/>
      <c r="AS147" s="37"/>
      <c r="AT147" s="37"/>
      <c r="AU147" s="9"/>
      <c r="AV147" s="8"/>
      <c r="AW147" s="8"/>
      <c r="AX147" s="8"/>
      <c r="AY147" s="8"/>
      <c r="AZ147" s="8"/>
      <c r="BA147" s="8"/>
      <c r="BB147" s="8"/>
      <c r="BC147" s="8"/>
    </row>
    <row r="148" spans="1:55" x14ac:dyDescent="0.25">
      <c r="A148" s="46">
        <v>72.7</v>
      </c>
      <c r="B148" s="48" t="b">
        <v>1</v>
      </c>
      <c r="U148" s="37"/>
      <c r="V148" s="37"/>
      <c r="W148" s="9"/>
      <c r="X148" s="8"/>
      <c r="Y148" s="8"/>
      <c r="Z148" s="8"/>
      <c r="AA148" s="8"/>
      <c r="AB148" s="8"/>
      <c r="AC148" s="8"/>
      <c r="AD148" s="8"/>
      <c r="AE148" s="8"/>
      <c r="AG148" s="37"/>
      <c r="AH148" s="37"/>
      <c r="AI148" s="9"/>
      <c r="AJ148" s="8"/>
      <c r="AK148" s="8"/>
      <c r="AL148" s="8"/>
      <c r="AM148" s="8"/>
      <c r="AN148" s="8"/>
      <c r="AO148" s="8"/>
      <c r="AP148" s="8"/>
      <c r="AQ148" s="8"/>
      <c r="AS148" s="37"/>
      <c r="AT148" s="37"/>
      <c r="AU148" s="9"/>
      <c r="AV148" s="8"/>
      <c r="AW148" s="8"/>
      <c r="AX148" s="8"/>
      <c r="AY148" s="8"/>
      <c r="AZ148" s="8"/>
      <c r="BA148" s="8"/>
      <c r="BB148" s="8"/>
      <c r="BC148" s="8"/>
    </row>
    <row r="149" spans="1:55" x14ac:dyDescent="0.25">
      <c r="A149" s="46">
        <v>72.5</v>
      </c>
      <c r="B149" s="48" t="b">
        <v>1</v>
      </c>
      <c r="U149" s="37"/>
      <c r="V149" s="37"/>
      <c r="W149" s="9"/>
      <c r="X149" s="8"/>
      <c r="Y149" s="8"/>
      <c r="Z149" s="8"/>
      <c r="AA149" s="8"/>
      <c r="AB149" s="8"/>
      <c r="AC149" s="8"/>
      <c r="AD149" s="8"/>
      <c r="AE149" s="8"/>
      <c r="AG149" s="37"/>
      <c r="AH149" s="37"/>
      <c r="AI149" s="9"/>
      <c r="AJ149" s="8"/>
      <c r="AK149" s="8"/>
      <c r="AL149" s="8"/>
      <c r="AM149" s="8"/>
      <c r="AN149" s="8"/>
      <c r="AO149" s="8"/>
      <c r="AP149" s="8"/>
      <c r="AQ149" s="8"/>
      <c r="AS149" s="37"/>
      <c r="AT149" s="37"/>
      <c r="AU149" s="9"/>
      <c r="AV149" s="8"/>
      <c r="AW149" s="8"/>
      <c r="AX149" s="8"/>
      <c r="AY149" s="8"/>
      <c r="AZ149" s="8"/>
      <c r="BA149" s="8"/>
      <c r="BB149" s="8"/>
      <c r="BC149" s="8"/>
    </row>
    <row r="150" spans="1:55" x14ac:dyDescent="0.25">
      <c r="A150" s="46">
        <v>72.2</v>
      </c>
      <c r="B150" s="48" t="b">
        <v>1</v>
      </c>
      <c r="U150" s="37"/>
      <c r="V150" s="37"/>
      <c r="W150" s="9"/>
      <c r="X150" s="8"/>
      <c r="Y150" s="8"/>
      <c r="Z150" s="8"/>
      <c r="AA150" s="8"/>
      <c r="AB150" s="8"/>
      <c r="AC150" s="8"/>
      <c r="AD150" s="8"/>
      <c r="AE150" s="8"/>
      <c r="AG150" s="37"/>
      <c r="AH150" s="37"/>
      <c r="AI150" s="9"/>
      <c r="AJ150" s="8"/>
      <c r="AK150" s="8"/>
      <c r="AL150" s="8"/>
      <c r="AM150" s="8"/>
      <c r="AN150" s="8"/>
      <c r="AO150" s="8"/>
      <c r="AP150" s="8"/>
      <c r="AQ150" s="8"/>
      <c r="AS150" s="37"/>
      <c r="AT150" s="37"/>
      <c r="AU150" s="9"/>
      <c r="AV150" s="8"/>
      <c r="AW150" s="8"/>
      <c r="AX150" s="8"/>
      <c r="AY150" s="8"/>
      <c r="AZ150" s="8"/>
      <c r="BA150" s="8"/>
      <c r="BB150" s="8"/>
      <c r="BC150" s="8"/>
    </row>
    <row r="151" spans="1:55" x14ac:dyDescent="0.25">
      <c r="A151" s="46">
        <v>71.900000000000006</v>
      </c>
      <c r="B151" s="48" t="b">
        <v>1</v>
      </c>
      <c r="U151" s="37"/>
      <c r="V151" s="37"/>
      <c r="W151" s="9"/>
      <c r="X151" s="8"/>
      <c r="Y151" s="8"/>
      <c r="Z151" s="8"/>
      <c r="AA151" s="8"/>
      <c r="AB151" s="8"/>
      <c r="AC151" s="8"/>
      <c r="AD151" s="8"/>
      <c r="AE151" s="8"/>
      <c r="AG151" s="37"/>
      <c r="AH151" s="37"/>
      <c r="AI151" s="9"/>
      <c r="AJ151" s="8"/>
      <c r="AK151" s="8"/>
      <c r="AL151" s="8"/>
      <c r="AM151" s="8"/>
      <c r="AN151" s="8"/>
      <c r="AO151" s="8"/>
      <c r="AP151" s="8"/>
      <c r="AQ151" s="8"/>
      <c r="AS151" s="37"/>
      <c r="AT151" s="37"/>
      <c r="AU151" s="9"/>
      <c r="AV151" s="8"/>
      <c r="AW151" s="8"/>
      <c r="AX151" s="8"/>
      <c r="AY151" s="8"/>
      <c r="AZ151" s="8"/>
      <c r="BA151" s="8"/>
      <c r="BB151" s="8"/>
      <c r="BC151" s="8"/>
    </row>
    <row r="152" spans="1:55" x14ac:dyDescent="0.25">
      <c r="A152" s="46">
        <v>71.599999999999994</v>
      </c>
      <c r="B152" s="48" t="b">
        <v>1</v>
      </c>
      <c r="U152" s="37"/>
      <c r="V152" s="37"/>
      <c r="W152" s="9"/>
      <c r="X152" s="8"/>
      <c r="Y152" s="8"/>
      <c r="Z152" s="8"/>
      <c r="AA152" s="8"/>
      <c r="AB152" s="8"/>
      <c r="AC152" s="8"/>
      <c r="AD152" s="8"/>
      <c r="AE152" s="8"/>
      <c r="AG152" s="37"/>
      <c r="AH152" s="37"/>
      <c r="AI152" s="9"/>
      <c r="AJ152" s="8"/>
      <c r="AK152" s="8"/>
      <c r="AL152" s="8"/>
      <c r="AM152" s="8"/>
      <c r="AN152" s="8"/>
      <c r="AO152" s="8"/>
      <c r="AP152" s="8"/>
      <c r="AQ152" s="8"/>
      <c r="AS152" s="37"/>
      <c r="AT152" s="37"/>
      <c r="AU152" s="9"/>
      <c r="AV152" s="8"/>
      <c r="AW152" s="8"/>
      <c r="AX152" s="8"/>
      <c r="AY152" s="8"/>
      <c r="AZ152" s="8"/>
      <c r="BA152" s="8"/>
      <c r="BB152" s="8"/>
      <c r="BC152" s="8"/>
    </row>
    <row r="153" spans="1:55" x14ac:dyDescent="0.25">
      <c r="A153" s="46">
        <v>71.099999999999994</v>
      </c>
      <c r="B153" s="48" t="b">
        <v>1</v>
      </c>
      <c r="U153" s="37"/>
      <c r="V153" s="37"/>
      <c r="W153" s="9"/>
      <c r="X153" s="8"/>
      <c r="Y153" s="8"/>
      <c r="Z153" s="8"/>
      <c r="AA153" s="8"/>
      <c r="AB153" s="8"/>
      <c r="AC153" s="8"/>
      <c r="AD153" s="8"/>
      <c r="AE153" s="8"/>
      <c r="AG153" s="37"/>
      <c r="AH153" s="37"/>
      <c r="AI153" s="9"/>
      <c r="AJ153" s="8"/>
      <c r="AK153" s="8"/>
      <c r="AL153" s="8"/>
      <c r="AM153" s="8"/>
      <c r="AN153" s="8"/>
      <c r="AO153" s="8"/>
      <c r="AP153" s="8"/>
      <c r="AQ153" s="8"/>
      <c r="AS153" s="37"/>
      <c r="AT153" s="37"/>
      <c r="AU153" s="9"/>
      <c r="AV153" s="8"/>
      <c r="AW153" s="8"/>
      <c r="AX153" s="8"/>
      <c r="AY153" s="8"/>
      <c r="AZ153" s="8"/>
      <c r="BA153" s="8"/>
      <c r="BB153" s="8"/>
      <c r="BC153" s="8"/>
    </row>
    <row r="154" spans="1:55" x14ac:dyDescent="0.25">
      <c r="A154" s="46">
        <v>78</v>
      </c>
      <c r="B154" s="48" t="b">
        <v>1</v>
      </c>
      <c r="U154" s="37"/>
      <c r="V154" s="37"/>
      <c r="W154" s="9"/>
      <c r="X154" s="8"/>
      <c r="Y154" s="8"/>
      <c r="Z154" s="8"/>
      <c r="AA154" s="8"/>
      <c r="AB154" s="8"/>
      <c r="AC154" s="8"/>
      <c r="AD154" s="8"/>
      <c r="AE154" s="8"/>
      <c r="AG154" s="37"/>
      <c r="AH154" s="37"/>
      <c r="AI154" s="9"/>
      <c r="AJ154" s="8"/>
      <c r="AK154" s="8"/>
      <c r="AL154" s="8"/>
      <c r="AM154" s="8"/>
      <c r="AN154" s="8"/>
      <c r="AO154" s="8"/>
      <c r="AP154" s="8"/>
      <c r="AQ154" s="8"/>
      <c r="AS154" s="37"/>
      <c r="AT154" s="37"/>
      <c r="AU154" s="9"/>
      <c r="AV154" s="8"/>
      <c r="AW154" s="8"/>
      <c r="AX154" s="8"/>
      <c r="AY154" s="8"/>
      <c r="AZ154" s="8"/>
      <c r="BA154" s="8"/>
      <c r="BB154" s="8"/>
      <c r="BC154" s="8"/>
    </row>
    <row r="155" spans="1:55" x14ac:dyDescent="0.25">
      <c r="A155" s="46">
        <v>73</v>
      </c>
      <c r="B155" s="48" t="b">
        <v>1</v>
      </c>
      <c r="U155" s="37"/>
      <c r="V155" s="37"/>
      <c r="W155" s="9"/>
      <c r="X155" s="8"/>
      <c r="Y155" s="8"/>
      <c r="Z155" s="8"/>
      <c r="AA155" s="8"/>
      <c r="AB155" s="8"/>
      <c r="AC155" s="8"/>
      <c r="AD155" s="8"/>
      <c r="AE155" s="8"/>
      <c r="AG155" s="37"/>
      <c r="AH155" s="37"/>
      <c r="AI155" s="9"/>
      <c r="AJ155" s="8"/>
      <c r="AK155" s="8"/>
      <c r="AL155" s="8"/>
      <c r="AM155" s="8"/>
      <c r="AN155" s="8"/>
      <c r="AO155" s="8"/>
      <c r="AP155" s="8"/>
      <c r="AQ155" s="8"/>
      <c r="AS155" s="37"/>
      <c r="AT155" s="37"/>
      <c r="AU155" s="9"/>
      <c r="AV155" s="8"/>
      <c r="AW155" s="8"/>
      <c r="AX155" s="8"/>
      <c r="AY155" s="8"/>
      <c r="AZ155" s="8"/>
      <c r="BA155" s="8"/>
      <c r="BB155" s="8"/>
      <c r="BC155" s="8"/>
    </row>
    <row r="156" spans="1:55" x14ac:dyDescent="0.25">
      <c r="A156" s="46">
        <v>73</v>
      </c>
      <c r="B156" s="48" t="b">
        <v>1</v>
      </c>
      <c r="U156" s="37"/>
      <c r="V156" s="37"/>
      <c r="W156" s="9"/>
      <c r="X156" s="8"/>
      <c r="Y156" s="8"/>
      <c r="Z156" s="8"/>
      <c r="AA156" s="8"/>
      <c r="AB156" s="8"/>
      <c r="AC156" s="8"/>
      <c r="AD156" s="8"/>
      <c r="AE156" s="8"/>
      <c r="AG156" s="37"/>
      <c r="AH156" s="37"/>
      <c r="AI156" s="9"/>
      <c r="AJ156" s="8"/>
      <c r="AK156" s="8"/>
      <c r="AL156" s="8"/>
      <c r="AM156" s="8"/>
      <c r="AN156" s="8"/>
      <c r="AO156" s="8"/>
      <c r="AP156" s="8"/>
      <c r="AQ156" s="8"/>
      <c r="AS156" s="37"/>
      <c r="AT156" s="37"/>
      <c r="AU156" s="9"/>
      <c r="AV156" s="8"/>
      <c r="AW156" s="8"/>
      <c r="AX156" s="8"/>
      <c r="AY156" s="8"/>
      <c r="AZ156" s="8"/>
      <c r="BA156" s="8"/>
      <c r="BB156" s="8"/>
      <c r="BC156" s="8"/>
    </row>
    <row r="157" spans="1:55" x14ac:dyDescent="0.25">
      <c r="A157" s="46">
        <v>69.2</v>
      </c>
      <c r="B157" s="48" t="b">
        <v>1</v>
      </c>
      <c r="U157" s="37"/>
      <c r="V157" s="37"/>
      <c r="W157" s="9"/>
      <c r="X157" s="8"/>
      <c r="Y157" s="8"/>
      <c r="Z157" s="8"/>
      <c r="AA157" s="8"/>
      <c r="AB157" s="8"/>
      <c r="AC157" s="8"/>
      <c r="AD157" s="8"/>
      <c r="AE157" s="8"/>
      <c r="AG157" s="37"/>
      <c r="AH157" s="37"/>
      <c r="AI157" s="9"/>
      <c r="AJ157" s="8"/>
      <c r="AK157" s="8"/>
      <c r="AL157" s="8"/>
      <c r="AM157" s="8"/>
      <c r="AN157" s="8"/>
      <c r="AO157" s="8"/>
      <c r="AP157" s="8"/>
      <c r="AQ157" s="8"/>
      <c r="AS157" s="37"/>
      <c r="AT157" s="37"/>
      <c r="AU157" s="9"/>
      <c r="AV157" s="8"/>
      <c r="AW157" s="8"/>
      <c r="AX157" s="8"/>
      <c r="AY157" s="8"/>
      <c r="AZ157" s="8"/>
      <c r="BA157" s="8"/>
      <c r="BB157" s="8"/>
      <c r="BC157" s="8"/>
    </row>
    <row r="158" spans="1:55" x14ac:dyDescent="0.25">
      <c r="A158" s="46">
        <v>68.400000000000006</v>
      </c>
      <c r="B158" s="48" t="b">
        <v>1</v>
      </c>
      <c r="U158" s="37"/>
      <c r="V158" s="37"/>
      <c r="W158" s="9"/>
      <c r="X158" s="8"/>
      <c r="Y158" s="8"/>
      <c r="Z158" s="8"/>
      <c r="AA158" s="8"/>
      <c r="AB158" s="8"/>
      <c r="AC158" s="8"/>
      <c r="AD158" s="8"/>
      <c r="AE158" s="8"/>
      <c r="AG158" s="37"/>
      <c r="AH158" s="37"/>
      <c r="AI158" s="9"/>
      <c r="AJ158" s="8"/>
      <c r="AK158" s="8"/>
      <c r="AL158" s="8"/>
      <c r="AM158" s="8"/>
      <c r="AN158" s="8"/>
      <c r="AO158" s="8"/>
      <c r="AP158" s="8"/>
      <c r="AQ158" s="8"/>
      <c r="AS158" s="37"/>
      <c r="AT158" s="37"/>
      <c r="AU158" s="9"/>
      <c r="AV158" s="8"/>
      <c r="AW158" s="8"/>
      <c r="AX158" s="8"/>
      <c r="AY158" s="8"/>
      <c r="AZ158" s="8"/>
      <c r="BA158" s="8"/>
      <c r="BB158" s="8"/>
      <c r="BC158" s="8"/>
    </row>
    <row r="159" spans="1:55" x14ac:dyDescent="0.25">
      <c r="A159" s="46">
        <v>68.400000000000006</v>
      </c>
      <c r="B159" s="48" t="b">
        <v>1</v>
      </c>
      <c r="U159" s="37"/>
      <c r="V159" s="37"/>
      <c r="W159" s="9"/>
      <c r="X159" s="8"/>
      <c r="Y159" s="8"/>
      <c r="Z159" s="8"/>
      <c r="AA159" s="8"/>
      <c r="AB159" s="8"/>
      <c r="AC159" s="8"/>
      <c r="AD159" s="8"/>
      <c r="AE159" s="8"/>
      <c r="AG159" s="37"/>
      <c r="AH159" s="37"/>
      <c r="AI159" s="9"/>
      <c r="AJ159" s="8"/>
      <c r="AK159" s="8"/>
      <c r="AL159" s="8"/>
      <c r="AM159" s="8"/>
      <c r="AN159" s="8"/>
      <c r="AO159" s="8"/>
      <c r="AP159" s="8"/>
      <c r="AQ159" s="8"/>
      <c r="AS159" s="37"/>
      <c r="AT159" s="37"/>
      <c r="AU159" s="9"/>
      <c r="AV159" s="8"/>
      <c r="AW159" s="8"/>
      <c r="AX159" s="8"/>
      <c r="AY159" s="8"/>
      <c r="AZ159" s="8"/>
      <c r="BA159" s="8"/>
      <c r="BB159" s="8"/>
      <c r="BC159" s="8"/>
    </row>
    <row r="160" spans="1:55" x14ac:dyDescent="0.25">
      <c r="A160" s="46">
        <v>67.8</v>
      </c>
      <c r="B160" s="48" t="b">
        <v>1</v>
      </c>
      <c r="U160" s="37"/>
      <c r="V160" s="37"/>
      <c r="W160" s="9"/>
      <c r="X160" s="8"/>
      <c r="Y160" s="8"/>
      <c r="Z160" s="8"/>
      <c r="AA160" s="8"/>
      <c r="AB160" s="8"/>
      <c r="AC160" s="8"/>
      <c r="AD160" s="8"/>
      <c r="AE160" s="8"/>
      <c r="AG160" s="37"/>
      <c r="AH160" s="37"/>
      <c r="AI160" s="9"/>
      <c r="AJ160" s="8"/>
      <c r="AK160" s="8"/>
      <c r="AL160" s="8"/>
      <c r="AM160" s="8"/>
      <c r="AN160" s="8"/>
      <c r="AO160" s="8"/>
      <c r="AP160" s="8"/>
      <c r="AQ160" s="8"/>
      <c r="AS160" s="37"/>
      <c r="AT160" s="37"/>
      <c r="AU160" s="9"/>
      <c r="AV160" s="8"/>
      <c r="AW160" s="8"/>
      <c r="AX160" s="8"/>
      <c r="AY160" s="8"/>
      <c r="AZ160" s="8"/>
      <c r="BA160" s="8"/>
      <c r="BB160" s="8"/>
      <c r="BC160" s="8"/>
    </row>
    <row r="161" spans="1:55" x14ac:dyDescent="0.25">
      <c r="A161" s="46">
        <v>67.8</v>
      </c>
      <c r="B161" s="48" t="b">
        <v>1</v>
      </c>
      <c r="U161" s="37"/>
      <c r="V161" s="37"/>
      <c r="W161" s="9"/>
      <c r="X161" s="8"/>
      <c r="Y161" s="8"/>
      <c r="Z161" s="8"/>
      <c r="AA161" s="8"/>
      <c r="AB161" s="8"/>
      <c r="AC161" s="8"/>
      <c r="AD161" s="8"/>
      <c r="AE161" s="8"/>
      <c r="AG161" s="37"/>
      <c r="AH161" s="37"/>
      <c r="AI161" s="9"/>
      <c r="AJ161" s="8"/>
      <c r="AK161" s="8"/>
      <c r="AL161" s="8"/>
      <c r="AM161" s="8"/>
      <c r="AN161" s="8"/>
      <c r="AO161" s="8"/>
      <c r="AP161" s="8"/>
      <c r="AQ161" s="8"/>
      <c r="AS161" s="37"/>
      <c r="AT161" s="37"/>
      <c r="AU161" s="9"/>
      <c r="AV161" s="8"/>
      <c r="AW161" s="8"/>
      <c r="AX161" s="8"/>
      <c r="AY161" s="8"/>
      <c r="AZ161" s="8"/>
      <c r="BA161" s="8"/>
      <c r="BB161" s="8"/>
      <c r="BC161" s="8"/>
    </row>
    <row r="162" spans="1:55" x14ac:dyDescent="0.25">
      <c r="A162" s="46">
        <v>67.5</v>
      </c>
      <c r="B162" s="48" t="b">
        <v>1</v>
      </c>
      <c r="U162" s="37"/>
      <c r="V162" s="37"/>
      <c r="W162" s="9"/>
      <c r="X162" s="8"/>
      <c r="Y162" s="8"/>
      <c r="Z162" s="8"/>
      <c r="AA162" s="8"/>
      <c r="AB162" s="8"/>
      <c r="AC162" s="8"/>
      <c r="AD162" s="8"/>
      <c r="AE162" s="8"/>
      <c r="AG162" s="37"/>
      <c r="AH162" s="37"/>
      <c r="AI162" s="9"/>
      <c r="AJ162" s="8"/>
      <c r="AK162" s="8"/>
      <c r="AL162" s="8"/>
      <c r="AM162" s="8"/>
      <c r="AN162" s="8"/>
      <c r="AO162" s="8"/>
      <c r="AP162" s="8"/>
      <c r="AQ162" s="8"/>
      <c r="AS162" s="37"/>
      <c r="AT162" s="37"/>
      <c r="AU162" s="9"/>
      <c r="AV162" s="8"/>
      <c r="AW162" s="8"/>
      <c r="AX162" s="8"/>
      <c r="AY162" s="8"/>
      <c r="AZ162" s="8"/>
      <c r="BA162" s="8"/>
      <c r="BB162" s="8"/>
      <c r="BC162" s="8"/>
    </row>
    <row r="163" spans="1:55" x14ac:dyDescent="0.25">
      <c r="A163" s="46">
        <v>66.599999999999994</v>
      </c>
      <c r="B163" s="48" t="b">
        <v>1</v>
      </c>
      <c r="U163" s="37"/>
      <c r="V163" s="37"/>
      <c r="W163" s="9"/>
      <c r="X163" s="8"/>
      <c r="Y163" s="8"/>
      <c r="Z163" s="8"/>
      <c r="AA163" s="8"/>
      <c r="AB163" s="8"/>
      <c r="AC163" s="8"/>
      <c r="AD163" s="8"/>
      <c r="AE163" s="8"/>
      <c r="AG163" s="37"/>
      <c r="AH163" s="37"/>
      <c r="AI163" s="9"/>
      <c r="AJ163" s="8"/>
      <c r="AK163" s="8"/>
      <c r="AL163" s="8"/>
      <c r="AM163" s="8"/>
      <c r="AN163" s="8"/>
      <c r="AO163" s="8"/>
      <c r="AP163" s="8"/>
      <c r="AQ163" s="8"/>
      <c r="AS163" s="37"/>
      <c r="AT163" s="37"/>
      <c r="AU163" s="9"/>
      <c r="AV163" s="8"/>
      <c r="AW163" s="8"/>
      <c r="AX163" s="8"/>
      <c r="AY163" s="8"/>
      <c r="AZ163" s="8"/>
      <c r="BA163" s="8"/>
      <c r="BB163" s="8"/>
      <c r="BC163" s="8"/>
    </row>
    <row r="164" spans="1:55" x14ac:dyDescent="0.25">
      <c r="A164" s="46">
        <v>76.099999999999994</v>
      </c>
      <c r="B164" s="48" t="b">
        <v>1</v>
      </c>
      <c r="U164" s="37"/>
      <c r="V164" s="37"/>
      <c r="W164" s="9"/>
      <c r="X164" s="8"/>
      <c r="Y164" s="8"/>
      <c r="Z164" s="8"/>
      <c r="AA164" s="8"/>
      <c r="AB164" s="8"/>
      <c r="AC164" s="8"/>
      <c r="AD164" s="8"/>
      <c r="AE164" s="8"/>
      <c r="AG164" s="37"/>
      <c r="AH164" s="37"/>
      <c r="AI164" s="9"/>
      <c r="AJ164" s="8"/>
      <c r="AK164" s="8"/>
      <c r="AL164" s="8"/>
      <c r="AM164" s="8"/>
      <c r="AN164" s="8"/>
      <c r="AO164" s="8"/>
      <c r="AP164" s="8"/>
      <c r="AQ164" s="8"/>
      <c r="AS164" s="37"/>
      <c r="AT164" s="37"/>
      <c r="AU164" s="9"/>
      <c r="AV164" s="8"/>
      <c r="AW164" s="8"/>
      <c r="AX164" s="8"/>
      <c r="AY164" s="8"/>
      <c r="AZ164" s="8"/>
      <c r="BA164" s="8"/>
      <c r="BB164" s="8"/>
      <c r="BC164" s="8"/>
    </row>
    <row r="165" spans="1:55" x14ac:dyDescent="0.25">
      <c r="A165" s="46">
        <v>75.400000000000006</v>
      </c>
      <c r="B165" s="48" t="b">
        <v>1</v>
      </c>
      <c r="U165" s="37"/>
      <c r="V165" s="37"/>
      <c r="W165" s="9"/>
      <c r="X165" s="8"/>
      <c r="Y165" s="8"/>
      <c r="Z165" s="8"/>
      <c r="AA165" s="8"/>
      <c r="AB165" s="8"/>
      <c r="AC165" s="8"/>
      <c r="AD165" s="8"/>
      <c r="AE165" s="8"/>
      <c r="AG165" s="37"/>
      <c r="AH165" s="37"/>
      <c r="AI165" s="9"/>
      <c r="AJ165" s="8"/>
      <c r="AK165" s="8"/>
      <c r="AL165" s="8"/>
      <c r="AM165" s="8"/>
      <c r="AN165" s="8"/>
      <c r="AO165" s="8"/>
      <c r="AP165" s="8"/>
      <c r="AQ165" s="8"/>
      <c r="AS165" s="37"/>
      <c r="AT165" s="37"/>
      <c r="AU165" s="9"/>
      <c r="AV165" s="8"/>
      <c r="AW165" s="8"/>
      <c r="AX165" s="8"/>
      <c r="AY165" s="8"/>
      <c r="AZ165" s="8"/>
      <c r="BA165" s="8"/>
      <c r="BB165" s="8"/>
      <c r="BC165" s="8"/>
    </row>
    <row r="166" spans="1:55" x14ac:dyDescent="0.25">
      <c r="A166" s="46">
        <v>74.8</v>
      </c>
      <c r="B166" s="48" t="b">
        <v>1</v>
      </c>
      <c r="U166" s="37"/>
      <c r="V166" s="37"/>
      <c r="W166" s="9"/>
      <c r="X166" s="8"/>
      <c r="Y166" s="8"/>
      <c r="Z166" s="8"/>
      <c r="AA166" s="8"/>
      <c r="AB166" s="8"/>
      <c r="AC166" s="8"/>
      <c r="AD166" s="8"/>
      <c r="AE166" s="8"/>
      <c r="AG166" s="37"/>
      <c r="AH166" s="37"/>
      <c r="AI166" s="9"/>
      <c r="AJ166" s="8"/>
      <c r="AK166" s="8"/>
      <c r="AL166" s="8"/>
      <c r="AM166" s="8"/>
      <c r="AN166" s="8"/>
      <c r="AO166" s="8"/>
      <c r="AP166" s="8"/>
      <c r="AQ166" s="8"/>
      <c r="AS166" s="37"/>
      <c r="AT166" s="37"/>
      <c r="AU166" s="9"/>
      <c r="AV166" s="8"/>
      <c r="AW166" s="8"/>
      <c r="AX166" s="8"/>
      <c r="AY166" s="8"/>
      <c r="AZ166" s="8"/>
      <c r="BA166" s="8"/>
      <c r="BB166" s="8"/>
      <c r="BC166" s="8"/>
    </row>
    <row r="167" spans="1:55" x14ac:dyDescent="0.25">
      <c r="A167" s="46">
        <v>74.900000000000006</v>
      </c>
      <c r="B167" s="48" t="b">
        <v>1</v>
      </c>
      <c r="U167" s="37"/>
      <c r="V167" s="37"/>
      <c r="W167" s="9"/>
      <c r="X167" s="8"/>
      <c r="Y167" s="8"/>
      <c r="Z167" s="8"/>
      <c r="AA167" s="8"/>
      <c r="AB167" s="8"/>
      <c r="AC167" s="8"/>
      <c r="AD167" s="8"/>
      <c r="AE167" s="8"/>
      <c r="AG167" s="37"/>
      <c r="AH167" s="37"/>
      <c r="AI167" s="9"/>
      <c r="AJ167" s="8"/>
      <c r="AK167" s="8"/>
      <c r="AL167" s="8"/>
      <c r="AM167" s="8"/>
      <c r="AN167" s="8"/>
      <c r="AO167" s="8"/>
      <c r="AP167" s="8"/>
      <c r="AQ167" s="8"/>
      <c r="AS167" s="37"/>
      <c r="AT167" s="37"/>
      <c r="AU167" s="9"/>
      <c r="AV167" s="8"/>
      <c r="AW167" s="8"/>
      <c r="AX167" s="8"/>
      <c r="AY167" s="8"/>
      <c r="AZ167" s="8"/>
      <c r="BA167" s="8"/>
      <c r="BB167" s="8"/>
      <c r="BC167" s="8"/>
    </row>
    <row r="168" spans="1:55" x14ac:dyDescent="0.25">
      <c r="A168" s="46">
        <v>75</v>
      </c>
      <c r="B168" s="48" t="b">
        <v>1</v>
      </c>
      <c r="U168" s="37"/>
      <c r="V168" s="37"/>
      <c r="W168" s="9"/>
      <c r="X168" s="8"/>
      <c r="Y168" s="8"/>
      <c r="Z168" s="8"/>
      <c r="AA168" s="8"/>
      <c r="AB168" s="8"/>
      <c r="AC168" s="8"/>
      <c r="AD168" s="8"/>
      <c r="AE168" s="8"/>
      <c r="AG168" s="37"/>
      <c r="AH168" s="37"/>
      <c r="AI168" s="9"/>
      <c r="AJ168" s="8"/>
      <c r="AK168" s="8"/>
      <c r="AL168" s="8"/>
      <c r="AM168" s="8"/>
      <c r="AN168" s="8"/>
      <c r="AO168" s="8"/>
      <c r="AP168" s="8"/>
      <c r="AQ168" s="8"/>
      <c r="AS168" s="37"/>
      <c r="AT168" s="37"/>
      <c r="AU168" s="9"/>
      <c r="AV168" s="8"/>
      <c r="AW168" s="8"/>
      <c r="AX168" s="8"/>
      <c r="AY168" s="8"/>
      <c r="AZ168" s="8"/>
      <c r="BA168" s="8"/>
      <c r="BB168" s="8"/>
      <c r="BC168" s="8"/>
    </row>
    <row r="169" spans="1:55" x14ac:dyDescent="0.25">
      <c r="A169" s="46">
        <v>75</v>
      </c>
      <c r="B169" s="48" t="b">
        <v>1</v>
      </c>
      <c r="U169" s="37"/>
      <c r="V169" s="37"/>
      <c r="W169" s="9"/>
      <c r="X169" s="8"/>
      <c r="Y169" s="8"/>
      <c r="Z169" s="8"/>
      <c r="AA169" s="8"/>
      <c r="AB169" s="8"/>
      <c r="AC169" s="8"/>
      <c r="AD169" s="8"/>
      <c r="AE169" s="8"/>
      <c r="AG169" s="37"/>
      <c r="AH169" s="37"/>
      <c r="AI169" s="9"/>
      <c r="AJ169" s="8"/>
      <c r="AK169" s="8"/>
      <c r="AL169" s="8"/>
      <c r="AM169" s="8"/>
      <c r="AN169" s="8"/>
      <c r="AO169" s="8"/>
      <c r="AP169" s="8"/>
      <c r="AQ169" s="8"/>
      <c r="AS169" s="37"/>
      <c r="AT169" s="37"/>
      <c r="AU169" s="9"/>
      <c r="AV169" s="8"/>
      <c r="AW169" s="8"/>
      <c r="AX169" s="8"/>
      <c r="AY169" s="8"/>
      <c r="AZ169" s="8"/>
      <c r="BA169" s="8"/>
      <c r="BB169" s="8"/>
      <c r="BC169" s="8"/>
    </row>
    <row r="170" spans="1:55" x14ac:dyDescent="0.25">
      <c r="A170" s="46">
        <v>74.599999999999994</v>
      </c>
      <c r="B170" s="48" t="b">
        <v>1</v>
      </c>
      <c r="U170" s="37"/>
      <c r="V170" s="37"/>
      <c r="W170" s="9"/>
      <c r="X170" s="8"/>
      <c r="Y170" s="8"/>
      <c r="Z170" s="8"/>
      <c r="AA170" s="8"/>
      <c r="AB170" s="8"/>
      <c r="AC170" s="8"/>
      <c r="AD170" s="8"/>
      <c r="AE170" s="8"/>
      <c r="AG170" s="37"/>
      <c r="AH170" s="37"/>
      <c r="AI170" s="9"/>
      <c r="AJ170" s="8"/>
      <c r="AK170" s="8"/>
      <c r="AL170" s="8"/>
      <c r="AM170" s="8"/>
      <c r="AN170" s="8"/>
      <c r="AO170" s="8"/>
      <c r="AP170" s="8"/>
      <c r="AQ170" s="8"/>
      <c r="AS170" s="37"/>
      <c r="AT170" s="37"/>
      <c r="AU170" s="9"/>
      <c r="AV170" s="8"/>
      <c r="AW170" s="8"/>
      <c r="AX170" s="8"/>
      <c r="AY170" s="8"/>
      <c r="AZ170" s="8"/>
      <c r="BA170" s="8"/>
      <c r="BB170" s="8"/>
      <c r="BC170" s="8"/>
    </row>
    <row r="171" spans="1:55" x14ac:dyDescent="0.25">
      <c r="A171" s="46">
        <v>74.5</v>
      </c>
      <c r="B171" s="48" t="b">
        <v>1</v>
      </c>
      <c r="U171" s="37"/>
      <c r="V171" s="37"/>
      <c r="W171" s="9"/>
      <c r="X171" s="8"/>
      <c r="Y171" s="8"/>
      <c r="Z171" s="8"/>
      <c r="AA171" s="8"/>
      <c r="AB171" s="8"/>
      <c r="AC171" s="8"/>
      <c r="AD171" s="8"/>
      <c r="AE171" s="8"/>
      <c r="AG171" s="37"/>
      <c r="AH171" s="37"/>
      <c r="AI171" s="9"/>
      <c r="AJ171" s="8"/>
      <c r="AK171" s="8"/>
      <c r="AL171" s="8"/>
      <c r="AM171" s="8"/>
      <c r="AN171" s="8"/>
      <c r="AO171" s="8"/>
      <c r="AP171" s="8"/>
      <c r="AQ171" s="8"/>
      <c r="AS171" s="37"/>
      <c r="AT171" s="37"/>
      <c r="AU171" s="9"/>
      <c r="AV171" s="8"/>
      <c r="AW171" s="8"/>
      <c r="AX171" s="8"/>
      <c r="AY171" s="8"/>
      <c r="AZ171" s="8"/>
      <c r="BA171" s="8"/>
      <c r="BB171" s="8"/>
      <c r="BC171" s="8"/>
    </row>
    <row r="172" spans="1:55" x14ac:dyDescent="0.25">
      <c r="A172" s="46">
        <v>74.400000000000006</v>
      </c>
      <c r="B172" s="48" t="b">
        <v>1</v>
      </c>
      <c r="U172" s="37"/>
      <c r="V172" s="37"/>
      <c r="W172" s="9"/>
      <c r="X172" s="8"/>
      <c r="Y172" s="8"/>
      <c r="Z172" s="8"/>
      <c r="AA172" s="8"/>
      <c r="AB172" s="8"/>
      <c r="AC172" s="8"/>
      <c r="AD172" s="8"/>
      <c r="AE172" s="8"/>
      <c r="AG172" s="37"/>
      <c r="AH172" s="37"/>
      <c r="AI172" s="9"/>
      <c r="AJ172" s="8"/>
      <c r="AK172" s="8"/>
      <c r="AL172" s="8"/>
      <c r="AM172" s="8"/>
      <c r="AN172" s="8"/>
      <c r="AO172" s="8"/>
      <c r="AP172" s="8"/>
      <c r="AQ172" s="8"/>
      <c r="AS172" s="37"/>
      <c r="AT172" s="37"/>
      <c r="AU172" s="9"/>
      <c r="AV172" s="8"/>
      <c r="AW172" s="8"/>
      <c r="AX172" s="8"/>
      <c r="AY172" s="8"/>
      <c r="AZ172" s="8"/>
      <c r="BA172" s="8"/>
      <c r="BB172" s="8"/>
      <c r="BC172" s="8"/>
    </row>
    <row r="173" spans="1:55" x14ac:dyDescent="0.25">
      <c r="A173" s="46">
        <v>74.2</v>
      </c>
      <c r="B173" s="48" t="b">
        <v>1</v>
      </c>
      <c r="U173" s="37"/>
      <c r="V173" s="37"/>
      <c r="W173" s="9"/>
      <c r="X173" s="8"/>
      <c r="Y173" s="8"/>
      <c r="Z173" s="8"/>
      <c r="AA173" s="8"/>
      <c r="AB173" s="8"/>
      <c r="AC173" s="8"/>
      <c r="AD173" s="8"/>
      <c r="AE173" s="8"/>
      <c r="AG173" s="37"/>
      <c r="AH173" s="37"/>
      <c r="AI173" s="9"/>
      <c r="AJ173" s="8"/>
      <c r="AK173" s="8"/>
      <c r="AL173" s="8"/>
      <c r="AM173" s="8"/>
      <c r="AN173" s="8"/>
      <c r="AO173" s="8"/>
      <c r="AP173" s="8"/>
      <c r="AQ173" s="8"/>
      <c r="AS173" s="37"/>
      <c r="AT173" s="37"/>
      <c r="AU173" s="9"/>
      <c r="AV173" s="8"/>
      <c r="AW173" s="8"/>
      <c r="AX173" s="8"/>
      <c r="AY173" s="8"/>
      <c r="AZ173" s="8"/>
      <c r="BA173" s="8"/>
      <c r="BB173" s="8"/>
      <c r="BC173" s="8"/>
    </row>
    <row r="174" spans="1:55" x14ac:dyDescent="0.25">
      <c r="A174" s="46">
        <v>74.099999999999994</v>
      </c>
      <c r="B174" s="48" t="b">
        <v>1</v>
      </c>
      <c r="U174" s="37"/>
      <c r="V174" s="37"/>
      <c r="W174" s="9"/>
      <c r="X174" s="8"/>
      <c r="Y174" s="8"/>
      <c r="Z174" s="8"/>
      <c r="AA174" s="8"/>
      <c r="AB174" s="8"/>
      <c r="AC174" s="8"/>
      <c r="AD174" s="8"/>
      <c r="AE174" s="8"/>
      <c r="AG174" s="37"/>
      <c r="AH174" s="37"/>
      <c r="AI174" s="9"/>
      <c r="AJ174" s="8"/>
      <c r="AK174" s="8"/>
      <c r="AL174" s="8"/>
      <c r="AM174" s="8"/>
      <c r="AN174" s="8"/>
      <c r="AO174" s="8"/>
      <c r="AP174" s="8"/>
      <c r="AQ174" s="8"/>
      <c r="AS174" s="37"/>
      <c r="AT174" s="37"/>
      <c r="AU174" s="9"/>
      <c r="AV174" s="8"/>
      <c r="AW174" s="8"/>
      <c r="AX174" s="8"/>
      <c r="AY174" s="8"/>
      <c r="AZ174" s="8"/>
      <c r="BA174" s="8"/>
      <c r="BB174" s="8"/>
      <c r="BC174" s="8"/>
    </row>
    <row r="175" spans="1:55" x14ac:dyDescent="0.25">
      <c r="A175" s="46">
        <v>73.8</v>
      </c>
      <c r="B175" s="48" t="b">
        <v>1</v>
      </c>
      <c r="U175" s="37"/>
      <c r="V175" s="37"/>
      <c r="W175" s="9"/>
      <c r="X175" s="8"/>
      <c r="Y175" s="8"/>
      <c r="Z175" s="8"/>
      <c r="AA175" s="8"/>
      <c r="AB175" s="8"/>
      <c r="AC175" s="8"/>
      <c r="AD175" s="8"/>
      <c r="AE175" s="8"/>
      <c r="AG175" s="37"/>
      <c r="AH175" s="37"/>
      <c r="AI175" s="9"/>
      <c r="AJ175" s="8"/>
      <c r="AK175" s="8"/>
      <c r="AL175" s="8"/>
      <c r="AM175" s="8"/>
      <c r="AN175" s="8"/>
      <c r="AO175" s="8"/>
      <c r="AP175" s="8"/>
      <c r="AQ175" s="8"/>
      <c r="AS175" s="37"/>
      <c r="AT175" s="37"/>
      <c r="AU175" s="9"/>
      <c r="AV175" s="8"/>
      <c r="AW175" s="8"/>
      <c r="AX175" s="8"/>
      <c r="AY175" s="8"/>
      <c r="AZ175" s="8"/>
      <c r="BA175" s="8"/>
      <c r="BB175" s="8"/>
      <c r="BC175" s="8"/>
    </row>
    <row r="176" spans="1:55" x14ac:dyDescent="0.25">
      <c r="A176" s="46">
        <v>73.2</v>
      </c>
      <c r="B176" s="48" t="b">
        <v>1</v>
      </c>
      <c r="U176" s="37"/>
      <c r="V176" s="37"/>
      <c r="W176" s="9"/>
      <c r="X176" s="8"/>
      <c r="Y176" s="8"/>
      <c r="Z176" s="8"/>
      <c r="AA176" s="8"/>
      <c r="AB176" s="8"/>
      <c r="AC176" s="8"/>
      <c r="AD176" s="8"/>
      <c r="AE176" s="8"/>
      <c r="AG176" s="37"/>
      <c r="AH176" s="37"/>
      <c r="AI176" s="9"/>
      <c r="AJ176" s="8"/>
      <c r="AK176" s="8"/>
      <c r="AL176" s="8"/>
      <c r="AM176" s="8"/>
      <c r="AN176" s="8"/>
      <c r="AO176" s="8"/>
      <c r="AP176" s="8"/>
      <c r="AQ176" s="8"/>
      <c r="AS176" s="37"/>
      <c r="AT176" s="37"/>
      <c r="AU176" s="9"/>
      <c r="AV176" s="8"/>
      <c r="AW176" s="8"/>
      <c r="AX176" s="8"/>
      <c r="AY176" s="8"/>
      <c r="AZ176" s="8"/>
      <c r="BA176" s="8"/>
      <c r="BB176" s="8"/>
      <c r="BC176" s="8"/>
    </row>
    <row r="177" spans="1:55" x14ac:dyDescent="0.25">
      <c r="A177" s="46">
        <v>73.099999999999994</v>
      </c>
      <c r="B177" s="48" t="b">
        <v>1</v>
      </c>
      <c r="U177" s="37"/>
      <c r="V177" s="37"/>
      <c r="W177" s="9"/>
      <c r="X177" s="8"/>
      <c r="Y177" s="8"/>
      <c r="Z177" s="8"/>
      <c r="AA177" s="8"/>
      <c r="AB177" s="8"/>
      <c r="AC177" s="8"/>
      <c r="AD177" s="8"/>
      <c r="AE177" s="8"/>
      <c r="AG177" s="37"/>
      <c r="AH177" s="37"/>
      <c r="AI177" s="9"/>
      <c r="AJ177" s="8"/>
      <c r="AK177" s="8"/>
      <c r="AL177" s="8"/>
      <c r="AM177" s="8"/>
      <c r="AN177" s="8"/>
      <c r="AO177" s="8"/>
      <c r="AP177" s="8"/>
      <c r="AQ177" s="8"/>
      <c r="AS177" s="37"/>
      <c r="AT177" s="37"/>
      <c r="AU177" s="9"/>
      <c r="AV177" s="8"/>
      <c r="AW177" s="8"/>
      <c r="AX177" s="8"/>
      <c r="AY177" s="8"/>
      <c r="AZ177" s="8"/>
      <c r="BA177" s="8"/>
      <c r="BB177" s="8"/>
      <c r="BC177" s="8"/>
    </row>
    <row r="178" spans="1:55" x14ac:dyDescent="0.25">
      <c r="A178" s="46">
        <v>72.900000000000006</v>
      </c>
      <c r="B178" s="48" t="b">
        <v>1</v>
      </c>
      <c r="U178" s="37"/>
      <c r="V178" s="37"/>
      <c r="W178" s="9"/>
      <c r="X178" s="8"/>
      <c r="Y178" s="8"/>
      <c r="Z178" s="8"/>
      <c r="AA178" s="8"/>
      <c r="AB178" s="8"/>
      <c r="AC178" s="8"/>
      <c r="AD178" s="8"/>
      <c r="AE178" s="8"/>
      <c r="AG178" s="37"/>
      <c r="AH178" s="37"/>
      <c r="AI178" s="9"/>
      <c r="AJ178" s="8"/>
      <c r="AK178" s="8"/>
      <c r="AL178" s="8"/>
      <c r="AM178" s="8"/>
      <c r="AN178" s="8"/>
      <c r="AO178" s="8"/>
      <c r="AP178" s="8"/>
      <c r="AQ178" s="8"/>
      <c r="AS178" s="37"/>
      <c r="AT178" s="37"/>
      <c r="AU178" s="9"/>
      <c r="AV178" s="8"/>
      <c r="AW178" s="8"/>
      <c r="AX178" s="8"/>
      <c r="AY178" s="8"/>
      <c r="AZ178" s="8"/>
      <c r="BA178" s="8"/>
      <c r="BB178" s="8"/>
      <c r="BC178" s="8"/>
    </row>
    <row r="179" spans="1:55" x14ac:dyDescent="0.25">
      <c r="A179" s="46">
        <v>72.599999999999994</v>
      </c>
      <c r="B179" s="48" t="b">
        <v>1</v>
      </c>
      <c r="U179" s="37"/>
      <c r="V179" s="37"/>
      <c r="W179" s="9"/>
      <c r="X179" s="8"/>
      <c r="Y179" s="8"/>
      <c r="Z179" s="8"/>
      <c r="AA179" s="8"/>
      <c r="AB179" s="8"/>
      <c r="AC179" s="8"/>
      <c r="AD179" s="8"/>
      <c r="AE179" s="8"/>
      <c r="AG179" s="37"/>
      <c r="AH179" s="37"/>
      <c r="AI179" s="9"/>
      <c r="AJ179" s="8"/>
      <c r="AK179" s="8"/>
      <c r="AL179" s="8"/>
      <c r="AM179" s="8"/>
      <c r="AN179" s="8"/>
      <c r="AO179" s="8"/>
      <c r="AP179" s="8"/>
      <c r="AQ179" s="8"/>
      <c r="AS179" s="37"/>
      <c r="AT179" s="37"/>
      <c r="AU179" s="9"/>
      <c r="AV179" s="8"/>
      <c r="AW179" s="8"/>
      <c r="AX179" s="8"/>
      <c r="AY179" s="8"/>
      <c r="AZ179" s="8"/>
      <c r="BA179" s="8"/>
      <c r="BB179" s="8"/>
      <c r="BC179" s="8"/>
    </row>
    <row r="180" spans="1:55" x14ac:dyDescent="0.25">
      <c r="A180" s="46">
        <v>76.900000000000006</v>
      </c>
      <c r="B180" s="48" t="b">
        <v>1</v>
      </c>
      <c r="U180" s="37"/>
      <c r="V180" s="37"/>
      <c r="W180" s="9"/>
      <c r="X180" s="8"/>
      <c r="Y180" s="8"/>
      <c r="Z180" s="8"/>
      <c r="AA180" s="8"/>
      <c r="AB180" s="8"/>
      <c r="AC180" s="8"/>
      <c r="AD180" s="8"/>
      <c r="AE180" s="8"/>
      <c r="AG180" s="37"/>
      <c r="AH180" s="37"/>
      <c r="AI180" s="9"/>
      <c r="AJ180" s="8"/>
      <c r="AK180" s="8"/>
      <c r="AL180" s="8"/>
      <c r="AM180" s="8"/>
      <c r="AN180" s="8"/>
      <c r="AO180" s="8"/>
      <c r="AP180" s="8"/>
      <c r="AQ180" s="8"/>
      <c r="AS180" s="37"/>
      <c r="AT180" s="37"/>
      <c r="AU180" s="9"/>
      <c r="AV180" s="8"/>
      <c r="AW180" s="8"/>
      <c r="AX180" s="8"/>
      <c r="AY180" s="8"/>
      <c r="AZ180" s="8"/>
      <c r="BA180" s="8"/>
      <c r="BB180" s="8"/>
      <c r="BC180" s="8"/>
    </row>
    <row r="181" spans="1:55" x14ac:dyDescent="0.25">
      <c r="A181" s="46">
        <v>76.8</v>
      </c>
      <c r="B181" s="48" t="b">
        <v>1</v>
      </c>
      <c r="U181" s="37"/>
      <c r="V181" s="37"/>
      <c r="W181" s="9"/>
      <c r="X181" s="8"/>
      <c r="Y181" s="8"/>
      <c r="Z181" s="8"/>
      <c r="AA181" s="8"/>
      <c r="AB181" s="8"/>
      <c r="AC181" s="8"/>
      <c r="AD181" s="8"/>
      <c r="AE181" s="8"/>
      <c r="AG181" s="37"/>
      <c r="AH181" s="37"/>
      <c r="AI181" s="9"/>
      <c r="AJ181" s="8"/>
      <c r="AK181" s="8"/>
      <c r="AL181" s="8"/>
      <c r="AM181" s="8"/>
      <c r="AN181" s="8"/>
      <c r="AO181" s="8"/>
      <c r="AP181" s="8"/>
      <c r="AQ181" s="8"/>
      <c r="AS181" s="37"/>
      <c r="AT181" s="37"/>
      <c r="AU181" s="9"/>
      <c r="AV181" s="8"/>
      <c r="AW181" s="8"/>
      <c r="AX181" s="8"/>
      <c r="AY181" s="8"/>
      <c r="AZ181" s="8"/>
      <c r="BA181" s="8"/>
      <c r="BB181" s="8"/>
      <c r="BC181" s="8"/>
    </row>
    <row r="182" spans="1:55" x14ac:dyDescent="0.25">
      <c r="A182" s="46">
        <v>76.7</v>
      </c>
      <c r="B182" s="48" t="b">
        <v>1</v>
      </c>
      <c r="U182" s="37"/>
      <c r="V182" s="37"/>
      <c r="W182" s="9"/>
      <c r="X182" s="8"/>
      <c r="Y182" s="8"/>
      <c r="Z182" s="8"/>
      <c r="AA182" s="8"/>
      <c r="AB182" s="8"/>
      <c r="AC182" s="8"/>
      <c r="AD182" s="8"/>
      <c r="AE182" s="8"/>
      <c r="AG182" s="37"/>
      <c r="AH182" s="37"/>
      <c r="AI182" s="9"/>
      <c r="AJ182" s="8"/>
      <c r="AK182" s="8"/>
      <c r="AL182" s="8"/>
      <c r="AM182" s="8"/>
      <c r="AN182" s="8"/>
      <c r="AO182" s="8"/>
      <c r="AP182" s="8"/>
      <c r="AQ182" s="8"/>
      <c r="AS182" s="37"/>
      <c r="AT182" s="37"/>
      <c r="AU182" s="9"/>
      <c r="AV182" s="8"/>
      <c r="AW182" s="8"/>
      <c r="AX182" s="8"/>
      <c r="AY182" s="8"/>
      <c r="AZ182" s="8"/>
      <c r="BA182" s="8"/>
      <c r="BB182" s="8"/>
      <c r="BC182" s="8"/>
    </row>
    <row r="183" spans="1:55" x14ac:dyDescent="0.25">
      <c r="A183" s="46">
        <v>76.5</v>
      </c>
      <c r="B183" s="48" t="b">
        <v>1</v>
      </c>
      <c r="U183" s="37"/>
      <c r="V183" s="37"/>
      <c r="W183" s="9"/>
      <c r="X183" s="8"/>
      <c r="Y183" s="8"/>
      <c r="Z183" s="8"/>
      <c r="AA183" s="8"/>
      <c r="AB183" s="8"/>
      <c r="AC183" s="8"/>
      <c r="AD183" s="8"/>
      <c r="AE183" s="8"/>
      <c r="AG183" s="37"/>
      <c r="AH183" s="37"/>
      <c r="AI183" s="9"/>
      <c r="AJ183" s="8"/>
      <c r="AK183" s="8"/>
      <c r="AL183" s="8"/>
      <c r="AM183" s="8"/>
      <c r="AN183" s="8"/>
      <c r="AO183" s="8"/>
      <c r="AP183" s="8"/>
      <c r="AQ183" s="8"/>
      <c r="AS183" s="37"/>
      <c r="AT183" s="37"/>
      <c r="AU183" s="9"/>
      <c r="AV183" s="8"/>
      <c r="AW183" s="8"/>
      <c r="AX183" s="8"/>
      <c r="AY183" s="8"/>
      <c r="AZ183" s="8"/>
      <c r="BA183" s="8"/>
      <c r="BB183" s="8"/>
      <c r="BC183" s="8"/>
    </row>
    <row r="184" spans="1:55" x14ac:dyDescent="0.25">
      <c r="A184" s="46">
        <v>76.099999999999994</v>
      </c>
      <c r="B184" s="48" t="b">
        <v>1</v>
      </c>
      <c r="U184" s="37"/>
      <c r="V184" s="37"/>
      <c r="W184" s="9"/>
      <c r="X184" s="8"/>
      <c r="Y184" s="8"/>
      <c r="Z184" s="8"/>
      <c r="AA184" s="8"/>
      <c r="AB184" s="8"/>
      <c r="AC184" s="8"/>
      <c r="AD184" s="8"/>
      <c r="AE184" s="8"/>
      <c r="AG184" s="37"/>
      <c r="AH184" s="37"/>
      <c r="AI184" s="9"/>
      <c r="AJ184" s="8"/>
      <c r="AK184" s="8"/>
      <c r="AL184" s="8"/>
      <c r="AM184" s="8"/>
      <c r="AN184" s="8"/>
      <c r="AO184" s="8"/>
      <c r="AP184" s="8"/>
      <c r="AQ184" s="8"/>
      <c r="AS184" s="37"/>
      <c r="AT184" s="37"/>
      <c r="AU184" s="9"/>
      <c r="AV184" s="8"/>
      <c r="AW184" s="8"/>
      <c r="AX184" s="8"/>
      <c r="AY184" s="8"/>
      <c r="AZ184" s="8"/>
      <c r="BA184" s="8"/>
      <c r="BB184" s="8"/>
      <c r="BC184" s="8"/>
    </row>
    <row r="185" spans="1:55" x14ac:dyDescent="0.25">
      <c r="A185" s="46">
        <v>76.099999999999994</v>
      </c>
      <c r="B185" s="48" t="b">
        <v>1</v>
      </c>
      <c r="U185" s="37"/>
      <c r="V185" s="37"/>
      <c r="W185" s="9"/>
      <c r="X185" s="8"/>
      <c r="Y185" s="8"/>
      <c r="Z185" s="8"/>
      <c r="AA185" s="8"/>
      <c r="AB185" s="8"/>
      <c r="AC185" s="8"/>
      <c r="AD185" s="8"/>
      <c r="AE185" s="8"/>
      <c r="AG185" s="37"/>
      <c r="AH185" s="37"/>
      <c r="AI185" s="9"/>
      <c r="AJ185" s="8"/>
      <c r="AK185" s="8"/>
      <c r="AL185" s="8"/>
      <c r="AM185" s="8"/>
      <c r="AN185" s="8"/>
      <c r="AO185" s="8"/>
      <c r="AP185" s="8"/>
      <c r="AQ185" s="8"/>
      <c r="AS185" s="37"/>
      <c r="AT185" s="37"/>
      <c r="AU185" s="9"/>
      <c r="AV185" s="8"/>
      <c r="AW185" s="8"/>
      <c r="AX185" s="8"/>
      <c r="AY185" s="8"/>
      <c r="AZ185" s="8"/>
      <c r="BA185" s="8"/>
      <c r="BB185" s="8"/>
      <c r="BC185" s="8"/>
    </row>
    <row r="186" spans="1:55" x14ac:dyDescent="0.25">
      <c r="A186" s="46">
        <v>76</v>
      </c>
      <c r="B186" s="48" t="b">
        <v>1</v>
      </c>
      <c r="U186" s="37"/>
      <c r="V186" s="37"/>
      <c r="W186" s="9"/>
      <c r="X186" s="8"/>
      <c r="Y186" s="8"/>
      <c r="Z186" s="8"/>
      <c r="AA186" s="8"/>
      <c r="AB186" s="8"/>
      <c r="AC186" s="8"/>
      <c r="AD186" s="8"/>
      <c r="AE186" s="8"/>
      <c r="AG186" s="37"/>
      <c r="AH186" s="37"/>
      <c r="AI186" s="9"/>
      <c r="AJ186" s="8"/>
      <c r="AK186" s="8"/>
      <c r="AL186" s="8"/>
      <c r="AM186" s="8"/>
      <c r="AN186" s="8"/>
      <c r="AO186" s="8"/>
      <c r="AP186" s="8"/>
      <c r="AQ186" s="8"/>
      <c r="AS186" s="37"/>
      <c r="AT186" s="37"/>
      <c r="AU186" s="9"/>
      <c r="AV186" s="8"/>
      <c r="AW186" s="8"/>
      <c r="AX186" s="8"/>
      <c r="AY186" s="8"/>
      <c r="AZ186" s="8"/>
      <c r="BA186" s="8"/>
      <c r="BB186" s="8"/>
      <c r="BC186" s="8"/>
    </row>
    <row r="187" spans="1:55" x14ac:dyDescent="0.25">
      <c r="A187" s="46">
        <v>75.8</v>
      </c>
      <c r="B187" s="48" t="b">
        <v>1</v>
      </c>
      <c r="U187" s="37"/>
      <c r="V187" s="37"/>
      <c r="W187" s="9"/>
      <c r="X187" s="8"/>
      <c r="Y187" s="8"/>
      <c r="Z187" s="8"/>
      <c r="AA187" s="8"/>
      <c r="AB187" s="8"/>
      <c r="AC187" s="8"/>
      <c r="AD187" s="8"/>
      <c r="AE187" s="8"/>
      <c r="AG187" s="37"/>
      <c r="AH187" s="37"/>
      <c r="AI187" s="9"/>
      <c r="AJ187" s="8"/>
      <c r="AK187" s="8"/>
      <c r="AL187" s="8"/>
      <c r="AM187" s="8"/>
      <c r="AN187" s="8"/>
      <c r="AO187" s="8"/>
      <c r="AP187" s="8"/>
      <c r="AQ187" s="8"/>
      <c r="AS187" s="37"/>
      <c r="AT187" s="37"/>
      <c r="AU187" s="9"/>
      <c r="AV187" s="8"/>
      <c r="AW187" s="8"/>
      <c r="AX187" s="8"/>
      <c r="AY187" s="8"/>
      <c r="AZ187" s="8"/>
      <c r="BA187" s="8"/>
      <c r="BB187" s="8"/>
      <c r="BC187" s="8"/>
    </row>
    <row r="188" spans="1:55" x14ac:dyDescent="0.25">
      <c r="A188" s="46">
        <v>75.599999999999994</v>
      </c>
      <c r="B188" s="48" t="b">
        <v>1</v>
      </c>
      <c r="U188" s="37"/>
      <c r="V188" s="37"/>
      <c r="W188" s="9"/>
      <c r="X188" s="8"/>
      <c r="Y188" s="8"/>
      <c r="Z188" s="8"/>
      <c r="AA188" s="8"/>
      <c r="AB188" s="8"/>
      <c r="AC188" s="8"/>
      <c r="AD188" s="8"/>
      <c r="AE188" s="8"/>
      <c r="AG188" s="37"/>
      <c r="AH188" s="37"/>
      <c r="AI188" s="9"/>
      <c r="AJ188" s="8"/>
      <c r="AK188" s="8"/>
      <c r="AL188" s="8"/>
      <c r="AM188" s="8"/>
      <c r="AN188" s="8"/>
      <c r="AO188" s="8"/>
      <c r="AP188" s="8"/>
      <c r="AQ188" s="8"/>
      <c r="AS188" s="37"/>
      <c r="AT188" s="37"/>
      <c r="AU188" s="9"/>
      <c r="AV188" s="8"/>
      <c r="AW188" s="8"/>
      <c r="AX188" s="8"/>
      <c r="AY188" s="8"/>
      <c r="AZ188" s="8"/>
      <c r="BA188" s="8"/>
      <c r="BB188" s="8"/>
      <c r="BC188" s="8"/>
    </row>
    <row r="189" spans="1:55" x14ac:dyDescent="0.25">
      <c r="A189" s="46">
        <v>75.5</v>
      </c>
      <c r="B189" s="48" t="b">
        <v>1</v>
      </c>
      <c r="U189" s="37"/>
      <c r="V189" s="37"/>
      <c r="W189" s="9"/>
      <c r="X189" s="8"/>
      <c r="Y189" s="8"/>
      <c r="Z189" s="8"/>
      <c r="AA189" s="8"/>
      <c r="AB189" s="8"/>
      <c r="AC189" s="8"/>
      <c r="AD189" s="8"/>
      <c r="AE189" s="8"/>
      <c r="AG189" s="37"/>
      <c r="AH189" s="37"/>
      <c r="AI189" s="9"/>
      <c r="AJ189" s="8"/>
      <c r="AK189" s="8"/>
      <c r="AL189" s="8"/>
      <c r="AM189" s="8"/>
      <c r="AN189" s="8"/>
      <c r="AO189" s="8"/>
      <c r="AP189" s="8"/>
      <c r="AQ189" s="8"/>
      <c r="AS189" s="37"/>
      <c r="AT189" s="37"/>
      <c r="AU189" s="9"/>
      <c r="AV189" s="8"/>
      <c r="AW189" s="8"/>
      <c r="AX189" s="8"/>
      <c r="AY189" s="8"/>
      <c r="AZ189" s="8"/>
      <c r="BA189" s="8"/>
      <c r="BB189" s="8"/>
      <c r="BC189" s="8"/>
    </row>
    <row r="190" spans="1:55" x14ac:dyDescent="0.25">
      <c r="A190" s="46">
        <v>75.3</v>
      </c>
      <c r="B190" s="48" t="b">
        <v>1</v>
      </c>
      <c r="U190" s="37"/>
      <c r="V190" s="37"/>
      <c r="W190" s="9"/>
      <c r="X190" s="8"/>
      <c r="Y190" s="8"/>
      <c r="Z190" s="8"/>
      <c r="AA190" s="8"/>
      <c r="AB190" s="8"/>
      <c r="AC190" s="8"/>
      <c r="AD190" s="8"/>
      <c r="AE190" s="8"/>
      <c r="AG190" s="37"/>
      <c r="AH190" s="37"/>
      <c r="AI190" s="9"/>
      <c r="AJ190" s="8"/>
      <c r="AK190" s="8"/>
      <c r="AL190" s="8"/>
      <c r="AM190" s="8"/>
      <c r="AN190" s="8"/>
      <c r="AO190" s="8"/>
      <c r="AP190" s="8"/>
      <c r="AQ190" s="8"/>
      <c r="AS190" s="37"/>
      <c r="AT190" s="37"/>
      <c r="AU190" s="9"/>
      <c r="AV190" s="8"/>
      <c r="AW190" s="8"/>
      <c r="AX190" s="8"/>
      <c r="AY190" s="8"/>
      <c r="AZ190" s="8"/>
      <c r="BA190" s="8"/>
      <c r="BB190" s="8"/>
      <c r="BC190" s="8"/>
    </row>
    <row r="191" spans="1:55" x14ac:dyDescent="0.25">
      <c r="A191" s="46">
        <v>75.2</v>
      </c>
      <c r="B191" s="48" t="b">
        <v>1</v>
      </c>
      <c r="U191" s="37"/>
      <c r="V191" s="37"/>
      <c r="W191" s="9"/>
      <c r="X191" s="8"/>
      <c r="Y191" s="8"/>
      <c r="Z191" s="8"/>
      <c r="AA191" s="8"/>
      <c r="AB191" s="8"/>
      <c r="AC191" s="8"/>
      <c r="AD191" s="8"/>
      <c r="AE191" s="8"/>
      <c r="AG191" s="37"/>
      <c r="AH191" s="37"/>
      <c r="AI191" s="9"/>
      <c r="AJ191" s="8"/>
      <c r="AK191" s="8"/>
      <c r="AL191" s="8"/>
      <c r="AM191" s="8"/>
      <c r="AN191" s="8"/>
      <c r="AO191" s="8"/>
      <c r="AP191" s="8"/>
      <c r="AQ191" s="8"/>
      <c r="AS191" s="37"/>
      <c r="AT191" s="37"/>
      <c r="AU191" s="9"/>
      <c r="AV191" s="8"/>
      <c r="AW191" s="8"/>
      <c r="AX191" s="8"/>
      <c r="AY191" s="8"/>
      <c r="AZ191" s="8"/>
      <c r="BA191" s="8"/>
      <c r="BB191" s="8"/>
      <c r="BC191" s="8"/>
    </row>
    <row r="192" spans="1:55" x14ac:dyDescent="0.25">
      <c r="A192" s="46">
        <v>75</v>
      </c>
      <c r="B192" s="48" t="b">
        <v>1</v>
      </c>
      <c r="U192" s="37"/>
      <c r="V192" s="37"/>
      <c r="W192" s="9"/>
      <c r="X192" s="8"/>
      <c r="Y192" s="8"/>
      <c r="Z192" s="8"/>
      <c r="AA192" s="8"/>
      <c r="AB192" s="8"/>
      <c r="AC192" s="8"/>
      <c r="AD192" s="8"/>
      <c r="AE192" s="8"/>
      <c r="AG192" s="37"/>
      <c r="AH192" s="37"/>
      <c r="AI192" s="9"/>
      <c r="AJ192" s="8"/>
      <c r="AK192" s="8"/>
      <c r="AL192" s="8"/>
      <c r="AM192" s="8"/>
      <c r="AN192" s="8"/>
      <c r="AO192" s="8"/>
      <c r="AP192" s="8"/>
      <c r="AQ192" s="8"/>
      <c r="AS192" s="37"/>
      <c r="AT192" s="37"/>
      <c r="AU192" s="9"/>
      <c r="AV192" s="8"/>
      <c r="AW192" s="8"/>
      <c r="AX192" s="8"/>
      <c r="AY192" s="8"/>
      <c r="AZ192" s="8"/>
      <c r="BA192" s="8"/>
      <c r="BB192" s="8"/>
      <c r="BC192" s="8"/>
    </row>
    <row r="193" spans="1:55" x14ac:dyDescent="0.25">
      <c r="A193" s="46">
        <v>74.900000000000006</v>
      </c>
      <c r="B193" s="48" t="b">
        <v>1</v>
      </c>
      <c r="U193" s="37"/>
      <c r="V193" s="37"/>
      <c r="W193" s="9"/>
      <c r="X193" s="8"/>
      <c r="Y193" s="8"/>
      <c r="Z193" s="8"/>
      <c r="AA193" s="8"/>
      <c r="AB193" s="8"/>
      <c r="AC193" s="8"/>
      <c r="AD193" s="8"/>
      <c r="AE193" s="8"/>
      <c r="AG193" s="37"/>
      <c r="AH193" s="37"/>
      <c r="AI193" s="9"/>
      <c r="AJ193" s="8"/>
      <c r="AK193" s="8"/>
      <c r="AL193" s="8"/>
      <c r="AM193" s="8"/>
      <c r="AN193" s="8"/>
      <c r="AO193" s="8"/>
      <c r="AP193" s="8"/>
      <c r="AQ193" s="8"/>
      <c r="AS193" s="37"/>
      <c r="AT193" s="37"/>
      <c r="AU193" s="9"/>
      <c r="AV193" s="8"/>
      <c r="AW193" s="8"/>
      <c r="AX193" s="8"/>
      <c r="AY193" s="8"/>
      <c r="AZ193" s="8"/>
      <c r="BA193" s="8"/>
      <c r="BB193" s="8"/>
      <c r="BC193" s="8"/>
    </row>
    <row r="194" spans="1:55" x14ac:dyDescent="0.25">
      <c r="A194" s="46">
        <v>74.7</v>
      </c>
      <c r="B194" s="48" t="b">
        <v>1</v>
      </c>
      <c r="U194" s="37"/>
      <c r="V194" s="37"/>
      <c r="W194" s="9"/>
      <c r="X194" s="8"/>
      <c r="Y194" s="8"/>
      <c r="Z194" s="8"/>
      <c r="AA194" s="8"/>
      <c r="AB194" s="8"/>
      <c r="AC194" s="8"/>
      <c r="AD194" s="8"/>
      <c r="AE194" s="8"/>
      <c r="AG194" s="37"/>
      <c r="AH194" s="37"/>
      <c r="AI194" s="9"/>
      <c r="AJ194" s="8"/>
      <c r="AK194" s="8"/>
      <c r="AL194" s="8"/>
      <c r="AM194" s="8"/>
      <c r="AN194" s="8"/>
      <c r="AO194" s="8"/>
      <c r="AP194" s="8"/>
      <c r="AQ194" s="8"/>
      <c r="AS194" s="37"/>
      <c r="AT194" s="37"/>
      <c r="AU194" s="9"/>
      <c r="AV194" s="8"/>
      <c r="AW194" s="8"/>
      <c r="AX194" s="8"/>
      <c r="AY194" s="8"/>
      <c r="AZ194" s="8"/>
      <c r="BA194" s="8"/>
      <c r="BB194" s="8"/>
      <c r="BC194" s="8"/>
    </row>
    <row r="195" spans="1:55" x14ac:dyDescent="0.25">
      <c r="A195" s="46">
        <v>74.5</v>
      </c>
      <c r="B195" s="48" t="b">
        <v>1</v>
      </c>
      <c r="U195" s="37"/>
      <c r="V195" s="37"/>
      <c r="W195" s="9"/>
      <c r="X195" s="8"/>
      <c r="Y195" s="8"/>
      <c r="Z195" s="8"/>
      <c r="AA195" s="8"/>
      <c r="AB195" s="8"/>
      <c r="AC195" s="8"/>
      <c r="AD195" s="8"/>
      <c r="AE195" s="8"/>
      <c r="AG195" s="37"/>
      <c r="AH195" s="37"/>
      <c r="AI195" s="9"/>
      <c r="AJ195" s="8"/>
      <c r="AK195" s="8"/>
      <c r="AL195" s="8"/>
      <c r="AM195" s="8"/>
      <c r="AN195" s="8"/>
      <c r="AO195" s="8"/>
      <c r="AP195" s="8"/>
      <c r="AQ195" s="8"/>
      <c r="AS195" s="37"/>
      <c r="AT195" s="37"/>
      <c r="AU195" s="9"/>
      <c r="AV195" s="8"/>
      <c r="AW195" s="8"/>
      <c r="AX195" s="8"/>
      <c r="AY195" s="8"/>
      <c r="AZ195" s="8"/>
      <c r="BA195" s="8"/>
      <c r="BB195" s="8"/>
      <c r="BC195" s="8"/>
    </row>
    <row r="196" spans="1:55" x14ac:dyDescent="0.25">
      <c r="A196" s="46">
        <v>71.8</v>
      </c>
      <c r="B196" s="48" t="b">
        <v>1</v>
      </c>
      <c r="U196" s="37"/>
      <c r="V196" s="37"/>
      <c r="W196" s="9"/>
      <c r="X196" s="8"/>
      <c r="Y196" s="8"/>
      <c r="Z196" s="8"/>
      <c r="AA196" s="8"/>
      <c r="AB196" s="8"/>
      <c r="AC196" s="8"/>
      <c r="AD196" s="8"/>
      <c r="AE196" s="8"/>
      <c r="AG196" s="37"/>
      <c r="AH196" s="37"/>
      <c r="AI196" s="9"/>
      <c r="AJ196" s="8"/>
      <c r="AK196" s="8"/>
      <c r="AL196" s="8"/>
      <c r="AM196" s="8"/>
      <c r="AN196" s="8"/>
      <c r="AO196" s="8"/>
      <c r="AP196" s="8"/>
      <c r="AQ196" s="8"/>
      <c r="AS196" s="37"/>
      <c r="AT196" s="37"/>
      <c r="AU196" s="9"/>
      <c r="AV196" s="8"/>
      <c r="AW196" s="8"/>
      <c r="AX196" s="8"/>
      <c r="AY196" s="8"/>
      <c r="AZ196" s="8"/>
      <c r="BA196" s="8"/>
      <c r="BB196" s="8"/>
      <c r="BC196" s="8"/>
    </row>
    <row r="197" spans="1:55" x14ac:dyDescent="0.25">
      <c r="A197" s="46">
        <v>71.400000000000006</v>
      </c>
      <c r="B197" s="48" t="b">
        <v>1</v>
      </c>
      <c r="U197" s="37"/>
      <c r="V197" s="37"/>
      <c r="W197" s="9"/>
      <c r="X197" s="8"/>
      <c r="Y197" s="8"/>
      <c r="Z197" s="8"/>
      <c r="AA197" s="8"/>
      <c r="AB197" s="8"/>
      <c r="AC197" s="8"/>
      <c r="AD197" s="8"/>
      <c r="AE197" s="8"/>
      <c r="AG197" s="37"/>
      <c r="AH197" s="37"/>
      <c r="AI197" s="9"/>
      <c r="AJ197" s="8"/>
      <c r="AK197" s="8"/>
      <c r="AL197" s="8"/>
      <c r="AM197" s="8"/>
      <c r="AN197" s="8"/>
      <c r="AO197" s="8"/>
      <c r="AP197" s="8"/>
      <c r="AQ197" s="8"/>
      <c r="AS197" s="37"/>
      <c r="AT197" s="37"/>
      <c r="AU197" s="9"/>
      <c r="AV197" s="8"/>
      <c r="AW197" s="8"/>
      <c r="AX197" s="8"/>
      <c r="AY197" s="8"/>
      <c r="AZ197" s="8"/>
      <c r="BA197" s="8"/>
      <c r="BB197" s="8"/>
      <c r="BC197" s="8"/>
    </row>
    <row r="198" spans="1:55" x14ac:dyDescent="0.25">
      <c r="A198" s="46">
        <v>71</v>
      </c>
      <c r="B198" s="48" t="b">
        <v>1</v>
      </c>
      <c r="U198" s="37"/>
      <c r="V198" s="37"/>
      <c r="W198" s="9"/>
      <c r="X198" s="8"/>
      <c r="Y198" s="8"/>
      <c r="Z198" s="8"/>
      <c r="AA198" s="8"/>
      <c r="AB198" s="8"/>
      <c r="AC198" s="8"/>
      <c r="AD198" s="8"/>
      <c r="AE198" s="8"/>
      <c r="AG198" s="37"/>
      <c r="AH198" s="37"/>
      <c r="AI198" s="9"/>
      <c r="AJ198" s="8"/>
      <c r="AK198" s="8"/>
      <c r="AL198" s="8"/>
      <c r="AM198" s="8"/>
      <c r="AN198" s="8"/>
      <c r="AO198" s="8"/>
      <c r="AP198" s="8"/>
      <c r="AQ198" s="8"/>
      <c r="AS198" s="37"/>
      <c r="AT198" s="37"/>
      <c r="AU198" s="9"/>
      <c r="AV198" s="8"/>
      <c r="AW198" s="8"/>
      <c r="AX198" s="8"/>
      <c r="AY198" s="8"/>
      <c r="AZ198" s="8"/>
      <c r="BA198" s="8"/>
      <c r="BB198" s="8"/>
      <c r="BC198" s="8"/>
    </row>
    <row r="199" spans="1:55" x14ac:dyDescent="0.25">
      <c r="A199" s="46">
        <v>77</v>
      </c>
      <c r="B199" s="48" t="b">
        <v>1</v>
      </c>
      <c r="U199" s="37"/>
      <c r="V199" s="37"/>
      <c r="W199" s="9"/>
      <c r="X199" s="8"/>
      <c r="Y199" s="8"/>
      <c r="Z199" s="8"/>
      <c r="AA199" s="8"/>
      <c r="AB199" s="8"/>
      <c r="AC199" s="8"/>
      <c r="AD199" s="8"/>
      <c r="AE199" s="8"/>
      <c r="AG199" s="37"/>
      <c r="AH199" s="37"/>
      <c r="AI199" s="9"/>
      <c r="AJ199" s="8"/>
      <c r="AK199" s="8"/>
      <c r="AL199" s="8"/>
      <c r="AM199" s="8"/>
      <c r="AN199" s="8"/>
      <c r="AO199" s="8"/>
      <c r="AP199" s="8"/>
      <c r="AQ199" s="8"/>
      <c r="AS199" s="37"/>
      <c r="AT199" s="37"/>
      <c r="AU199" s="9"/>
      <c r="AV199" s="8"/>
      <c r="AW199" s="8"/>
      <c r="AX199" s="8"/>
      <c r="AY199" s="8"/>
      <c r="AZ199" s="8"/>
      <c r="BA199" s="8"/>
      <c r="BB199" s="8"/>
      <c r="BC199" s="8"/>
    </row>
    <row r="200" spans="1:55" x14ac:dyDescent="0.25">
      <c r="A200" s="46">
        <v>73</v>
      </c>
      <c r="B200" s="48" t="b">
        <v>1</v>
      </c>
      <c r="U200" s="37"/>
      <c r="V200" s="37"/>
      <c r="W200" s="9"/>
      <c r="X200" s="8"/>
      <c r="Y200" s="8"/>
      <c r="Z200" s="8"/>
      <c r="AA200" s="8"/>
      <c r="AB200" s="8"/>
      <c r="AC200" s="8"/>
      <c r="AD200" s="8"/>
      <c r="AE200" s="8"/>
      <c r="AG200" s="37"/>
      <c r="AH200" s="37"/>
      <c r="AI200" s="9"/>
      <c r="AJ200" s="8"/>
      <c r="AK200" s="8"/>
      <c r="AL200" s="8"/>
      <c r="AM200" s="8"/>
      <c r="AN200" s="8"/>
      <c r="AO200" s="8"/>
      <c r="AP200" s="8"/>
      <c r="AQ200" s="8"/>
      <c r="AS200" s="37"/>
      <c r="AT200" s="37"/>
      <c r="AU200" s="9"/>
      <c r="AV200" s="8"/>
      <c r="AW200" s="8"/>
      <c r="AX200" s="8"/>
      <c r="AY200" s="8"/>
      <c r="AZ200" s="8"/>
      <c r="BA200" s="8"/>
      <c r="BB200" s="8"/>
      <c r="BC200" s="8"/>
    </row>
    <row r="201" spans="1:55" x14ac:dyDescent="0.25">
      <c r="A201" s="46">
        <v>69.900000000000006</v>
      </c>
      <c r="B201" s="48" t="b">
        <v>1</v>
      </c>
      <c r="U201" s="37"/>
      <c r="V201" s="37"/>
      <c r="W201" s="9"/>
      <c r="X201" s="8"/>
      <c r="Y201" s="8"/>
      <c r="Z201" s="8"/>
      <c r="AA201" s="8"/>
      <c r="AB201" s="8"/>
      <c r="AC201" s="8"/>
      <c r="AD201" s="8"/>
      <c r="AE201" s="8"/>
      <c r="AG201" s="37"/>
      <c r="AH201" s="37"/>
      <c r="AI201" s="9"/>
      <c r="AJ201" s="8"/>
      <c r="AK201" s="8"/>
      <c r="AL201" s="8"/>
      <c r="AM201" s="8"/>
      <c r="AN201" s="8"/>
      <c r="AO201" s="8"/>
      <c r="AP201" s="8"/>
      <c r="AQ201" s="8"/>
      <c r="AS201" s="37"/>
      <c r="AT201" s="37"/>
      <c r="AU201" s="9"/>
      <c r="AV201" s="8"/>
      <c r="AW201" s="8"/>
      <c r="AX201" s="8"/>
      <c r="AY201" s="8"/>
      <c r="AZ201" s="8"/>
      <c r="BA201" s="8"/>
      <c r="BB201" s="8"/>
      <c r="BC201" s="8"/>
    </row>
    <row r="202" spans="1:55" x14ac:dyDescent="0.25">
      <c r="A202" s="46">
        <v>69.5</v>
      </c>
      <c r="B202" s="48" t="b">
        <v>1</v>
      </c>
      <c r="U202" s="37"/>
      <c r="V202" s="37"/>
      <c r="W202" s="9"/>
      <c r="X202" s="8"/>
      <c r="Y202" s="8"/>
      <c r="Z202" s="8"/>
      <c r="AA202" s="8"/>
      <c r="AB202" s="8"/>
      <c r="AC202" s="8"/>
      <c r="AD202" s="8"/>
      <c r="AE202" s="8"/>
      <c r="AG202" s="37"/>
      <c r="AH202" s="37"/>
      <c r="AI202" s="9"/>
      <c r="AJ202" s="8"/>
      <c r="AK202" s="8"/>
      <c r="AL202" s="8"/>
      <c r="AM202" s="8"/>
      <c r="AN202" s="8"/>
      <c r="AO202" s="8"/>
      <c r="AP202" s="8"/>
      <c r="AQ202" s="8"/>
      <c r="AS202" s="37"/>
      <c r="AT202" s="37"/>
      <c r="AU202" s="9"/>
      <c r="AV202" s="8"/>
      <c r="AW202" s="8"/>
      <c r="AX202" s="8"/>
      <c r="AY202" s="8"/>
      <c r="AZ202" s="8"/>
      <c r="BA202" s="8"/>
      <c r="BB202" s="8"/>
      <c r="BC202" s="8"/>
    </row>
    <row r="203" spans="1:55" x14ac:dyDescent="0.25">
      <c r="A203" s="46">
        <v>69.099999999999994</v>
      </c>
      <c r="B203" s="48" t="b">
        <v>1</v>
      </c>
      <c r="U203" s="37"/>
      <c r="V203" s="37"/>
      <c r="W203" s="9"/>
      <c r="X203" s="8"/>
      <c r="Y203" s="8"/>
      <c r="Z203" s="8"/>
      <c r="AA203" s="8"/>
      <c r="AB203" s="8"/>
      <c r="AC203" s="8"/>
      <c r="AD203" s="8"/>
      <c r="AE203" s="8"/>
      <c r="AG203" s="37"/>
      <c r="AH203" s="37"/>
      <c r="AI203" s="9"/>
      <c r="AJ203" s="8"/>
      <c r="AK203" s="8"/>
      <c r="AL203" s="8"/>
      <c r="AM203" s="8"/>
      <c r="AN203" s="8"/>
      <c r="AO203" s="8"/>
      <c r="AP203" s="8"/>
      <c r="AQ203" s="8"/>
      <c r="AS203" s="37"/>
      <c r="AT203" s="37"/>
      <c r="AU203" s="9"/>
      <c r="AV203" s="8"/>
      <c r="AW203" s="8"/>
      <c r="AX203" s="8"/>
      <c r="AY203" s="8"/>
      <c r="AZ203" s="8"/>
      <c r="BA203" s="8"/>
      <c r="BB203" s="8"/>
      <c r="BC203" s="8"/>
    </row>
    <row r="204" spans="1:55" x14ac:dyDescent="0.25">
      <c r="A204" s="46">
        <v>68.599999999999994</v>
      </c>
      <c r="B204" s="48" t="b">
        <v>1</v>
      </c>
      <c r="U204" s="37"/>
      <c r="V204" s="37"/>
      <c r="W204" s="9"/>
      <c r="X204" s="8"/>
      <c r="Y204" s="8"/>
      <c r="Z204" s="8"/>
      <c r="AA204" s="8"/>
      <c r="AB204" s="8"/>
      <c r="AC204" s="8"/>
      <c r="AD204" s="8"/>
      <c r="AE204" s="8"/>
      <c r="AG204" s="37"/>
      <c r="AH204" s="37"/>
      <c r="AI204" s="9"/>
      <c r="AJ204" s="8"/>
      <c r="AK204" s="8"/>
      <c r="AL204" s="8"/>
      <c r="AM204" s="8"/>
      <c r="AN204" s="8"/>
      <c r="AO204" s="8"/>
      <c r="AP204" s="8"/>
      <c r="AQ204" s="8"/>
      <c r="AS204" s="37"/>
      <c r="AT204" s="37"/>
      <c r="AU204" s="9"/>
      <c r="AV204" s="8"/>
      <c r="AW204" s="8"/>
      <c r="AX204" s="8"/>
      <c r="AY204" s="8"/>
      <c r="AZ204" s="8"/>
      <c r="BA204" s="8"/>
      <c r="BB204" s="8"/>
      <c r="BC204" s="8"/>
    </row>
    <row r="205" spans="1:55" x14ac:dyDescent="0.25">
      <c r="A205" s="46">
        <v>68.2</v>
      </c>
      <c r="B205" s="48" t="b">
        <v>1</v>
      </c>
      <c r="U205" s="37"/>
      <c r="V205" s="37"/>
      <c r="W205" s="9"/>
      <c r="X205" s="8"/>
      <c r="Y205" s="8"/>
      <c r="Z205" s="8"/>
      <c r="AA205" s="8"/>
      <c r="AB205" s="8"/>
      <c r="AC205" s="8"/>
      <c r="AD205" s="8"/>
      <c r="AE205" s="8"/>
      <c r="AG205" s="37"/>
      <c r="AH205" s="37"/>
      <c r="AI205" s="9"/>
      <c r="AJ205" s="8"/>
      <c r="AK205" s="8"/>
      <c r="AL205" s="8"/>
      <c r="AM205" s="8"/>
      <c r="AN205" s="8"/>
      <c r="AO205" s="8"/>
      <c r="AP205" s="8"/>
      <c r="AQ205" s="8"/>
      <c r="AS205" s="37"/>
      <c r="AT205" s="37"/>
      <c r="AU205" s="9"/>
      <c r="AV205" s="8"/>
      <c r="AW205" s="8"/>
      <c r="AX205" s="8"/>
      <c r="AY205" s="8"/>
      <c r="AZ205" s="8"/>
      <c r="BA205" s="8"/>
      <c r="BB205" s="8"/>
      <c r="BC205" s="8"/>
    </row>
    <row r="206" spans="1:55" x14ac:dyDescent="0.25">
      <c r="A206" s="46">
        <v>67.8</v>
      </c>
      <c r="B206" s="48" t="b">
        <v>1</v>
      </c>
      <c r="U206" s="37"/>
      <c r="V206" s="37"/>
      <c r="W206" s="9"/>
      <c r="X206" s="8"/>
      <c r="Y206" s="8"/>
      <c r="Z206" s="8"/>
      <c r="AA206" s="8"/>
      <c r="AB206" s="8"/>
      <c r="AC206" s="8"/>
      <c r="AD206" s="8"/>
      <c r="AE206" s="8"/>
      <c r="AG206" s="37"/>
      <c r="AH206" s="37"/>
      <c r="AI206" s="9"/>
      <c r="AJ206" s="8"/>
      <c r="AK206" s="8"/>
      <c r="AL206" s="8"/>
      <c r="AM206" s="8"/>
      <c r="AN206" s="8"/>
      <c r="AO206" s="8"/>
      <c r="AP206" s="8"/>
      <c r="AQ206" s="8"/>
      <c r="AS206" s="37"/>
      <c r="AT206" s="37"/>
      <c r="AU206" s="9"/>
      <c r="AV206" s="8"/>
      <c r="AW206" s="8"/>
      <c r="AX206" s="8"/>
      <c r="AY206" s="8"/>
      <c r="AZ206" s="8"/>
      <c r="BA206" s="8"/>
      <c r="BB206" s="8"/>
      <c r="BC206" s="8"/>
    </row>
    <row r="207" spans="1:55" x14ac:dyDescent="0.25">
      <c r="A207" s="46">
        <v>67.3</v>
      </c>
      <c r="B207" s="48" t="b">
        <v>1</v>
      </c>
      <c r="U207" s="37"/>
      <c r="V207" s="37"/>
      <c r="W207" s="9"/>
      <c r="X207" s="8"/>
      <c r="Y207" s="8"/>
      <c r="Z207" s="8"/>
      <c r="AA207" s="8"/>
      <c r="AB207" s="8"/>
      <c r="AC207" s="8"/>
      <c r="AD207" s="8"/>
      <c r="AE207" s="8"/>
      <c r="AG207" s="37"/>
      <c r="AH207" s="37"/>
      <c r="AI207" s="9"/>
      <c r="AJ207" s="8"/>
      <c r="AK207" s="8"/>
      <c r="AL207" s="8"/>
      <c r="AM207" s="8"/>
      <c r="AN207" s="8"/>
      <c r="AO207" s="8"/>
      <c r="AP207" s="8"/>
      <c r="AQ207" s="8"/>
      <c r="AS207" s="37"/>
      <c r="AT207" s="37"/>
      <c r="AU207" s="9"/>
      <c r="AV207" s="8"/>
      <c r="AW207" s="8"/>
      <c r="AX207" s="8"/>
      <c r="AY207" s="8"/>
      <c r="AZ207" s="8"/>
      <c r="BA207" s="8"/>
      <c r="BB207" s="8"/>
      <c r="BC207" s="8"/>
    </row>
    <row r="208" spans="1:55" x14ac:dyDescent="0.25">
      <c r="A208" s="46">
        <v>66.8</v>
      </c>
      <c r="B208" s="48" t="b">
        <v>1</v>
      </c>
      <c r="U208" s="37"/>
      <c r="V208" s="37"/>
      <c r="W208" s="9"/>
      <c r="X208" s="8"/>
      <c r="Y208" s="8"/>
      <c r="Z208" s="8"/>
      <c r="AA208" s="8"/>
      <c r="AB208" s="8"/>
      <c r="AC208" s="8"/>
      <c r="AD208" s="8"/>
      <c r="AE208" s="8"/>
      <c r="AG208" s="37"/>
      <c r="AH208" s="37"/>
      <c r="AI208" s="9"/>
      <c r="AJ208" s="8"/>
      <c r="AK208" s="8"/>
      <c r="AL208" s="8"/>
      <c r="AM208" s="8"/>
      <c r="AN208" s="8"/>
      <c r="AO208" s="8"/>
      <c r="AP208" s="8"/>
      <c r="AQ208" s="8"/>
      <c r="AS208" s="37"/>
      <c r="AT208" s="37"/>
      <c r="AU208" s="9"/>
      <c r="AV208" s="8"/>
      <c r="AW208" s="8"/>
      <c r="AX208" s="8"/>
      <c r="AY208" s="8"/>
      <c r="AZ208" s="8"/>
      <c r="BA208" s="8"/>
      <c r="BB208" s="8"/>
      <c r="BC208" s="8"/>
    </row>
    <row r="209" spans="1:55" x14ac:dyDescent="0.25">
      <c r="A209" s="46">
        <v>66.3</v>
      </c>
      <c r="B209" s="48" t="b">
        <v>1</v>
      </c>
      <c r="U209" s="37"/>
      <c r="V209" s="37"/>
      <c r="W209" s="9"/>
      <c r="X209" s="8"/>
      <c r="Y209" s="8"/>
      <c r="Z209" s="8"/>
      <c r="AA209" s="8"/>
      <c r="AB209" s="8"/>
      <c r="AC209" s="8"/>
      <c r="AD209" s="8"/>
      <c r="AE209" s="8"/>
      <c r="AG209" s="37"/>
      <c r="AH209" s="37"/>
      <c r="AI209" s="9"/>
      <c r="AJ209" s="8"/>
      <c r="AK209" s="8"/>
      <c r="AL209" s="8"/>
      <c r="AM209" s="8"/>
      <c r="AN209" s="8"/>
      <c r="AO209" s="8"/>
      <c r="AP209" s="8"/>
      <c r="AQ209" s="8"/>
      <c r="AS209" s="37"/>
      <c r="AT209" s="37"/>
      <c r="AU209" s="9"/>
      <c r="AV209" s="8"/>
      <c r="AW209" s="8"/>
      <c r="AX209" s="8"/>
      <c r="AY209" s="8"/>
      <c r="AZ209" s="8"/>
      <c r="BA209" s="8"/>
      <c r="BB209" s="8"/>
      <c r="BC209" s="8"/>
    </row>
    <row r="210" spans="1:55" x14ac:dyDescent="0.25">
      <c r="A210" s="46">
        <v>65.8</v>
      </c>
      <c r="B210" s="48" t="b">
        <v>1</v>
      </c>
      <c r="U210" s="37"/>
      <c r="V210" s="37"/>
      <c r="W210" s="9"/>
      <c r="X210" s="8"/>
      <c r="Y210" s="8"/>
      <c r="Z210" s="8"/>
      <c r="AA210" s="8"/>
      <c r="AB210" s="8"/>
      <c r="AC210" s="8"/>
      <c r="AD210" s="8"/>
      <c r="AE210" s="8"/>
      <c r="AG210" s="37"/>
      <c r="AH210" s="37"/>
      <c r="AI210" s="9"/>
      <c r="AJ210" s="8"/>
      <c r="AK210" s="8"/>
      <c r="AL210" s="8"/>
      <c r="AM210" s="8"/>
      <c r="AN210" s="8"/>
      <c r="AO210" s="8"/>
      <c r="AP210" s="8"/>
      <c r="AQ210" s="8"/>
      <c r="AS210" s="37"/>
      <c r="AT210" s="37"/>
      <c r="AU210" s="9"/>
      <c r="AV210" s="8"/>
      <c r="AW210" s="8"/>
      <c r="AX210" s="8"/>
      <c r="AY210" s="8"/>
      <c r="AZ210" s="8"/>
      <c r="BA210" s="8"/>
      <c r="BB210" s="8"/>
      <c r="BC210" s="8"/>
    </row>
    <row r="211" spans="1:55" x14ac:dyDescent="0.25">
      <c r="A211" s="46">
        <v>65.3</v>
      </c>
      <c r="B211" s="48" t="b">
        <v>1</v>
      </c>
      <c r="U211" s="37"/>
      <c r="V211" s="37"/>
      <c r="W211" s="9"/>
      <c r="X211" s="8"/>
      <c r="Y211" s="8"/>
      <c r="Z211" s="8"/>
      <c r="AA211" s="8"/>
      <c r="AB211" s="8"/>
      <c r="AC211" s="8"/>
      <c r="AD211" s="8"/>
      <c r="AE211" s="8"/>
      <c r="AG211" s="37"/>
      <c r="AH211" s="37"/>
      <c r="AI211" s="9"/>
      <c r="AJ211" s="8"/>
      <c r="AK211" s="8"/>
      <c r="AL211" s="8"/>
      <c r="AM211" s="8"/>
      <c r="AN211" s="8"/>
      <c r="AO211" s="8"/>
      <c r="AP211" s="8"/>
      <c r="AQ211" s="8"/>
      <c r="AS211" s="37"/>
      <c r="AT211" s="37"/>
      <c r="AU211" s="9"/>
      <c r="AV211" s="8"/>
      <c r="AW211" s="8"/>
      <c r="AX211" s="8"/>
      <c r="AY211" s="8"/>
      <c r="AZ211" s="8"/>
      <c r="BA211" s="8"/>
      <c r="BB211" s="8"/>
      <c r="BC211" s="8"/>
    </row>
    <row r="212" spans="1:55" x14ac:dyDescent="0.25">
      <c r="A212" s="46">
        <v>75.5</v>
      </c>
      <c r="B212" s="48" t="b">
        <v>1</v>
      </c>
      <c r="U212" s="37"/>
      <c r="V212" s="37"/>
      <c r="W212" s="9"/>
      <c r="X212" s="8"/>
      <c r="Y212" s="8"/>
      <c r="Z212" s="8"/>
      <c r="AA212" s="8"/>
      <c r="AB212" s="8"/>
      <c r="AC212" s="8"/>
      <c r="AD212" s="8"/>
      <c r="AE212" s="8"/>
      <c r="AG212" s="37"/>
      <c r="AH212" s="37"/>
      <c r="AI212" s="9"/>
      <c r="AJ212" s="8"/>
      <c r="AK212" s="8"/>
      <c r="AL212" s="8"/>
      <c r="AM212" s="8"/>
      <c r="AN212" s="8"/>
      <c r="AO212" s="8"/>
      <c r="AP212" s="8"/>
      <c r="AQ212" s="8"/>
      <c r="AS212" s="37"/>
      <c r="AT212" s="37"/>
      <c r="AU212" s="9"/>
      <c r="AV212" s="8"/>
      <c r="AW212" s="8"/>
      <c r="AX212" s="8"/>
      <c r="AY212" s="8"/>
      <c r="AZ212" s="8"/>
      <c r="BA212" s="8"/>
      <c r="BB212" s="8"/>
      <c r="BC212" s="8"/>
    </row>
    <row r="213" spans="1:55" x14ac:dyDescent="0.25">
      <c r="A213" s="46">
        <v>75.400000000000006</v>
      </c>
      <c r="B213" s="48" t="b">
        <v>1</v>
      </c>
      <c r="U213" s="37"/>
      <c r="V213" s="37"/>
      <c r="W213" s="9"/>
      <c r="X213" s="8"/>
      <c r="Y213" s="8"/>
      <c r="Z213" s="8"/>
      <c r="AA213" s="8"/>
      <c r="AB213" s="8"/>
      <c r="AC213" s="8"/>
      <c r="AD213" s="8"/>
      <c r="AE213" s="8"/>
      <c r="AG213" s="37"/>
      <c r="AH213" s="37"/>
      <c r="AI213" s="9"/>
      <c r="AJ213" s="8"/>
      <c r="AK213" s="8"/>
      <c r="AL213" s="8"/>
      <c r="AM213" s="8"/>
      <c r="AN213" s="8"/>
      <c r="AO213" s="8"/>
      <c r="AP213" s="8"/>
      <c r="AQ213" s="8"/>
      <c r="AS213" s="37"/>
      <c r="AT213" s="37"/>
      <c r="AU213" s="9"/>
      <c r="AV213" s="8"/>
      <c r="AW213" s="8"/>
      <c r="AX213" s="8"/>
      <c r="AY213" s="8"/>
      <c r="AZ213" s="8"/>
      <c r="BA213" s="8"/>
      <c r="BB213" s="8"/>
      <c r="BC213" s="8"/>
    </row>
    <row r="214" spans="1:55" x14ac:dyDescent="0.25">
      <c r="A214" s="46">
        <v>75.2</v>
      </c>
      <c r="B214" s="48" t="b">
        <v>1</v>
      </c>
      <c r="U214" s="37"/>
      <c r="V214" s="37"/>
      <c r="W214" s="9"/>
      <c r="X214" s="8"/>
      <c r="Y214" s="8"/>
      <c r="Z214" s="8"/>
      <c r="AA214" s="8"/>
      <c r="AB214" s="8"/>
      <c r="AC214" s="8"/>
      <c r="AD214" s="8"/>
      <c r="AE214" s="8"/>
      <c r="AG214" s="37"/>
      <c r="AH214" s="37"/>
      <c r="AI214" s="9"/>
      <c r="AJ214" s="8"/>
      <c r="AK214" s="8"/>
      <c r="AL214" s="8"/>
      <c r="AM214" s="8"/>
      <c r="AN214" s="8"/>
      <c r="AO214" s="8"/>
      <c r="AP214" s="8"/>
      <c r="AQ214" s="8"/>
      <c r="AS214" s="37"/>
      <c r="AT214" s="37"/>
      <c r="AU214" s="9"/>
      <c r="AV214" s="8"/>
      <c r="AW214" s="8"/>
      <c r="AX214" s="8"/>
      <c r="AY214" s="8"/>
      <c r="AZ214" s="8"/>
      <c r="BA214" s="8"/>
      <c r="BB214" s="8"/>
      <c r="BC214" s="8"/>
    </row>
    <row r="215" spans="1:55" x14ac:dyDescent="0.25">
      <c r="A215" s="46">
        <v>75.099999999999994</v>
      </c>
      <c r="B215" s="48" t="b">
        <v>1</v>
      </c>
      <c r="U215" s="37"/>
      <c r="V215" s="37"/>
      <c r="W215" s="9"/>
      <c r="X215" s="8"/>
      <c r="Y215" s="8"/>
      <c r="Z215" s="8"/>
      <c r="AA215" s="8"/>
      <c r="AB215" s="8"/>
      <c r="AC215" s="8"/>
      <c r="AD215" s="8"/>
      <c r="AE215" s="8"/>
      <c r="AG215" s="37"/>
      <c r="AH215" s="37"/>
      <c r="AI215" s="9"/>
      <c r="AJ215" s="8"/>
      <c r="AK215" s="8"/>
      <c r="AL215" s="8"/>
      <c r="AM215" s="8"/>
      <c r="AN215" s="8"/>
      <c r="AO215" s="8"/>
      <c r="AP215" s="8"/>
      <c r="AQ215" s="8"/>
      <c r="AS215" s="37"/>
      <c r="AT215" s="37"/>
      <c r="AU215" s="9"/>
      <c r="AV215" s="8"/>
      <c r="AW215" s="8"/>
      <c r="AX215" s="8"/>
      <c r="AY215" s="8"/>
      <c r="AZ215" s="8"/>
      <c r="BA215" s="8"/>
      <c r="BB215" s="8"/>
      <c r="BC215" s="8"/>
    </row>
    <row r="216" spans="1:55" x14ac:dyDescent="0.25">
      <c r="A216" s="46">
        <v>74.900000000000006</v>
      </c>
      <c r="B216" s="48" t="b">
        <v>1</v>
      </c>
      <c r="U216" s="37"/>
      <c r="V216" s="37"/>
      <c r="W216" s="9"/>
      <c r="X216" s="8"/>
      <c r="Y216" s="8"/>
      <c r="Z216" s="8"/>
      <c r="AA216" s="8"/>
      <c r="AB216" s="8"/>
      <c r="AC216" s="8"/>
      <c r="AD216" s="8"/>
      <c r="AE216" s="8"/>
      <c r="AG216" s="37"/>
      <c r="AH216" s="37"/>
      <c r="AI216" s="9"/>
      <c r="AJ216" s="8"/>
      <c r="AK216" s="8"/>
      <c r="AL216" s="8"/>
      <c r="AM216" s="8"/>
      <c r="AN216" s="8"/>
      <c r="AO216" s="8"/>
      <c r="AP216" s="8"/>
      <c r="AQ216" s="8"/>
      <c r="AS216" s="37"/>
      <c r="AT216" s="37"/>
      <c r="AU216" s="9"/>
      <c r="AV216" s="8"/>
      <c r="AW216" s="8"/>
      <c r="AX216" s="8"/>
      <c r="AY216" s="8"/>
      <c r="AZ216" s="8"/>
      <c r="BA216" s="8"/>
      <c r="BB216" s="8"/>
      <c r="BC216" s="8"/>
    </row>
    <row r="217" spans="1:55" x14ac:dyDescent="0.25">
      <c r="A217" s="46">
        <v>74.7</v>
      </c>
      <c r="B217" s="48" t="b">
        <v>1</v>
      </c>
      <c r="U217" s="37"/>
      <c r="V217" s="37"/>
      <c r="W217" s="9"/>
      <c r="X217" s="8"/>
      <c r="Y217" s="8"/>
      <c r="Z217" s="8"/>
      <c r="AA217" s="8"/>
      <c r="AB217" s="8"/>
      <c r="AC217" s="8"/>
      <c r="AD217" s="8"/>
      <c r="AE217" s="8"/>
      <c r="AG217" s="37"/>
      <c r="AH217" s="37"/>
      <c r="AI217" s="9"/>
      <c r="AJ217" s="8"/>
      <c r="AK217" s="8"/>
      <c r="AL217" s="8"/>
      <c r="AM217" s="8"/>
      <c r="AN217" s="8"/>
      <c r="AO217" s="8"/>
      <c r="AP217" s="8"/>
      <c r="AQ217" s="8"/>
      <c r="AS217" s="37"/>
      <c r="AT217" s="37"/>
      <c r="AU217" s="9"/>
      <c r="AV217" s="8"/>
      <c r="AW217" s="8"/>
      <c r="AX217" s="8"/>
      <c r="AY217" s="8"/>
      <c r="AZ217" s="8"/>
      <c r="BA217" s="8"/>
      <c r="BB217" s="8"/>
      <c r="BC217" s="8"/>
    </row>
    <row r="218" spans="1:55" x14ac:dyDescent="0.25">
      <c r="A218" s="46">
        <v>74.599999999999994</v>
      </c>
      <c r="B218" s="48" t="b">
        <v>1</v>
      </c>
      <c r="U218" s="37"/>
      <c r="V218" s="37"/>
      <c r="W218" s="9"/>
      <c r="X218" s="8"/>
      <c r="Y218" s="8"/>
      <c r="Z218" s="8"/>
      <c r="AA218" s="8"/>
      <c r="AB218" s="8"/>
      <c r="AC218" s="8"/>
      <c r="AD218" s="8"/>
      <c r="AE218" s="8"/>
      <c r="AG218" s="37"/>
      <c r="AH218" s="37"/>
      <c r="AI218" s="9"/>
      <c r="AJ218" s="8"/>
      <c r="AK218" s="8"/>
      <c r="AL218" s="8"/>
      <c r="AM218" s="8"/>
      <c r="AN218" s="8"/>
      <c r="AO218" s="8"/>
      <c r="AP218" s="8"/>
      <c r="AQ218" s="8"/>
      <c r="AS218" s="37"/>
      <c r="AT218" s="37"/>
      <c r="AU218" s="9"/>
      <c r="AV218" s="8"/>
      <c r="AW218" s="8"/>
      <c r="AX218" s="8"/>
      <c r="AY218" s="8"/>
      <c r="AZ218" s="8"/>
      <c r="BA218" s="8"/>
      <c r="BB218" s="8"/>
      <c r="BC218" s="8"/>
    </row>
    <row r="219" spans="1:55" x14ac:dyDescent="0.25">
      <c r="A219" s="46">
        <v>74.400000000000006</v>
      </c>
      <c r="B219" s="48" t="b">
        <v>1</v>
      </c>
      <c r="U219" s="37"/>
      <c r="V219" s="37"/>
      <c r="W219" s="9"/>
      <c r="X219" s="8"/>
      <c r="Y219" s="8"/>
      <c r="Z219" s="8"/>
      <c r="AA219" s="8"/>
      <c r="AB219" s="8"/>
      <c r="AC219" s="8"/>
      <c r="AD219" s="8"/>
      <c r="AE219" s="8"/>
      <c r="AG219" s="37"/>
      <c r="AH219" s="37"/>
      <c r="AI219" s="9"/>
      <c r="AJ219" s="8"/>
      <c r="AK219" s="8"/>
      <c r="AL219" s="8"/>
      <c r="AM219" s="8"/>
      <c r="AN219" s="8"/>
      <c r="AO219" s="8"/>
      <c r="AP219" s="8"/>
      <c r="AQ219" s="8"/>
      <c r="AS219" s="37"/>
      <c r="AT219" s="37"/>
      <c r="AU219" s="9"/>
      <c r="AV219" s="8"/>
      <c r="AW219" s="8"/>
      <c r="AX219" s="8"/>
      <c r="AY219" s="8"/>
      <c r="AZ219" s="8"/>
      <c r="BA219" s="8"/>
      <c r="BB219" s="8"/>
      <c r="BC219" s="8"/>
    </row>
    <row r="220" spans="1:55" x14ac:dyDescent="0.25">
      <c r="A220" s="46">
        <v>74.2</v>
      </c>
      <c r="B220" s="48" t="b">
        <v>1</v>
      </c>
      <c r="U220" s="37"/>
      <c r="V220" s="37"/>
      <c r="W220" s="9"/>
      <c r="X220" s="8"/>
      <c r="Y220" s="8"/>
      <c r="Z220" s="8"/>
      <c r="AA220" s="8"/>
      <c r="AB220" s="8"/>
      <c r="AC220" s="8"/>
      <c r="AD220" s="8"/>
      <c r="AE220" s="8"/>
      <c r="AG220" s="37"/>
      <c r="AH220" s="37"/>
      <c r="AI220" s="9"/>
      <c r="AJ220" s="8"/>
      <c r="AK220" s="8"/>
      <c r="AL220" s="8"/>
      <c r="AM220" s="8"/>
      <c r="AN220" s="8"/>
      <c r="AO220" s="8"/>
      <c r="AP220" s="8"/>
      <c r="AQ220" s="8"/>
      <c r="AS220" s="37"/>
      <c r="AT220" s="37"/>
      <c r="AU220" s="9"/>
      <c r="AV220" s="8"/>
      <c r="AW220" s="8"/>
      <c r="AX220" s="8"/>
      <c r="AY220" s="8"/>
      <c r="AZ220" s="8"/>
      <c r="BA220" s="8"/>
      <c r="BB220" s="8"/>
      <c r="BC220" s="8"/>
    </row>
    <row r="221" spans="1:55" x14ac:dyDescent="0.25">
      <c r="A221" s="46">
        <v>74.099999999999994</v>
      </c>
      <c r="B221" s="48" t="b">
        <v>1</v>
      </c>
      <c r="U221" s="37"/>
      <c r="V221" s="37"/>
      <c r="W221" s="9"/>
      <c r="X221" s="8"/>
      <c r="Y221" s="8"/>
      <c r="Z221" s="8"/>
      <c r="AA221" s="8"/>
      <c r="AB221" s="8"/>
      <c r="AC221" s="8"/>
      <c r="AD221" s="8"/>
      <c r="AE221" s="8"/>
      <c r="AG221" s="37"/>
      <c r="AH221" s="37"/>
      <c r="AI221" s="9"/>
      <c r="AJ221" s="8"/>
      <c r="AK221" s="8"/>
      <c r="AL221" s="8"/>
      <c r="AM221" s="8"/>
      <c r="AN221" s="8"/>
      <c r="AO221" s="8"/>
      <c r="AP221" s="8"/>
      <c r="AQ221" s="8"/>
      <c r="AS221" s="37"/>
      <c r="AT221" s="37"/>
      <c r="AU221" s="9"/>
      <c r="AV221" s="8"/>
      <c r="AW221" s="8"/>
      <c r="AX221" s="8"/>
      <c r="AY221" s="8"/>
      <c r="AZ221" s="8"/>
      <c r="BA221" s="8"/>
      <c r="BB221" s="8"/>
      <c r="BC221" s="8"/>
    </row>
    <row r="222" spans="1:55" x14ac:dyDescent="0.25">
      <c r="A222" s="46">
        <v>73.900000000000006</v>
      </c>
      <c r="B222" s="48" t="b">
        <v>1</v>
      </c>
      <c r="U222" s="37"/>
      <c r="V222" s="37"/>
      <c r="W222" s="9"/>
      <c r="X222" s="8"/>
      <c r="Y222" s="8"/>
      <c r="Z222" s="8"/>
      <c r="AA222" s="8"/>
      <c r="AB222" s="8"/>
      <c r="AC222" s="8"/>
      <c r="AD222" s="8"/>
      <c r="AE222" s="8"/>
      <c r="AG222" s="37"/>
      <c r="AH222" s="37"/>
      <c r="AI222" s="9"/>
      <c r="AJ222" s="8"/>
      <c r="AK222" s="8"/>
      <c r="AL222" s="8"/>
      <c r="AM222" s="8"/>
      <c r="AN222" s="8"/>
      <c r="AO222" s="8"/>
      <c r="AP222" s="8"/>
      <c r="AQ222" s="8"/>
      <c r="AS222" s="37"/>
      <c r="AT222" s="37"/>
      <c r="AU222" s="9"/>
      <c r="AV222" s="8"/>
      <c r="AW222" s="8"/>
      <c r="AX222" s="8"/>
      <c r="AY222" s="8"/>
      <c r="AZ222" s="8"/>
      <c r="BA222" s="8"/>
      <c r="BB222" s="8"/>
      <c r="BC222" s="8"/>
    </row>
    <row r="223" spans="1:55" x14ac:dyDescent="0.25">
      <c r="A223" s="46">
        <v>73.8</v>
      </c>
      <c r="B223" s="48" t="b">
        <v>1</v>
      </c>
      <c r="U223" s="37"/>
      <c r="V223" s="37"/>
      <c r="W223" s="9"/>
      <c r="X223" s="8"/>
      <c r="Y223" s="8"/>
      <c r="Z223" s="8"/>
      <c r="AA223" s="8"/>
      <c r="AB223" s="8"/>
      <c r="AC223" s="8"/>
      <c r="AD223" s="8"/>
      <c r="AE223" s="8"/>
      <c r="AG223" s="37"/>
      <c r="AH223" s="37"/>
      <c r="AI223" s="9"/>
      <c r="AJ223" s="8"/>
      <c r="AK223" s="8"/>
      <c r="AL223" s="8"/>
      <c r="AM223" s="8"/>
      <c r="AN223" s="8"/>
      <c r="AO223" s="8"/>
      <c r="AP223" s="8"/>
      <c r="AQ223" s="8"/>
      <c r="AS223" s="37"/>
      <c r="AT223" s="37"/>
      <c r="AU223" s="9"/>
      <c r="AV223" s="8"/>
      <c r="AW223" s="8"/>
      <c r="AX223" s="8"/>
      <c r="AY223" s="8"/>
      <c r="AZ223" s="8"/>
      <c r="BA223" s="8"/>
      <c r="BB223" s="8"/>
      <c r="BC223" s="8"/>
    </row>
    <row r="224" spans="1:55" x14ac:dyDescent="0.25">
      <c r="A224" s="46">
        <v>73.7</v>
      </c>
      <c r="B224" s="48" t="b">
        <v>1</v>
      </c>
      <c r="U224" s="37"/>
      <c r="V224" s="37"/>
      <c r="W224" s="9"/>
      <c r="X224" s="8"/>
      <c r="Y224" s="8"/>
      <c r="Z224" s="8"/>
      <c r="AA224" s="8"/>
      <c r="AB224" s="8"/>
      <c r="AC224" s="8"/>
      <c r="AD224" s="8"/>
      <c r="AE224" s="8"/>
      <c r="AG224" s="37"/>
      <c r="AH224" s="37"/>
      <c r="AI224" s="9"/>
      <c r="AJ224" s="8"/>
      <c r="AK224" s="8"/>
      <c r="AL224" s="8"/>
      <c r="AM224" s="8"/>
      <c r="AN224" s="8"/>
      <c r="AO224" s="8"/>
      <c r="AP224" s="8"/>
      <c r="AQ224" s="8"/>
      <c r="AS224" s="37"/>
      <c r="AT224" s="37"/>
      <c r="AU224" s="9"/>
      <c r="AV224" s="8"/>
      <c r="AW224" s="8"/>
      <c r="AX224" s="8"/>
      <c r="AY224" s="8"/>
      <c r="AZ224" s="8"/>
      <c r="BA224" s="8"/>
      <c r="BB224" s="8"/>
      <c r="BC224" s="8"/>
    </row>
    <row r="225" spans="1:55" x14ac:dyDescent="0.25">
      <c r="A225" s="46">
        <v>73.5</v>
      </c>
      <c r="B225" s="48" t="b">
        <v>1</v>
      </c>
      <c r="U225" s="37"/>
      <c r="V225" s="37"/>
      <c r="W225" s="9"/>
      <c r="X225" s="8"/>
      <c r="Y225" s="8"/>
      <c r="Z225" s="8"/>
      <c r="AA225" s="8"/>
      <c r="AB225" s="8"/>
      <c r="AC225" s="8"/>
      <c r="AD225" s="8"/>
      <c r="AE225" s="8"/>
      <c r="AG225" s="37"/>
      <c r="AH225" s="37"/>
      <c r="AI225" s="9"/>
      <c r="AJ225" s="8"/>
      <c r="AK225" s="8"/>
      <c r="AL225" s="8"/>
      <c r="AM225" s="8"/>
      <c r="AN225" s="8"/>
      <c r="AO225" s="8"/>
      <c r="AP225" s="8"/>
      <c r="AQ225" s="8"/>
      <c r="AS225" s="37"/>
      <c r="AT225" s="37"/>
      <c r="AU225" s="9"/>
      <c r="AV225" s="8"/>
      <c r="AW225" s="8"/>
      <c r="AX225" s="8"/>
      <c r="AY225" s="8"/>
      <c r="AZ225" s="8"/>
      <c r="BA225" s="8"/>
      <c r="BB225" s="8"/>
      <c r="BC225" s="8"/>
    </row>
    <row r="226" spans="1:55" x14ac:dyDescent="0.25">
      <c r="A226" s="46">
        <v>73.400000000000006</v>
      </c>
      <c r="B226" s="48" t="b">
        <v>1</v>
      </c>
      <c r="U226" s="37"/>
      <c r="V226" s="37"/>
      <c r="W226" s="9"/>
      <c r="X226" s="8"/>
      <c r="Y226" s="8"/>
      <c r="Z226" s="8"/>
      <c r="AA226" s="8"/>
      <c r="AB226" s="8"/>
      <c r="AC226" s="8"/>
      <c r="AD226" s="8"/>
      <c r="AE226" s="8"/>
      <c r="AG226" s="37"/>
      <c r="AH226" s="37"/>
      <c r="AI226" s="9"/>
      <c r="AJ226" s="8"/>
      <c r="AK226" s="8"/>
      <c r="AL226" s="8"/>
      <c r="AM226" s="8"/>
      <c r="AN226" s="8"/>
      <c r="AO226" s="8"/>
      <c r="AP226" s="8"/>
      <c r="AQ226" s="8"/>
      <c r="AS226" s="37"/>
      <c r="AT226" s="37"/>
      <c r="AU226" s="9"/>
      <c r="AV226" s="8"/>
      <c r="AW226" s="8"/>
      <c r="AX226" s="8"/>
      <c r="AY226" s="8"/>
      <c r="AZ226" s="8"/>
      <c r="BA226" s="8"/>
      <c r="BB226" s="8"/>
      <c r="BC226" s="8"/>
    </row>
    <row r="227" spans="1:55" x14ac:dyDescent="0.25">
      <c r="A227" s="46">
        <v>73.3</v>
      </c>
      <c r="B227" s="48" t="b">
        <v>1</v>
      </c>
      <c r="U227" s="37"/>
      <c r="V227" s="37"/>
      <c r="W227" s="9"/>
      <c r="X227" s="8"/>
      <c r="Y227" s="8"/>
      <c r="Z227" s="8"/>
      <c r="AA227" s="8"/>
      <c r="AB227" s="8"/>
      <c r="AC227" s="8"/>
      <c r="AD227" s="8"/>
      <c r="AE227" s="8"/>
      <c r="AG227" s="37"/>
      <c r="AH227" s="37"/>
      <c r="AI227" s="9"/>
      <c r="AJ227" s="8"/>
      <c r="AK227" s="8"/>
      <c r="AL227" s="8"/>
      <c r="AM227" s="8"/>
      <c r="AN227" s="8"/>
      <c r="AO227" s="8"/>
      <c r="AP227" s="8"/>
      <c r="AQ227" s="8"/>
      <c r="AS227" s="37"/>
      <c r="AT227" s="37"/>
      <c r="AU227" s="9"/>
      <c r="AV227" s="8"/>
      <c r="AW227" s="8"/>
      <c r="AX227" s="8"/>
      <c r="AY227" s="8"/>
      <c r="AZ227" s="8"/>
      <c r="BA227" s="8"/>
      <c r="BB227" s="8"/>
      <c r="BC227" s="8"/>
    </row>
    <row r="228" spans="1:55" x14ac:dyDescent="0.25">
      <c r="A228" s="46">
        <v>72.3</v>
      </c>
      <c r="B228" s="48" t="b">
        <v>1</v>
      </c>
      <c r="U228" s="37"/>
      <c r="V228" s="37"/>
      <c r="W228" s="9"/>
      <c r="X228" s="8"/>
      <c r="Y228" s="8"/>
      <c r="Z228" s="8"/>
      <c r="AA228" s="8"/>
      <c r="AB228" s="8"/>
      <c r="AC228" s="8"/>
      <c r="AD228" s="8"/>
      <c r="AE228" s="8"/>
      <c r="AG228" s="37"/>
      <c r="AH228" s="37"/>
      <c r="AI228" s="9"/>
      <c r="AJ228" s="8"/>
      <c r="AK228" s="8"/>
      <c r="AL228" s="8"/>
      <c r="AM228" s="8"/>
      <c r="AN228" s="8"/>
      <c r="AO228" s="8"/>
      <c r="AP228" s="8"/>
      <c r="AQ228" s="8"/>
      <c r="AS228" s="37"/>
      <c r="AT228" s="37"/>
      <c r="AU228" s="9"/>
      <c r="AV228" s="8"/>
      <c r="AW228" s="8"/>
      <c r="AX228" s="8"/>
      <c r="AY228" s="8"/>
      <c r="AZ228" s="8"/>
      <c r="BA228" s="8"/>
      <c r="BB228" s="8"/>
      <c r="BC228" s="8"/>
    </row>
    <row r="229" spans="1:55" x14ac:dyDescent="0.25">
      <c r="A229" s="46">
        <v>72</v>
      </c>
      <c r="B229" s="48" t="b">
        <v>1</v>
      </c>
      <c r="U229" s="37"/>
      <c r="V229" s="37"/>
      <c r="W229" s="9"/>
      <c r="X229" s="8"/>
      <c r="Y229" s="8"/>
      <c r="Z229" s="8"/>
      <c r="AA229" s="8"/>
      <c r="AB229" s="8"/>
      <c r="AC229" s="8"/>
      <c r="AD229" s="8"/>
      <c r="AE229" s="8"/>
      <c r="AG229" s="37"/>
      <c r="AH229" s="37"/>
      <c r="AI229" s="9"/>
      <c r="AJ229" s="8"/>
      <c r="AK229" s="8"/>
      <c r="AL229" s="8"/>
      <c r="AM229" s="8"/>
      <c r="AN229" s="8"/>
      <c r="AO229" s="8"/>
      <c r="AP229" s="8"/>
      <c r="AQ229" s="8"/>
      <c r="AS229" s="37"/>
      <c r="AT229" s="37"/>
      <c r="AU229" s="9"/>
      <c r="AV229" s="8"/>
      <c r="AW229" s="8"/>
      <c r="AX229" s="8"/>
      <c r="AY229" s="8"/>
      <c r="AZ229" s="8"/>
      <c r="BA229" s="8"/>
      <c r="BB229" s="8"/>
      <c r="BC229" s="8"/>
    </row>
    <row r="230" spans="1:55" x14ac:dyDescent="0.25">
      <c r="A230" s="46">
        <v>71.7</v>
      </c>
      <c r="B230" s="48" t="b">
        <v>1</v>
      </c>
      <c r="U230" s="37"/>
      <c r="V230" s="37"/>
      <c r="W230" s="9"/>
      <c r="X230" s="8"/>
      <c r="Y230" s="8"/>
      <c r="Z230" s="8"/>
      <c r="AA230" s="8"/>
      <c r="AB230" s="8"/>
      <c r="AC230" s="8"/>
      <c r="AD230" s="8"/>
      <c r="AE230" s="8"/>
      <c r="AG230" s="37"/>
      <c r="AH230" s="37"/>
      <c r="AI230" s="9"/>
      <c r="AJ230" s="8"/>
      <c r="AK230" s="8"/>
      <c r="AL230" s="8"/>
      <c r="AM230" s="8"/>
      <c r="AN230" s="8"/>
      <c r="AO230" s="8"/>
      <c r="AP230" s="8"/>
      <c r="AQ230" s="8"/>
      <c r="AS230" s="37"/>
      <c r="AT230" s="37"/>
      <c r="AU230" s="9"/>
      <c r="AV230" s="8"/>
      <c r="AW230" s="8"/>
      <c r="AX230" s="8"/>
      <c r="AY230" s="8"/>
      <c r="AZ230" s="8"/>
      <c r="BA230" s="8"/>
      <c r="BB230" s="8"/>
      <c r="BC230" s="8"/>
    </row>
    <row r="231" spans="1:55" x14ac:dyDescent="0.25">
      <c r="A231" s="46">
        <v>71.900000000000006</v>
      </c>
      <c r="B231" s="48" t="b">
        <v>1</v>
      </c>
      <c r="U231" s="37"/>
      <c r="V231" s="37"/>
      <c r="W231" s="9"/>
      <c r="X231" s="8"/>
      <c r="Y231" s="8"/>
      <c r="Z231" s="8"/>
      <c r="AA231" s="8"/>
      <c r="AB231" s="8"/>
      <c r="AC231" s="8"/>
      <c r="AD231" s="8"/>
      <c r="AE231" s="8"/>
      <c r="AG231" s="37"/>
      <c r="AH231" s="37"/>
      <c r="AI231" s="9"/>
      <c r="AJ231" s="8"/>
      <c r="AK231" s="8"/>
      <c r="AL231" s="8"/>
      <c r="AM231" s="8"/>
      <c r="AN231" s="8"/>
      <c r="AO231" s="8"/>
      <c r="AP231" s="8"/>
      <c r="AQ231" s="8"/>
      <c r="AS231" s="37"/>
      <c r="AT231" s="37"/>
      <c r="AU231" s="9"/>
      <c r="AV231" s="8"/>
      <c r="AW231" s="8"/>
      <c r="AX231" s="8"/>
      <c r="AY231" s="8"/>
      <c r="AZ231" s="8"/>
      <c r="BA231" s="8"/>
      <c r="BB231" s="8"/>
      <c r="BC231" s="8"/>
    </row>
    <row r="232" spans="1:55" x14ac:dyDescent="0.25">
      <c r="A232" s="46">
        <v>72</v>
      </c>
      <c r="B232" s="48" t="b">
        <v>1</v>
      </c>
      <c r="U232" s="37"/>
      <c r="V232" s="37"/>
      <c r="W232" s="9"/>
      <c r="X232" s="8"/>
      <c r="Y232" s="8"/>
      <c r="Z232" s="8"/>
      <c r="AA232" s="8"/>
      <c r="AB232" s="8"/>
      <c r="AC232" s="8"/>
      <c r="AD232" s="8"/>
      <c r="AE232" s="8"/>
      <c r="AG232" s="37"/>
      <c r="AH232" s="37"/>
      <c r="AI232" s="9"/>
      <c r="AJ232" s="8"/>
      <c r="AK232" s="8"/>
      <c r="AL232" s="8"/>
      <c r="AM232" s="8"/>
      <c r="AN232" s="8"/>
      <c r="AO232" s="8"/>
      <c r="AP232" s="8"/>
      <c r="AQ232" s="8"/>
      <c r="AS232" s="37"/>
      <c r="AT232" s="37"/>
      <c r="AU232" s="9"/>
      <c r="AV232" s="8"/>
      <c r="AW232" s="8"/>
      <c r="AX232" s="8"/>
      <c r="AY232" s="8"/>
      <c r="AZ232" s="8"/>
      <c r="BA232" s="8"/>
      <c r="BB232" s="8"/>
      <c r="BC232" s="8"/>
    </row>
    <row r="233" spans="1:55" x14ac:dyDescent="0.25">
      <c r="A233" s="46">
        <v>73</v>
      </c>
      <c r="B233" s="48" t="b">
        <v>1</v>
      </c>
      <c r="U233" s="37"/>
      <c r="V233" s="37"/>
      <c r="W233" s="9"/>
      <c r="X233" s="8"/>
      <c r="Y233" s="8"/>
      <c r="Z233" s="8"/>
      <c r="AA233" s="8"/>
      <c r="AB233" s="8"/>
      <c r="AC233" s="8"/>
      <c r="AD233" s="8"/>
      <c r="AE233" s="8"/>
      <c r="AG233" s="37"/>
      <c r="AH233" s="37"/>
      <c r="AI233" s="9"/>
      <c r="AJ233" s="8"/>
      <c r="AK233" s="8"/>
      <c r="AL233" s="8"/>
      <c r="AM233" s="8"/>
      <c r="AN233" s="8"/>
      <c r="AO233" s="8"/>
      <c r="AP233" s="8"/>
      <c r="AQ233" s="8"/>
      <c r="AS233" s="37"/>
      <c r="AT233" s="37"/>
      <c r="AU233" s="9"/>
      <c r="AV233" s="8"/>
      <c r="AW233" s="8"/>
      <c r="AX233" s="8"/>
      <c r="AY233" s="8"/>
      <c r="AZ233" s="8"/>
      <c r="BA233" s="8"/>
      <c r="BB233" s="8"/>
      <c r="BC233" s="8"/>
    </row>
    <row r="234" spans="1:55" x14ac:dyDescent="0.25">
      <c r="A234" s="46">
        <v>70</v>
      </c>
      <c r="B234" s="48" t="b">
        <v>1</v>
      </c>
      <c r="U234" s="37"/>
      <c r="V234" s="37"/>
      <c r="W234" s="9"/>
      <c r="X234" s="8"/>
      <c r="Y234" s="8"/>
      <c r="Z234" s="8"/>
      <c r="AA234" s="8"/>
      <c r="AB234" s="8"/>
      <c r="AC234" s="8"/>
      <c r="AD234" s="8"/>
      <c r="AE234" s="8"/>
      <c r="AG234" s="37"/>
      <c r="AH234" s="37"/>
      <c r="AI234" s="9"/>
      <c r="AJ234" s="8"/>
      <c r="AK234" s="8"/>
      <c r="AL234" s="8"/>
      <c r="AM234" s="8"/>
      <c r="AN234" s="8"/>
      <c r="AO234" s="8"/>
      <c r="AP234" s="8"/>
      <c r="AQ234" s="8"/>
      <c r="AS234" s="37"/>
      <c r="AT234" s="37"/>
      <c r="AU234" s="9"/>
      <c r="AV234" s="8"/>
      <c r="AW234" s="8"/>
      <c r="AX234" s="8"/>
      <c r="AY234" s="8"/>
      <c r="AZ234" s="8"/>
      <c r="BA234" s="8"/>
      <c r="BB234" s="8"/>
      <c r="BC234" s="8"/>
    </row>
    <row r="235" spans="1:55" x14ac:dyDescent="0.25">
      <c r="A235" s="46">
        <v>70</v>
      </c>
      <c r="B235" s="48" t="b">
        <v>1</v>
      </c>
      <c r="U235" s="37"/>
      <c r="V235" s="37"/>
      <c r="W235" s="9"/>
      <c r="X235" s="8"/>
      <c r="Y235" s="8"/>
      <c r="Z235" s="8"/>
      <c r="AA235" s="8"/>
      <c r="AB235" s="8"/>
      <c r="AC235" s="8"/>
      <c r="AD235" s="8"/>
      <c r="AE235" s="8"/>
      <c r="AG235" s="37"/>
      <c r="AH235" s="37"/>
      <c r="AI235" s="9"/>
      <c r="AJ235" s="8"/>
      <c r="AK235" s="8"/>
      <c r="AL235" s="8"/>
      <c r="AM235" s="8"/>
      <c r="AN235" s="8"/>
      <c r="AO235" s="8"/>
      <c r="AP235" s="8"/>
      <c r="AQ235" s="8"/>
      <c r="AS235" s="37"/>
      <c r="AT235" s="37"/>
      <c r="AU235" s="9"/>
      <c r="AV235" s="8"/>
      <c r="AW235" s="8"/>
      <c r="AX235" s="8"/>
      <c r="AY235" s="8"/>
      <c r="AZ235" s="8"/>
      <c r="BA235" s="8"/>
      <c r="BB235" s="8"/>
      <c r="BC235" s="8"/>
    </row>
    <row r="236" spans="1:55" x14ac:dyDescent="0.25">
      <c r="A236" s="46">
        <v>69.8</v>
      </c>
      <c r="B236" s="48" t="b">
        <v>1</v>
      </c>
      <c r="U236" s="37"/>
      <c r="V236" s="37"/>
      <c r="W236" s="9"/>
      <c r="X236" s="8"/>
      <c r="Y236" s="8"/>
      <c r="Z236" s="8"/>
      <c r="AA236" s="8"/>
      <c r="AB236" s="8"/>
      <c r="AC236" s="8"/>
      <c r="AD236" s="8"/>
      <c r="AE236" s="8"/>
      <c r="AG236" s="37"/>
      <c r="AH236" s="37"/>
      <c r="AI236" s="9"/>
      <c r="AJ236" s="8"/>
      <c r="AK236" s="8"/>
      <c r="AL236" s="8"/>
      <c r="AM236" s="8"/>
      <c r="AN236" s="8"/>
      <c r="AO236" s="8"/>
      <c r="AP236" s="8"/>
      <c r="AQ236" s="8"/>
      <c r="AS236" s="37"/>
      <c r="AT236" s="37"/>
      <c r="AU236" s="9"/>
      <c r="AV236" s="8"/>
      <c r="AW236" s="8"/>
      <c r="AX236" s="8"/>
      <c r="AY236" s="8"/>
      <c r="AZ236" s="8"/>
      <c r="BA236" s="8"/>
      <c r="BB236" s="8"/>
      <c r="BC236" s="8"/>
    </row>
    <row r="237" spans="1:55" x14ac:dyDescent="0.25">
      <c r="A237" s="46">
        <v>68.900000000000006</v>
      </c>
      <c r="B237" s="48" t="b">
        <v>1</v>
      </c>
      <c r="U237" s="37"/>
      <c r="V237" s="37"/>
      <c r="W237" s="9"/>
      <c r="X237" s="8"/>
      <c r="Y237" s="8"/>
      <c r="Z237" s="8"/>
      <c r="AA237" s="8"/>
      <c r="AB237" s="8"/>
      <c r="AC237" s="8"/>
      <c r="AD237" s="8"/>
      <c r="AE237" s="8"/>
      <c r="AG237" s="37"/>
      <c r="AH237" s="37"/>
      <c r="AI237" s="9"/>
      <c r="AJ237" s="8"/>
      <c r="AK237" s="8"/>
      <c r="AL237" s="8"/>
      <c r="AM237" s="8"/>
      <c r="AN237" s="8"/>
      <c r="AO237" s="8"/>
      <c r="AP237" s="8"/>
      <c r="AQ237" s="8"/>
      <c r="AS237" s="37"/>
      <c r="AT237" s="37"/>
      <c r="AU237" s="9"/>
      <c r="AV237" s="8"/>
      <c r="AW237" s="8"/>
      <c r="AX237" s="8"/>
      <c r="AY237" s="8"/>
      <c r="AZ237" s="8"/>
      <c r="BA237" s="8"/>
      <c r="BB237" s="8"/>
      <c r="BC237" s="8"/>
    </row>
    <row r="238" spans="1:55" x14ac:dyDescent="0.25">
      <c r="A238" s="46">
        <v>68.099999999999994</v>
      </c>
      <c r="B238" s="48" t="b">
        <v>1</v>
      </c>
      <c r="U238" s="37"/>
      <c r="V238" s="37"/>
      <c r="W238" s="9"/>
      <c r="X238" s="8"/>
      <c r="Y238" s="8"/>
      <c r="Z238" s="8"/>
      <c r="AA238" s="8"/>
      <c r="AB238" s="8"/>
      <c r="AC238" s="8"/>
      <c r="AD238" s="8"/>
      <c r="AE238" s="8"/>
      <c r="AG238" s="37"/>
      <c r="AH238" s="37"/>
      <c r="AI238" s="9"/>
      <c r="AJ238" s="8"/>
      <c r="AK238" s="8"/>
      <c r="AL238" s="8"/>
      <c r="AM238" s="8"/>
      <c r="AN238" s="8"/>
      <c r="AO238" s="8"/>
      <c r="AP238" s="8"/>
      <c r="AQ238" s="8"/>
      <c r="AS238" s="37"/>
      <c r="AT238" s="37"/>
      <c r="AU238" s="9"/>
      <c r="AV238" s="8"/>
      <c r="AW238" s="8"/>
      <c r="AX238" s="8"/>
      <c r="AY238" s="8"/>
      <c r="AZ238" s="8"/>
      <c r="BA238" s="8"/>
      <c r="BB238" s="8"/>
      <c r="BC238" s="8"/>
    </row>
    <row r="239" spans="1:55" x14ac:dyDescent="0.25">
      <c r="A239" s="46">
        <v>68.2</v>
      </c>
      <c r="B239" s="48" t="b">
        <v>1</v>
      </c>
      <c r="U239" s="37"/>
      <c r="V239" s="37"/>
      <c r="W239" s="9"/>
      <c r="X239" s="8"/>
      <c r="Y239" s="8"/>
      <c r="Z239" s="8"/>
      <c r="AA239" s="8"/>
      <c r="AB239" s="8"/>
      <c r="AC239" s="8"/>
      <c r="AD239" s="8"/>
      <c r="AE239" s="8"/>
      <c r="AG239" s="37"/>
      <c r="AH239" s="37"/>
      <c r="AI239" s="9"/>
      <c r="AJ239" s="8"/>
      <c r="AK239" s="8"/>
      <c r="AL239" s="8"/>
      <c r="AM239" s="8"/>
      <c r="AN239" s="8"/>
      <c r="AO239" s="8"/>
      <c r="AP239" s="8"/>
      <c r="AQ239" s="8"/>
      <c r="AS239" s="37"/>
      <c r="AT239" s="37"/>
      <c r="AU239" s="9"/>
      <c r="AV239" s="8"/>
      <c r="AW239" s="8"/>
      <c r="AX239" s="8"/>
      <c r="AY239" s="8"/>
      <c r="AZ239" s="8"/>
      <c r="BA239" s="8"/>
      <c r="BB239" s="8"/>
      <c r="BC239" s="8"/>
    </row>
    <row r="240" spans="1:55" x14ac:dyDescent="0.25">
      <c r="A240" s="46">
        <v>67.7</v>
      </c>
      <c r="B240" s="48" t="b">
        <v>1</v>
      </c>
      <c r="U240" s="37"/>
      <c r="V240" s="37"/>
      <c r="W240" s="9"/>
      <c r="X240" s="8"/>
      <c r="Y240" s="8"/>
      <c r="Z240" s="8"/>
      <c r="AA240" s="8"/>
      <c r="AB240" s="8"/>
      <c r="AC240" s="8"/>
      <c r="AD240" s="8"/>
      <c r="AE240" s="8"/>
      <c r="AG240" s="37"/>
      <c r="AH240" s="37"/>
      <c r="AI240" s="9"/>
      <c r="AJ240" s="8"/>
      <c r="AK240" s="8"/>
      <c r="AL240" s="8"/>
      <c r="AM240" s="8"/>
      <c r="AN240" s="8"/>
      <c r="AO240" s="8"/>
      <c r="AP240" s="8"/>
      <c r="AQ240" s="8"/>
      <c r="AS240" s="37"/>
      <c r="AT240" s="37"/>
      <c r="AU240" s="9"/>
      <c r="AV240" s="8"/>
      <c r="AW240" s="8"/>
      <c r="AX240" s="8"/>
      <c r="AY240" s="8"/>
      <c r="AZ240" s="8"/>
      <c r="BA240" s="8"/>
      <c r="BB240" s="8"/>
      <c r="BC240" s="8"/>
    </row>
    <row r="241" spans="1:55" x14ac:dyDescent="0.25">
      <c r="A241" s="46">
        <v>67.2</v>
      </c>
      <c r="B241" s="48" t="b">
        <v>1</v>
      </c>
      <c r="U241" s="37"/>
      <c r="V241" s="37"/>
      <c r="W241" s="9"/>
      <c r="X241" s="8"/>
      <c r="Y241" s="8"/>
      <c r="Z241" s="8"/>
      <c r="AA241" s="8"/>
      <c r="AB241" s="8"/>
      <c r="AC241" s="8"/>
      <c r="AD241" s="8"/>
      <c r="AE241" s="8"/>
      <c r="AG241" s="37"/>
      <c r="AH241" s="37"/>
      <c r="AI241" s="9"/>
      <c r="AJ241" s="8"/>
      <c r="AK241" s="8"/>
      <c r="AL241" s="8"/>
      <c r="AM241" s="8"/>
      <c r="AN241" s="8"/>
      <c r="AO241" s="8"/>
      <c r="AP241" s="8"/>
      <c r="AQ241" s="8"/>
      <c r="AS241" s="37"/>
      <c r="AT241" s="37"/>
      <c r="AU241" s="9"/>
      <c r="AV241" s="8"/>
      <c r="AW241" s="8"/>
      <c r="AX241" s="8"/>
      <c r="AY241" s="8"/>
      <c r="AZ241" s="8"/>
      <c r="BA241" s="8"/>
      <c r="BB241" s="8"/>
      <c r="BC241" s="8"/>
    </row>
    <row r="242" spans="1:55" x14ac:dyDescent="0.25">
      <c r="A242" s="46">
        <v>67.7</v>
      </c>
      <c r="B242" s="48" t="b">
        <v>1</v>
      </c>
      <c r="U242" s="37"/>
      <c r="V242" s="37"/>
      <c r="W242" s="9"/>
      <c r="X242" s="8"/>
      <c r="Y242" s="8"/>
      <c r="Z242" s="8"/>
      <c r="AA242" s="8"/>
      <c r="AB242" s="8"/>
      <c r="AC242" s="8"/>
      <c r="AD242" s="8"/>
      <c r="AE242" s="8"/>
      <c r="AG242" s="37"/>
      <c r="AH242" s="37"/>
      <c r="AI242" s="9"/>
      <c r="AJ242" s="8"/>
      <c r="AK242" s="8"/>
      <c r="AL242" s="8"/>
      <c r="AM242" s="8"/>
      <c r="AN242" s="8"/>
      <c r="AO242" s="8"/>
      <c r="AP242" s="8"/>
      <c r="AQ242" s="8"/>
      <c r="AS242" s="37"/>
      <c r="AT242" s="37"/>
      <c r="AU242" s="9"/>
      <c r="AV242" s="8"/>
      <c r="AW242" s="8"/>
      <c r="AX242" s="8"/>
      <c r="AY242" s="8"/>
      <c r="AZ242" s="8"/>
      <c r="BA242" s="8"/>
      <c r="BB242" s="8"/>
      <c r="BC242" s="8"/>
    </row>
    <row r="243" spans="1:55" x14ac:dyDescent="0.25">
      <c r="A243" s="46">
        <v>68</v>
      </c>
      <c r="B243" s="48" t="b">
        <v>1</v>
      </c>
      <c r="U243" s="37"/>
      <c r="V243" s="37"/>
      <c r="W243" s="9"/>
      <c r="X243" s="8"/>
      <c r="Y243" s="8"/>
      <c r="Z243" s="8"/>
      <c r="AA243" s="8"/>
      <c r="AB243" s="8"/>
      <c r="AC243" s="8"/>
      <c r="AD243" s="8"/>
      <c r="AE243" s="8"/>
      <c r="AG243" s="37"/>
      <c r="AH243" s="37"/>
      <c r="AI243" s="9"/>
      <c r="AJ243" s="8"/>
      <c r="AK243" s="8"/>
      <c r="AL243" s="8"/>
      <c r="AM243" s="8"/>
      <c r="AN243" s="8"/>
      <c r="AO243" s="8"/>
      <c r="AP243" s="8"/>
      <c r="AQ243" s="8"/>
      <c r="AS243" s="37"/>
      <c r="AT243" s="37"/>
      <c r="AU243" s="9"/>
      <c r="AV243" s="8"/>
      <c r="AW243" s="8"/>
      <c r="AX243" s="8"/>
      <c r="AY243" s="8"/>
      <c r="AZ243" s="8"/>
      <c r="BA243" s="8"/>
      <c r="BB243" s="8"/>
      <c r="BC243" s="8"/>
    </row>
    <row r="244" spans="1:55" x14ac:dyDescent="0.25">
      <c r="A244" s="46">
        <v>81.099999999999994</v>
      </c>
      <c r="B244" s="48" t="b">
        <v>1</v>
      </c>
      <c r="U244" s="37"/>
      <c r="V244" s="37"/>
      <c r="W244" s="9"/>
      <c r="X244" s="8"/>
      <c r="Y244" s="8"/>
      <c r="Z244" s="8"/>
      <c r="AA244" s="8"/>
      <c r="AB244" s="8"/>
      <c r="AC244" s="8"/>
      <c r="AD244" s="8"/>
      <c r="AE244" s="8"/>
      <c r="AG244" s="37"/>
      <c r="AH244" s="37"/>
      <c r="AI244" s="9"/>
      <c r="AJ244" s="8"/>
      <c r="AK244" s="8"/>
      <c r="AL244" s="8"/>
      <c r="AM244" s="8"/>
      <c r="AN244" s="8"/>
      <c r="AO244" s="8"/>
      <c r="AP244" s="8"/>
      <c r="AQ244" s="8"/>
      <c r="AS244" s="37"/>
      <c r="AT244" s="37"/>
      <c r="AU244" s="9"/>
      <c r="AV244" s="8"/>
      <c r="AW244" s="8"/>
      <c r="AX244" s="8"/>
      <c r="AY244" s="8"/>
      <c r="AZ244" s="8"/>
      <c r="BA244" s="8"/>
      <c r="BB244" s="8"/>
      <c r="BC244" s="8"/>
    </row>
    <row r="245" spans="1:55" x14ac:dyDescent="0.25">
      <c r="A245" s="46">
        <v>89</v>
      </c>
      <c r="B245" s="48" t="b">
        <v>1</v>
      </c>
      <c r="U245" s="37"/>
      <c r="V245" s="37"/>
      <c r="W245" s="9"/>
      <c r="X245" s="8"/>
      <c r="Y245" s="8"/>
      <c r="Z245" s="8"/>
      <c r="AA245" s="8"/>
      <c r="AB245" s="8"/>
      <c r="AC245" s="8"/>
      <c r="AD245" s="8"/>
      <c r="AE245" s="8"/>
      <c r="AG245" s="37"/>
      <c r="AH245" s="37"/>
      <c r="AI245" s="9"/>
      <c r="AJ245" s="8"/>
      <c r="AK245" s="8"/>
      <c r="AL245" s="8"/>
      <c r="AM245" s="8"/>
      <c r="AN245" s="8"/>
      <c r="AO245" s="8"/>
      <c r="AP245" s="8"/>
      <c r="AQ245" s="8"/>
      <c r="AS245" s="37"/>
      <c r="AT245" s="37"/>
      <c r="AU245" s="9"/>
      <c r="AV245" s="8"/>
      <c r="AW245" s="8"/>
      <c r="AX245" s="8"/>
      <c r="AY245" s="8"/>
      <c r="AZ245" s="8"/>
      <c r="BA245" s="8"/>
      <c r="BB245" s="8"/>
      <c r="BC245" s="8"/>
    </row>
    <row r="246" spans="1:55" x14ac:dyDescent="0.25">
      <c r="A246" s="46">
        <v>87</v>
      </c>
      <c r="B246" s="48" t="b">
        <v>1</v>
      </c>
      <c r="U246" s="37"/>
      <c r="V246" s="37"/>
      <c r="W246" s="9"/>
      <c r="X246" s="8"/>
      <c r="Y246" s="8"/>
      <c r="Z246" s="8"/>
      <c r="AA246" s="8"/>
      <c r="AB246" s="8"/>
      <c r="AC246" s="8"/>
      <c r="AD246" s="8"/>
      <c r="AE246" s="8"/>
      <c r="AG246" s="37"/>
      <c r="AH246" s="37"/>
      <c r="AI246" s="9"/>
      <c r="AJ246" s="8"/>
      <c r="AK246" s="8"/>
      <c r="AL246" s="8"/>
      <c r="AM246" s="8"/>
      <c r="AN246" s="8"/>
      <c r="AO246" s="8"/>
      <c r="AP246" s="8"/>
      <c r="AQ246" s="8"/>
      <c r="AS246" s="37"/>
      <c r="AT246" s="37"/>
      <c r="AU246" s="9"/>
      <c r="AV246" s="8"/>
      <c r="AW246" s="8"/>
      <c r="AX246" s="8"/>
      <c r="AY246" s="8"/>
      <c r="AZ246" s="8"/>
      <c r="BA246" s="8"/>
      <c r="BB246" s="8"/>
      <c r="BC246" s="8"/>
    </row>
    <row r="247" spans="1:55" x14ac:dyDescent="0.25">
      <c r="A247" s="46">
        <v>83</v>
      </c>
      <c r="B247" s="48" t="b">
        <v>1</v>
      </c>
      <c r="U247" s="37"/>
      <c r="V247" s="37"/>
      <c r="W247" s="9"/>
      <c r="X247" s="8"/>
      <c r="Y247" s="8"/>
      <c r="Z247" s="8"/>
      <c r="AA247" s="8"/>
      <c r="AB247" s="8"/>
      <c r="AC247" s="8"/>
      <c r="AD247" s="8"/>
      <c r="AE247" s="8"/>
      <c r="AG247" s="37"/>
      <c r="AH247" s="37"/>
      <c r="AI247" s="9"/>
      <c r="AJ247" s="8"/>
      <c r="AK247" s="8"/>
      <c r="AL247" s="8"/>
      <c r="AM247" s="8"/>
      <c r="AN247" s="8"/>
      <c r="AO247" s="8"/>
      <c r="AP247" s="8"/>
      <c r="AQ247" s="8"/>
      <c r="AS247" s="37"/>
      <c r="AT247" s="37"/>
      <c r="AU247" s="9"/>
      <c r="AV247" s="8"/>
      <c r="AW247" s="8"/>
      <c r="AX247" s="8"/>
      <c r="AY247" s="8"/>
      <c r="AZ247" s="8"/>
      <c r="BA247" s="8"/>
      <c r="BB247" s="8"/>
      <c r="BC247" s="8"/>
    </row>
    <row r="248" spans="1:55" x14ac:dyDescent="0.25">
      <c r="A248" s="46">
        <v>83</v>
      </c>
      <c r="B248" s="48" t="b">
        <v>1</v>
      </c>
      <c r="U248" s="37"/>
      <c r="V248" s="37"/>
      <c r="W248" s="9"/>
      <c r="X248" s="8"/>
      <c r="Y248" s="8"/>
      <c r="Z248" s="8"/>
      <c r="AA248" s="8"/>
      <c r="AB248" s="8"/>
      <c r="AC248" s="8"/>
      <c r="AD248" s="8"/>
      <c r="AE248" s="8"/>
      <c r="AG248" s="37"/>
      <c r="AH248" s="37"/>
      <c r="AI248" s="9"/>
      <c r="AJ248" s="8"/>
      <c r="AK248" s="8"/>
      <c r="AL248" s="8"/>
      <c r="AM248" s="8"/>
      <c r="AN248" s="8"/>
      <c r="AO248" s="8"/>
      <c r="AP248" s="8"/>
      <c r="AQ248" s="8"/>
      <c r="AS248" s="37"/>
      <c r="AT248" s="37"/>
      <c r="AU248" s="9"/>
      <c r="AV248" s="8"/>
      <c r="AW248" s="8"/>
      <c r="AX248" s="8"/>
      <c r="AY248" s="8"/>
      <c r="AZ248" s="8"/>
      <c r="BA248" s="8"/>
      <c r="BB248" s="8"/>
      <c r="BC248" s="8"/>
    </row>
    <row r="249" spans="1:55" x14ac:dyDescent="0.25">
      <c r="A249" s="46">
        <v>80</v>
      </c>
      <c r="B249" s="48" t="b">
        <v>1</v>
      </c>
      <c r="U249" s="37"/>
      <c r="V249" s="37"/>
      <c r="W249" s="9"/>
      <c r="X249" s="8"/>
      <c r="Y249" s="8"/>
      <c r="Z249" s="8"/>
      <c r="AA249" s="8"/>
      <c r="AB249" s="8"/>
      <c r="AC249" s="8"/>
      <c r="AD249" s="8"/>
      <c r="AE249" s="8"/>
      <c r="AG249" s="37"/>
      <c r="AH249" s="37"/>
      <c r="AI249" s="9"/>
      <c r="AJ249" s="8"/>
      <c r="AK249" s="8"/>
      <c r="AL249" s="8"/>
      <c r="AM249" s="8"/>
      <c r="AN249" s="8"/>
      <c r="AO249" s="8"/>
      <c r="AP249" s="8"/>
      <c r="AQ249" s="8"/>
      <c r="AS249" s="37"/>
      <c r="AT249" s="37"/>
      <c r="AU249" s="9"/>
      <c r="AV249" s="8"/>
      <c r="AW249" s="8"/>
      <c r="AX249" s="8"/>
      <c r="AY249" s="8"/>
      <c r="AZ249" s="8"/>
      <c r="BA249" s="8"/>
      <c r="BB249" s="8"/>
      <c r="BC249" s="8"/>
    </row>
    <row r="250" spans="1:55" x14ac:dyDescent="0.25">
      <c r="A250" s="46">
        <v>79.8</v>
      </c>
      <c r="B250" s="48" t="b">
        <v>1</v>
      </c>
      <c r="U250" s="37"/>
      <c r="V250" s="37"/>
      <c r="W250" s="9"/>
      <c r="X250" s="8"/>
      <c r="Y250" s="8"/>
      <c r="Z250" s="8"/>
      <c r="AA250" s="8"/>
      <c r="AB250" s="8"/>
      <c r="AC250" s="8"/>
      <c r="AD250" s="8"/>
      <c r="AE250" s="8"/>
      <c r="AG250" s="37"/>
      <c r="AH250" s="37"/>
      <c r="AI250" s="9"/>
      <c r="AJ250" s="8"/>
      <c r="AK250" s="8"/>
      <c r="AL250" s="8"/>
      <c r="AM250" s="8"/>
      <c r="AN250" s="8"/>
      <c r="AO250" s="8"/>
      <c r="AP250" s="8"/>
      <c r="AQ250" s="8"/>
      <c r="AS250" s="37"/>
      <c r="AT250" s="37"/>
      <c r="AU250" s="9"/>
      <c r="AV250" s="8"/>
      <c r="AW250" s="8"/>
      <c r="AX250" s="8"/>
      <c r="AY250" s="8"/>
      <c r="AZ250" s="8"/>
      <c r="BA250" s="8"/>
      <c r="BB250" s="8"/>
      <c r="BC250" s="8"/>
    </row>
    <row r="251" spans="1:55" x14ac:dyDescent="0.25">
      <c r="A251" s="46">
        <v>79.5</v>
      </c>
      <c r="B251" s="48" t="b">
        <v>1</v>
      </c>
      <c r="U251" s="37"/>
      <c r="V251" s="37"/>
      <c r="W251" s="9"/>
      <c r="X251" s="8"/>
      <c r="Y251" s="8"/>
      <c r="Z251" s="8"/>
      <c r="AA251" s="8"/>
      <c r="AB251" s="8"/>
      <c r="AC251" s="8"/>
      <c r="AD251" s="8"/>
      <c r="AE251" s="8"/>
      <c r="AG251" s="37"/>
      <c r="AH251" s="37"/>
      <c r="AI251" s="9"/>
      <c r="AJ251" s="8"/>
      <c r="AK251" s="8"/>
      <c r="AL251" s="8"/>
      <c r="AM251" s="8"/>
      <c r="AN251" s="8"/>
      <c r="AO251" s="8"/>
      <c r="AP251" s="8"/>
      <c r="AQ251" s="8"/>
      <c r="AS251" s="37"/>
      <c r="AT251" s="37"/>
      <c r="AU251" s="9"/>
      <c r="AV251" s="8"/>
      <c r="AW251" s="8"/>
      <c r="AX251" s="8"/>
      <c r="AY251" s="8"/>
      <c r="AZ251" s="8"/>
      <c r="BA251" s="8"/>
      <c r="BB251" s="8"/>
      <c r="BC251" s="8"/>
    </row>
    <row r="252" spans="1:55" x14ac:dyDescent="0.25">
      <c r="A252" s="46">
        <v>79.5</v>
      </c>
      <c r="B252" s="48" t="b">
        <v>1</v>
      </c>
      <c r="U252" s="37"/>
      <c r="V252" s="37"/>
      <c r="W252" s="9"/>
      <c r="X252" s="8"/>
      <c r="Y252" s="8"/>
      <c r="Z252" s="8"/>
      <c r="AA252" s="8"/>
      <c r="AB252" s="8"/>
      <c r="AC252" s="8"/>
      <c r="AD252" s="8"/>
      <c r="AE252" s="8"/>
      <c r="AG252" s="37"/>
      <c r="AH252" s="37"/>
      <c r="AI252" s="9"/>
      <c r="AJ252" s="8"/>
      <c r="AK252" s="8"/>
      <c r="AL252" s="8"/>
      <c r="AM252" s="8"/>
      <c r="AN252" s="8"/>
      <c r="AO252" s="8"/>
      <c r="AP252" s="8"/>
      <c r="AQ252" s="8"/>
      <c r="AS252" s="37"/>
      <c r="AT252" s="37"/>
      <c r="AU252" s="9"/>
      <c r="AV252" s="8"/>
      <c r="AW252" s="8"/>
      <c r="AX252" s="8"/>
      <c r="AY252" s="8"/>
      <c r="AZ252" s="8"/>
      <c r="BA252" s="8"/>
      <c r="BB252" s="8"/>
      <c r="BC252" s="8"/>
    </row>
    <row r="253" spans="1:55" x14ac:dyDescent="0.25">
      <c r="A253" s="46">
        <v>79.400000000000006</v>
      </c>
      <c r="B253" s="48" t="b">
        <v>1</v>
      </c>
      <c r="U253" s="37"/>
      <c r="V253" s="37"/>
      <c r="W253" s="9"/>
      <c r="X253" s="8"/>
      <c r="Y253" s="8"/>
      <c r="Z253" s="8"/>
      <c r="AA253" s="8"/>
      <c r="AB253" s="8"/>
      <c r="AC253" s="8"/>
      <c r="AD253" s="8"/>
      <c r="AE253" s="8"/>
      <c r="AG253" s="37"/>
      <c r="AH253" s="37"/>
      <c r="AI253" s="9"/>
      <c r="AJ253" s="8"/>
      <c r="AK253" s="8"/>
      <c r="AL253" s="8"/>
      <c r="AM253" s="8"/>
      <c r="AN253" s="8"/>
      <c r="AO253" s="8"/>
      <c r="AP253" s="8"/>
      <c r="AQ253" s="8"/>
      <c r="AS253" s="37"/>
      <c r="AT253" s="37"/>
      <c r="AU253" s="9"/>
      <c r="AV253" s="8"/>
      <c r="AW253" s="8"/>
      <c r="AX253" s="8"/>
      <c r="AY253" s="8"/>
      <c r="AZ253" s="8"/>
      <c r="BA253" s="8"/>
      <c r="BB253" s="8"/>
      <c r="BC253" s="8"/>
    </row>
    <row r="254" spans="1:55" x14ac:dyDescent="0.25">
      <c r="A254" s="46">
        <v>78.900000000000006</v>
      </c>
      <c r="B254" s="48" t="b">
        <v>1</v>
      </c>
      <c r="U254" s="37"/>
      <c r="V254" s="37"/>
      <c r="W254" s="9"/>
      <c r="X254" s="8"/>
      <c r="Y254" s="8"/>
      <c r="Z254" s="8"/>
      <c r="AA254" s="8"/>
      <c r="AB254" s="8"/>
      <c r="AC254" s="8"/>
      <c r="AD254" s="8"/>
      <c r="AE254" s="8"/>
      <c r="AG254" s="37"/>
      <c r="AH254" s="37"/>
      <c r="AI254" s="9"/>
      <c r="AJ254" s="8"/>
      <c r="AK254" s="8"/>
      <c r="AL254" s="8"/>
      <c r="AM254" s="8"/>
      <c r="AN254" s="8"/>
      <c r="AO254" s="8"/>
      <c r="AP254" s="8"/>
      <c r="AQ254" s="8"/>
      <c r="AS254" s="37"/>
      <c r="AT254" s="37"/>
      <c r="AU254" s="9"/>
      <c r="AV254" s="8"/>
      <c r="AW254" s="8"/>
      <c r="AX254" s="8"/>
      <c r="AY254" s="8"/>
      <c r="AZ254" s="8"/>
      <c r="BA254" s="8"/>
      <c r="BB254" s="8"/>
      <c r="BC254" s="8"/>
    </row>
    <row r="255" spans="1:55" x14ac:dyDescent="0.25">
      <c r="A255" s="46">
        <v>78.8</v>
      </c>
      <c r="B255" s="48" t="b">
        <v>1</v>
      </c>
      <c r="U255" s="37"/>
      <c r="V255" s="37"/>
      <c r="W255" s="9"/>
      <c r="X255" s="8"/>
      <c r="Y255" s="8"/>
      <c r="Z255" s="8"/>
      <c r="AA255" s="8"/>
      <c r="AB255" s="8"/>
      <c r="AC255" s="8"/>
      <c r="AD255" s="8"/>
      <c r="AE255" s="8"/>
      <c r="AG255" s="37"/>
      <c r="AH255" s="37"/>
      <c r="AI255" s="9"/>
      <c r="AJ255" s="8"/>
      <c r="AK255" s="8"/>
      <c r="AL255" s="8"/>
      <c r="AM255" s="8"/>
      <c r="AN255" s="8"/>
      <c r="AO255" s="8"/>
      <c r="AP255" s="8"/>
      <c r="AQ255" s="8"/>
      <c r="AS255" s="37"/>
      <c r="AT255" s="37"/>
      <c r="AU255" s="9"/>
      <c r="AV255" s="8"/>
      <c r="AW255" s="8"/>
      <c r="AX255" s="8"/>
      <c r="AY255" s="8"/>
      <c r="AZ255" s="8"/>
      <c r="BA255" s="8"/>
      <c r="BB255" s="8"/>
      <c r="BC255" s="8"/>
    </row>
    <row r="256" spans="1:55" x14ac:dyDescent="0.25">
      <c r="A256" s="46">
        <v>78.3</v>
      </c>
      <c r="B256" s="48" t="b">
        <v>1</v>
      </c>
      <c r="U256" s="37"/>
      <c r="V256" s="37"/>
      <c r="W256" s="9"/>
      <c r="X256" s="8"/>
      <c r="Y256" s="8"/>
      <c r="Z256" s="8"/>
      <c r="AA256" s="8"/>
      <c r="AB256" s="8"/>
      <c r="AC256" s="8"/>
      <c r="AD256" s="8"/>
      <c r="AE256" s="8"/>
      <c r="AG256" s="37"/>
      <c r="AH256" s="37"/>
      <c r="AI256" s="9"/>
      <c r="AJ256" s="8"/>
      <c r="AK256" s="8"/>
      <c r="AL256" s="8"/>
      <c r="AM256" s="8"/>
      <c r="AN256" s="8"/>
      <c r="AO256" s="8"/>
      <c r="AP256" s="8"/>
      <c r="AQ256" s="8"/>
      <c r="AS256" s="37"/>
      <c r="AT256" s="37"/>
      <c r="AU256" s="9"/>
      <c r="AV256" s="8"/>
      <c r="AW256" s="8"/>
      <c r="AX256" s="8"/>
      <c r="AY256" s="8"/>
      <c r="AZ256" s="8"/>
      <c r="BA256" s="8"/>
      <c r="BB256" s="8"/>
      <c r="BC256" s="8"/>
    </row>
    <row r="257" spans="1:55" x14ac:dyDescent="0.25">
      <c r="A257" s="46">
        <v>78</v>
      </c>
      <c r="B257" s="48" t="b">
        <v>1</v>
      </c>
      <c r="U257" s="37"/>
      <c r="V257" s="37"/>
      <c r="W257" s="9"/>
      <c r="X257" s="8"/>
      <c r="Y257" s="8"/>
      <c r="Z257" s="8"/>
      <c r="AA257" s="8"/>
      <c r="AB257" s="8"/>
      <c r="AC257" s="8"/>
      <c r="AD257" s="8"/>
      <c r="AE257" s="8"/>
      <c r="AG257" s="37"/>
      <c r="AH257" s="37"/>
      <c r="AI257" s="9"/>
      <c r="AJ257" s="8"/>
      <c r="AK257" s="8"/>
      <c r="AL257" s="8"/>
      <c r="AM257" s="8"/>
      <c r="AN257" s="8"/>
      <c r="AO257" s="8"/>
      <c r="AP257" s="8"/>
      <c r="AQ257" s="8"/>
      <c r="AS257" s="37"/>
      <c r="AT257" s="37"/>
      <c r="AU257" s="9"/>
      <c r="AV257" s="8"/>
      <c r="AW257" s="8"/>
      <c r="AX257" s="8"/>
      <c r="AY257" s="8"/>
      <c r="AZ257" s="8"/>
      <c r="BA257" s="8"/>
      <c r="BB257" s="8"/>
      <c r="BC257" s="8"/>
    </row>
    <row r="258" spans="1:55" x14ac:dyDescent="0.25">
      <c r="A258" s="46">
        <v>78</v>
      </c>
      <c r="B258" s="48" t="b">
        <v>1</v>
      </c>
      <c r="U258" s="37"/>
      <c r="V258" s="37"/>
      <c r="W258" s="9"/>
      <c r="X258" s="8"/>
      <c r="Y258" s="8"/>
      <c r="Z258" s="8"/>
      <c r="AA258" s="8"/>
      <c r="AB258" s="8"/>
      <c r="AC258" s="8"/>
      <c r="AD258" s="8"/>
      <c r="AE258" s="8"/>
      <c r="AG258" s="37"/>
      <c r="AH258" s="37"/>
      <c r="AI258" s="9"/>
      <c r="AJ258" s="8"/>
      <c r="AK258" s="8"/>
      <c r="AL258" s="8"/>
      <c r="AM258" s="8"/>
      <c r="AN258" s="8"/>
      <c r="AO258" s="8"/>
      <c r="AP258" s="8"/>
      <c r="AQ258" s="8"/>
      <c r="AS258" s="37"/>
      <c r="AT258" s="37"/>
      <c r="AU258" s="9"/>
      <c r="AV258" s="8"/>
      <c r="AW258" s="8"/>
      <c r="AX258" s="8"/>
      <c r="AY258" s="8"/>
      <c r="AZ258" s="8"/>
      <c r="BA258" s="8"/>
      <c r="BB258" s="8"/>
      <c r="BC258" s="8"/>
    </row>
    <row r="259" spans="1:55" x14ac:dyDescent="0.25">
      <c r="A259" s="46">
        <v>77.599999999999994</v>
      </c>
      <c r="B259" s="48" t="b">
        <v>1</v>
      </c>
      <c r="U259" s="37"/>
      <c r="V259" s="37"/>
      <c r="W259" s="9"/>
      <c r="X259" s="8"/>
      <c r="Y259" s="8"/>
      <c r="Z259" s="8"/>
      <c r="AA259" s="8"/>
      <c r="AB259" s="8"/>
      <c r="AC259" s="8"/>
      <c r="AD259" s="8"/>
      <c r="AE259" s="8"/>
      <c r="AG259" s="37"/>
      <c r="AH259" s="37"/>
      <c r="AI259" s="9"/>
      <c r="AJ259" s="8"/>
      <c r="AK259" s="8"/>
      <c r="AL259" s="8"/>
      <c r="AM259" s="8"/>
      <c r="AN259" s="8"/>
      <c r="AO259" s="8"/>
      <c r="AP259" s="8"/>
      <c r="AQ259" s="8"/>
      <c r="AS259" s="37"/>
      <c r="AT259" s="37"/>
      <c r="AU259" s="9"/>
      <c r="AV259" s="8"/>
      <c r="AW259" s="8"/>
      <c r="AX259" s="8"/>
      <c r="AY259" s="8"/>
      <c r="AZ259" s="8"/>
      <c r="BA259" s="8"/>
      <c r="BB259" s="8"/>
      <c r="BC259" s="8"/>
    </row>
    <row r="260" spans="1:55" x14ac:dyDescent="0.25">
      <c r="A260" s="46">
        <v>71</v>
      </c>
      <c r="B260" s="48" t="b">
        <v>1</v>
      </c>
      <c r="U260" s="37"/>
      <c r="V260" s="37"/>
      <c r="W260" s="9"/>
      <c r="X260" s="8"/>
      <c r="Y260" s="8"/>
      <c r="Z260" s="8"/>
      <c r="AA260" s="8"/>
      <c r="AB260" s="8"/>
      <c r="AC260" s="8"/>
      <c r="AD260" s="8"/>
      <c r="AE260" s="8"/>
      <c r="AG260" s="37"/>
      <c r="AH260" s="37"/>
      <c r="AI260" s="9"/>
      <c r="AJ260" s="8"/>
      <c r="AK260" s="8"/>
      <c r="AL260" s="8"/>
      <c r="AM260" s="8"/>
      <c r="AN260" s="8"/>
      <c r="AO260" s="8"/>
      <c r="AP260" s="8"/>
      <c r="AQ260" s="8"/>
      <c r="AS260" s="37"/>
      <c r="AT260" s="37"/>
      <c r="AU260" s="9"/>
      <c r="AV260" s="8"/>
      <c r="AW260" s="8"/>
      <c r="AX260" s="8"/>
      <c r="AY260" s="8"/>
      <c r="AZ260" s="8"/>
      <c r="BA260" s="8"/>
      <c r="BB260" s="8"/>
      <c r="BC260" s="8"/>
    </row>
    <row r="261" spans="1:55" x14ac:dyDescent="0.25">
      <c r="A261" s="46">
        <v>70</v>
      </c>
      <c r="B261" s="48" t="b">
        <v>1</v>
      </c>
      <c r="U261" s="37"/>
      <c r="V261" s="37"/>
      <c r="W261" s="9"/>
      <c r="X261" s="8"/>
      <c r="Y261" s="8"/>
      <c r="Z261" s="8"/>
      <c r="AA261" s="8"/>
      <c r="AB261" s="8"/>
      <c r="AC261" s="8"/>
      <c r="AD261" s="8"/>
      <c r="AE261" s="8"/>
      <c r="AG261" s="37"/>
      <c r="AH261" s="37"/>
      <c r="AI261" s="9"/>
      <c r="AJ261" s="8"/>
      <c r="AK261" s="8"/>
      <c r="AL261" s="8"/>
      <c r="AM261" s="8"/>
      <c r="AN261" s="8"/>
      <c r="AO261" s="8"/>
      <c r="AP261" s="8"/>
      <c r="AQ261" s="8"/>
      <c r="AS261" s="37"/>
      <c r="AT261" s="37"/>
      <c r="AU261" s="9"/>
      <c r="AV261" s="8"/>
      <c r="AW261" s="8"/>
      <c r="AX261" s="8"/>
      <c r="AY261" s="8"/>
      <c r="AZ261" s="8"/>
      <c r="BA261" s="8"/>
      <c r="BB261" s="8"/>
      <c r="BC261" s="8"/>
    </row>
    <row r="262" spans="1:55" x14ac:dyDescent="0.25">
      <c r="A262" s="46">
        <v>69.8</v>
      </c>
      <c r="B262" s="48" t="b">
        <v>1</v>
      </c>
      <c r="U262" s="37"/>
      <c r="V262" s="37"/>
      <c r="W262" s="9"/>
      <c r="X262" s="8"/>
      <c r="Y262" s="8"/>
      <c r="Z262" s="8"/>
      <c r="AA262" s="8"/>
      <c r="AB262" s="8"/>
      <c r="AC262" s="8"/>
      <c r="AD262" s="8"/>
      <c r="AE262" s="8"/>
      <c r="AG262" s="37"/>
      <c r="AH262" s="37"/>
      <c r="AI262" s="9"/>
      <c r="AJ262" s="8"/>
      <c r="AK262" s="8"/>
      <c r="AL262" s="8"/>
      <c r="AM262" s="8"/>
      <c r="AN262" s="8"/>
      <c r="AO262" s="8"/>
      <c r="AP262" s="8"/>
      <c r="AQ262" s="8"/>
      <c r="AS262" s="37"/>
      <c r="AT262" s="37"/>
      <c r="AU262" s="9"/>
      <c r="AV262" s="8"/>
      <c r="AW262" s="8"/>
      <c r="AX262" s="8"/>
      <c r="AY262" s="8"/>
      <c r="AZ262" s="8"/>
      <c r="BA262" s="8"/>
      <c r="BB262" s="8"/>
      <c r="BC262" s="8"/>
    </row>
    <row r="263" spans="1:55" x14ac:dyDescent="0.25">
      <c r="A263" s="46">
        <v>69.400000000000006</v>
      </c>
      <c r="B263" s="48" t="b">
        <v>1</v>
      </c>
      <c r="U263" s="37"/>
      <c r="V263" s="37"/>
      <c r="W263" s="9"/>
      <c r="X263" s="8"/>
      <c r="Y263" s="8"/>
      <c r="Z263" s="8"/>
      <c r="AA263" s="8"/>
      <c r="AB263" s="8"/>
      <c r="AC263" s="8"/>
      <c r="AD263" s="8"/>
      <c r="AE263" s="8"/>
      <c r="AG263" s="37"/>
      <c r="AH263" s="37"/>
      <c r="AI263" s="9"/>
      <c r="AJ263" s="8"/>
      <c r="AK263" s="8"/>
      <c r="AL263" s="8"/>
      <c r="AM263" s="8"/>
      <c r="AN263" s="8"/>
      <c r="AO263" s="8"/>
      <c r="AP263" s="8"/>
      <c r="AQ263" s="8"/>
      <c r="AS263" s="37"/>
      <c r="AT263" s="37"/>
      <c r="AU263" s="9"/>
      <c r="AV263" s="8"/>
      <c r="AW263" s="8"/>
      <c r="AX263" s="8"/>
      <c r="AY263" s="8"/>
      <c r="AZ263" s="8"/>
      <c r="BA263" s="8"/>
      <c r="BB263" s="8"/>
      <c r="BC263" s="8"/>
    </row>
    <row r="264" spans="1:55" x14ac:dyDescent="0.25">
      <c r="A264" s="46">
        <v>69.400000000000006</v>
      </c>
      <c r="B264" s="48" t="b">
        <v>1</v>
      </c>
      <c r="U264" s="37"/>
      <c r="V264" s="37"/>
      <c r="W264" s="9"/>
      <c r="X264" s="8"/>
      <c r="Y264" s="8"/>
      <c r="Z264" s="8"/>
      <c r="AA264" s="8"/>
      <c r="AB264" s="8"/>
      <c r="AC264" s="8"/>
      <c r="AD264" s="8"/>
      <c r="AE264" s="8"/>
      <c r="AG264" s="37"/>
      <c r="AH264" s="37"/>
      <c r="AI264" s="9"/>
      <c r="AJ264" s="8"/>
      <c r="AK264" s="8"/>
      <c r="AL264" s="8"/>
      <c r="AM264" s="8"/>
      <c r="AN264" s="8"/>
      <c r="AO264" s="8"/>
      <c r="AP264" s="8"/>
      <c r="AQ264" s="8"/>
      <c r="AS264" s="37"/>
      <c r="AT264" s="37"/>
      <c r="AU264" s="9"/>
      <c r="AV264" s="8"/>
      <c r="AW264" s="8"/>
      <c r="AX264" s="8"/>
      <c r="AY264" s="8"/>
      <c r="AZ264" s="8"/>
      <c r="BA264" s="8"/>
      <c r="BB264" s="8"/>
      <c r="BC264" s="8"/>
    </row>
    <row r="265" spans="1:55" x14ac:dyDescent="0.25">
      <c r="A265" s="46">
        <v>69.5</v>
      </c>
      <c r="B265" s="48" t="b">
        <v>1</v>
      </c>
      <c r="U265" s="37"/>
      <c r="V265" s="37"/>
      <c r="W265" s="9"/>
      <c r="X265" s="8"/>
      <c r="Y265" s="8"/>
      <c r="Z265" s="8"/>
      <c r="AA265" s="8"/>
      <c r="AB265" s="8"/>
      <c r="AC265" s="8"/>
      <c r="AD265" s="8"/>
      <c r="AE265" s="8"/>
      <c r="AG265" s="37"/>
      <c r="AH265" s="37"/>
      <c r="AI265" s="9"/>
      <c r="AJ265" s="8"/>
      <c r="AK265" s="8"/>
      <c r="AL265" s="8"/>
      <c r="AM265" s="8"/>
      <c r="AN265" s="8"/>
      <c r="AO265" s="8"/>
      <c r="AP265" s="8"/>
      <c r="AQ265" s="8"/>
      <c r="AS265" s="37"/>
      <c r="AT265" s="37"/>
      <c r="AU265" s="9"/>
      <c r="AV265" s="8"/>
      <c r="AW265" s="8"/>
      <c r="AX265" s="8"/>
      <c r="AY265" s="8"/>
      <c r="AZ265" s="8"/>
      <c r="BA265" s="8"/>
      <c r="BB265" s="8"/>
      <c r="BC265" s="8"/>
    </row>
    <row r="266" spans="1:55" x14ac:dyDescent="0.25">
      <c r="A266" s="46">
        <v>69.5</v>
      </c>
      <c r="B266" s="48" t="b">
        <v>1</v>
      </c>
      <c r="U266" s="37"/>
      <c r="V266" s="37"/>
      <c r="W266" s="9"/>
      <c r="X266" s="8"/>
      <c r="Y266" s="8"/>
      <c r="Z266" s="8"/>
      <c r="AA266" s="8"/>
      <c r="AB266" s="8"/>
      <c r="AC266" s="8"/>
      <c r="AD266" s="8"/>
      <c r="AE266" s="8"/>
      <c r="AG266" s="37"/>
      <c r="AH266" s="37"/>
      <c r="AI266" s="9"/>
      <c r="AJ266" s="8"/>
      <c r="AK266" s="8"/>
      <c r="AL266" s="8"/>
      <c r="AM266" s="8"/>
      <c r="AN266" s="8"/>
      <c r="AO266" s="8"/>
      <c r="AP266" s="8"/>
      <c r="AQ266" s="8"/>
      <c r="AS266" s="37"/>
      <c r="AT266" s="37"/>
      <c r="AU266" s="9"/>
      <c r="AV266" s="8"/>
      <c r="AW266" s="8"/>
      <c r="AX266" s="8"/>
      <c r="AY266" s="8"/>
      <c r="AZ266" s="8"/>
      <c r="BA266" s="8"/>
      <c r="BB266" s="8"/>
      <c r="BC266" s="8"/>
    </row>
    <row r="267" spans="1:55" x14ac:dyDescent="0.25">
      <c r="A267" s="46">
        <v>69.599999999999994</v>
      </c>
      <c r="B267" s="48" t="b">
        <v>1</v>
      </c>
      <c r="U267" s="37"/>
      <c r="V267" s="37"/>
      <c r="W267" s="9"/>
      <c r="X267" s="8"/>
      <c r="Y267" s="8"/>
      <c r="Z267" s="8"/>
      <c r="AA267" s="8"/>
      <c r="AB267" s="8"/>
      <c r="AC267" s="8"/>
      <c r="AD267" s="8"/>
      <c r="AE267" s="8"/>
      <c r="AG267" s="37"/>
      <c r="AH267" s="37"/>
      <c r="AI267" s="9"/>
      <c r="AJ267" s="8"/>
      <c r="AK267" s="8"/>
      <c r="AL267" s="8"/>
      <c r="AM267" s="8"/>
      <c r="AN267" s="8"/>
      <c r="AO267" s="8"/>
      <c r="AP267" s="8"/>
      <c r="AQ267" s="8"/>
      <c r="AS267" s="37"/>
      <c r="AT267" s="37"/>
      <c r="AU267" s="9"/>
      <c r="AV267" s="8"/>
      <c r="AW267" s="8"/>
      <c r="AX267" s="8"/>
      <c r="AY267" s="8"/>
      <c r="AZ267" s="8"/>
      <c r="BA267" s="8"/>
      <c r="BB267" s="8"/>
      <c r="BC267" s="8"/>
    </row>
    <row r="268" spans="1:55" x14ac:dyDescent="0.25">
      <c r="A268" s="46">
        <v>69.599999999999994</v>
      </c>
      <c r="B268" s="48" t="b">
        <v>1</v>
      </c>
      <c r="U268" s="37"/>
      <c r="V268" s="37"/>
      <c r="W268" s="9"/>
      <c r="X268" s="8"/>
      <c r="Y268" s="8"/>
      <c r="Z268" s="8"/>
      <c r="AA268" s="8"/>
      <c r="AB268" s="8"/>
      <c r="AC268" s="8"/>
      <c r="AD268" s="8"/>
      <c r="AE268" s="8"/>
      <c r="AG268" s="37"/>
      <c r="AH268" s="37"/>
      <c r="AI268" s="9"/>
      <c r="AJ268" s="8"/>
      <c r="AK268" s="8"/>
      <c r="AL268" s="8"/>
      <c r="AM268" s="8"/>
      <c r="AN268" s="8"/>
      <c r="AO268" s="8"/>
      <c r="AP268" s="8"/>
      <c r="AQ268" s="8"/>
      <c r="AS268" s="37"/>
      <c r="AT268" s="37"/>
      <c r="AU268" s="9"/>
      <c r="AV268" s="8"/>
      <c r="AW268" s="8"/>
      <c r="AX268" s="8"/>
      <c r="AY268" s="8"/>
      <c r="AZ268" s="8"/>
      <c r="BA268" s="8"/>
      <c r="BB268" s="8"/>
      <c r="BC268" s="8"/>
    </row>
    <row r="269" spans="1:55" x14ac:dyDescent="0.25">
      <c r="A269" s="46">
        <v>69.400000000000006</v>
      </c>
      <c r="B269" s="48" t="b">
        <v>1</v>
      </c>
      <c r="U269" s="37"/>
      <c r="V269" s="37"/>
      <c r="W269" s="9"/>
      <c r="X269" s="8"/>
      <c r="Y269" s="8"/>
      <c r="Z269" s="8"/>
      <c r="AA269" s="8"/>
      <c r="AB269" s="8"/>
      <c r="AC269" s="8"/>
      <c r="AD269" s="8"/>
      <c r="AE269" s="8"/>
      <c r="AG269" s="37"/>
      <c r="AH269" s="37"/>
      <c r="AI269" s="9"/>
      <c r="AJ269" s="8"/>
      <c r="AK269" s="8"/>
      <c r="AL269" s="8"/>
      <c r="AM269" s="8"/>
      <c r="AN269" s="8"/>
      <c r="AO269" s="8"/>
      <c r="AP269" s="8"/>
      <c r="AQ269" s="8"/>
      <c r="AS269" s="37"/>
      <c r="AT269" s="37"/>
      <c r="AU269" s="9"/>
      <c r="AV269" s="8"/>
      <c r="AW269" s="8"/>
      <c r="AX269" s="8"/>
      <c r="AY269" s="8"/>
      <c r="AZ269" s="8"/>
      <c r="BA269" s="8"/>
      <c r="BB269" s="8"/>
      <c r="BC269" s="8"/>
    </row>
    <row r="270" spans="1:55" x14ac:dyDescent="0.25">
      <c r="A270" s="46">
        <v>69</v>
      </c>
      <c r="B270" s="48" t="b">
        <v>1</v>
      </c>
      <c r="U270" s="37"/>
      <c r="V270" s="37"/>
      <c r="W270" s="9"/>
      <c r="X270" s="8"/>
      <c r="Y270" s="8"/>
      <c r="Z270" s="8"/>
      <c r="AA270" s="8"/>
      <c r="AB270" s="8"/>
      <c r="AC270" s="8"/>
      <c r="AD270" s="8"/>
      <c r="AE270" s="8"/>
      <c r="AG270" s="37"/>
      <c r="AH270" s="37"/>
      <c r="AI270" s="9"/>
      <c r="AJ270" s="8"/>
      <c r="AK270" s="8"/>
      <c r="AL270" s="8"/>
      <c r="AM270" s="8"/>
      <c r="AN270" s="8"/>
      <c r="AO270" s="8"/>
      <c r="AP270" s="8"/>
      <c r="AQ270" s="8"/>
      <c r="AS270" s="37"/>
      <c r="AT270" s="37"/>
      <c r="AU270" s="9"/>
      <c r="AV270" s="8"/>
      <c r="AW270" s="8"/>
      <c r="AX270" s="8"/>
      <c r="AY270" s="8"/>
      <c r="AZ270" s="8"/>
      <c r="BA270" s="8"/>
      <c r="BB270" s="8"/>
      <c r="BC270" s="8"/>
    </row>
    <row r="271" spans="1:55" x14ac:dyDescent="0.25">
      <c r="A271" s="46">
        <v>68.7</v>
      </c>
      <c r="B271" s="48" t="b">
        <v>1</v>
      </c>
      <c r="U271" s="37"/>
      <c r="V271" s="37"/>
      <c r="W271" s="9"/>
      <c r="X271" s="8"/>
      <c r="Y271" s="8"/>
      <c r="Z271" s="8"/>
      <c r="AA271" s="8"/>
      <c r="AB271" s="8"/>
      <c r="AC271" s="8"/>
      <c r="AD271" s="8"/>
      <c r="AE271" s="8"/>
      <c r="AG271" s="37"/>
      <c r="AH271" s="37"/>
      <c r="AI271" s="9"/>
      <c r="AJ271" s="8"/>
      <c r="AK271" s="8"/>
      <c r="AL271" s="8"/>
      <c r="AM271" s="8"/>
      <c r="AN271" s="8"/>
      <c r="AO271" s="8"/>
      <c r="AP271" s="8"/>
      <c r="AQ271" s="8"/>
      <c r="AS271" s="37"/>
      <c r="AT271" s="37"/>
      <c r="AU271" s="9"/>
      <c r="AV271" s="8"/>
      <c r="AW271" s="8"/>
      <c r="AX271" s="8"/>
      <c r="AY271" s="8"/>
      <c r="AZ271" s="8"/>
      <c r="BA271" s="8"/>
      <c r="BB271" s="8"/>
      <c r="BC271" s="8"/>
    </row>
    <row r="272" spans="1:55" x14ac:dyDescent="0.25">
      <c r="A272" s="46">
        <v>68.400000000000006</v>
      </c>
      <c r="B272" s="48" t="b">
        <v>1</v>
      </c>
      <c r="U272" s="37"/>
      <c r="V272" s="37"/>
      <c r="W272" s="9"/>
      <c r="X272" s="8"/>
      <c r="Y272" s="8"/>
      <c r="Z272" s="8"/>
      <c r="AA272" s="8"/>
      <c r="AB272" s="8"/>
      <c r="AC272" s="8"/>
      <c r="AD272" s="8"/>
      <c r="AE272" s="8"/>
      <c r="AG272" s="37"/>
      <c r="AH272" s="37"/>
      <c r="AI272" s="9"/>
      <c r="AJ272" s="8"/>
      <c r="AK272" s="8"/>
      <c r="AL272" s="8"/>
      <c r="AM272" s="8"/>
      <c r="AN272" s="8"/>
      <c r="AO272" s="8"/>
      <c r="AP272" s="8"/>
      <c r="AQ272" s="8"/>
      <c r="AS272" s="37"/>
      <c r="AT272" s="37"/>
      <c r="AU272" s="9"/>
      <c r="AV272" s="8"/>
      <c r="AW272" s="8"/>
      <c r="AX272" s="8"/>
      <c r="AY272" s="8"/>
      <c r="AZ272" s="8"/>
      <c r="BA272" s="8"/>
      <c r="BB272" s="8"/>
      <c r="BC272" s="8"/>
    </row>
    <row r="273" spans="1:55" x14ac:dyDescent="0.25">
      <c r="A273" s="46">
        <v>68.5</v>
      </c>
      <c r="B273" s="48" t="b">
        <v>1</v>
      </c>
      <c r="U273" s="37"/>
      <c r="V273" s="37"/>
      <c r="W273" s="9"/>
      <c r="X273" s="8"/>
      <c r="Y273" s="8"/>
      <c r="Z273" s="8"/>
      <c r="AA273" s="8"/>
      <c r="AB273" s="8"/>
      <c r="AC273" s="8"/>
      <c r="AD273" s="8"/>
      <c r="AE273" s="8"/>
      <c r="AG273" s="37"/>
      <c r="AH273" s="37"/>
      <c r="AI273" s="9"/>
      <c r="AJ273" s="8"/>
      <c r="AK273" s="8"/>
      <c r="AL273" s="8"/>
      <c r="AM273" s="8"/>
      <c r="AN273" s="8"/>
      <c r="AO273" s="8"/>
      <c r="AP273" s="8"/>
      <c r="AQ273" s="8"/>
      <c r="AS273" s="37"/>
      <c r="AT273" s="37"/>
      <c r="AU273" s="9"/>
      <c r="AV273" s="8"/>
      <c r="AW273" s="8"/>
      <c r="AX273" s="8"/>
      <c r="AY273" s="8"/>
      <c r="AZ273" s="8"/>
      <c r="BA273" s="8"/>
      <c r="BB273" s="8"/>
      <c r="BC273" s="8"/>
    </row>
    <row r="274" spans="1:55" x14ac:dyDescent="0.25">
      <c r="A274" s="46">
        <v>68.2</v>
      </c>
      <c r="B274" s="48" t="b">
        <v>1</v>
      </c>
      <c r="U274" s="37"/>
      <c r="V274" s="37"/>
      <c r="W274" s="9"/>
      <c r="X274" s="8"/>
      <c r="Y274" s="8"/>
      <c r="Z274" s="8"/>
      <c r="AA274" s="8"/>
      <c r="AB274" s="8"/>
      <c r="AC274" s="8"/>
      <c r="AD274" s="8"/>
      <c r="AE274" s="8"/>
      <c r="AG274" s="37"/>
      <c r="AH274" s="37"/>
      <c r="AI274" s="9"/>
      <c r="AJ274" s="8"/>
      <c r="AK274" s="8"/>
      <c r="AL274" s="8"/>
      <c r="AM274" s="8"/>
      <c r="AN274" s="8"/>
      <c r="AO274" s="8"/>
      <c r="AP274" s="8"/>
      <c r="AQ274" s="8"/>
      <c r="AS274" s="37"/>
      <c r="AT274" s="37"/>
      <c r="AU274" s="9"/>
      <c r="AV274" s="8"/>
      <c r="AW274" s="8"/>
      <c r="AX274" s="8"/>
      <c r="AY274" s="8"/>
      <c r="AZ274" s="8"/>
      <c r="BA274" s="8"/>
      <c r="BB274" s="8"/>
      <c r="BC274" s="8"/>
    </row>
    <row r="275" spans="1:55" x14ac:dyDescent="0.25">
      <c r="A275" s="46">
        <v>68.3</v>
      </c>
      <c r="B275" s="48" t="b">
        <v>1</v>
      </c>
      <c r="U275" s="37"/>
      <c r="V275" s="37"/>
      <c r="W275" s="9"/>
      <c r="X275" s="8"/>
      <c r="Y275" s="8"/>
      <c r="Z275" s="8"/>
      <c r="AA275" s="8"/>
      <c r="AB275" s="8"/>
      <c r="AC275" s="8"/>
      <c r="AD275" s="8"/>
      <c r="AE275" s="8"/>
      <c r="AG275" s="37"/>
      <c r="AH275" s="37"/>
      <c r="AI275" s="9"/>
      <c r="AJ275" s="8"/>
      <c r="AK275" s="8"/>
      <c r="AL275" s="8"/>
      <c r="AM275" s="8"/>
      <c r="AN275" s="8"/>
      <c r="AO275" s="8"/>
      <c r="AP275" s="8"/>
      <c r="AQ275" s="8"/>
      <c r="AS275" s="37"/>
      <c r="AT275" s="37"/>
      <c r="AU275" s="9"/>
      <c r="AV275" s="8"/>
      <c r="AW275" s="8"/>
      <c r="AX275" s="8"/>
      <c r="AY275" s="8"/>
      <c r="AZ275" s="8"/>
      <c r="BA275" s="8"/>
      <c r="BB275" s="8"/>
      <c r="BC275" s="8"/>
    </row>
    <row r="276" spans="1:55" x14ac:dyDescent="0.25">
      <c r="A276" s="46">
        <v>60</v>
      </c>
      <c r="B276" s="48" t="b">
        <v>1</v>
      </c>
      <c r="U276" s="37"/>
      <c r="V276" s="37"/>
      <c r="W276" s="9"/>
      <c r="X276" s="8"/>
      <c r="Y276" s="8"/>
      <c r="Z276" s="8"/>
      <c r="AA276" s="8"/>
      <c r="AB276" s="8"/>
      <c r="AC276" s="8"/>
      <c r="AD276" s="8"/>
      <c r="AE276" s="8"/>
      <c r="AG276" s="37"/>
      <c r="AH276" s="37"/>
      <c r="AI276" s="9"/>
      <c r="AJ276" s="8"/>
      <c r="AK276" s="8"/>
      <c r="AL276" s="8"/>
      <c r="AM276" s="8"/>
      <c r="AN276" s="8"/>
      <c r="AO276" s="8"/>
      <c r="AP276" s="8"/>
      <c r="AQ276" s="8"/>
      <c r="AS276" s="37"/>
      <c r="AT276" s="37"/>
      <c r="AU276" s="9"/>
      <c r="AV276" s="8"/>
      <c r="AW276" s="8"/>
      <c r="AX276" s="8"/>
      <c r="AY276" s="8"/>
      <c r="AZ276" s="8"/>
      <c r="BA276" s="8"/>
      <c r="BB276" s="8"/>
      <c r="BC276" s="8"/>
    </row>
    <row r="277" spans="1:55" x14ac:dyDescent="0.25">
      <c r="A277" s="46">
        <v>59.7</v>
      </c>
      <c r="B277" s="48" t="b">
        <v>1</v>
      </c>
      <c r="U277" s="37"/>
      <c r="V277" s="37"/>
      <c r="W277" s="9"/>
      <c r="X277" s="8"/>
      <c r="Y277" s="8"/>
      <c r="Z277" s="8"/>
      <c r="AA277" s="8"/>
      <c r="AB277" s="8"/>
      <c r="AC277" s="8"/>
      <c r="AD277" s="8"/>
      <c r="AE277" s="8"/>
      <c r="AG277" s="37"/>
      <c r="AH277" s="37"/>
      <c r="AI277" s="9"/>
      <c r="AJ277" s="8"/>
      <c r="AK277" s="8"/>
      <c r="AL277" s="8"/>
      <c r="AM277" s="8"/>
      <c r="AN277" s="8"/>
      <c r="AO277" s="8"/>
      <c r="AP277" s="8"/>
      <c r="AQ277" s="8"/>
      <c r="AS277" s="37"/>
      <c r="AT277" s="37"/>
      <c r="AU277" s="9"/>
      <c r="AV277" s="8"/>
      <c r="AW277" s="8"/>
      <c r="AX277" s="8"/>
      <c r="AY277" s="8"/>
      <c r="AZ277" s="8"/>
      <c r="BA277" s="8"/>
      <c r="BB277" s="8"/>
      <c r="BC277" s="8"/>
    </row>
    <row r="278" spans="1:55" x14ac:dyDescent="0.25">
      <c r="A278" s="46">
        <v>59.5</v>
      </c>
      <c r="B278" s="48" t="b">
        <v>1</v>
      </c>
      <c r="U278" s="37"/>
      <c r="V278" s="37"/>
      <c r="W278" s="9"/>
      <c r="X278" s="8"/>
      <c r="Y278" s="8"/>
      <c r="Z278" s="8"/>
      <c r="AA278" s="8"/>
      <c r="AB278" s="8"/>
      <c r="AC278" s="8"/>
      <c r="AD278" s="8"/>
      <c r="AE278" s="8"/>
      <c r="AG278" s="37"/>
      <c r="AH278" s="37"/>
      <c r="AI278" s="9"/>
      <c r="AJ278" s="8"/>
      <c r="AK278" s="8"/>
      <c r="AL278" s="8"/>
      <c r="AM278" s="8"/>
      <c r="AN278" s="8"/>
      <c r="AO278" s="8"/>
      <c r="AP278" s="8"/>
      <c r="AQ278" s="8"/>
      <c r="AS278" s="37"/>
      <c r="AT278" s="37"/>
      <c r="AU278" s="9"/>
      <c r="AV278" s="8"/>
      <c r="AW278" s="8"/>
      <c r="AX278" s="8"/>
      <c r="AY278" s="8"/>
      <c r="AZ278" s="8"/>
      <c r="BA278" s="8"/>
      <c r="BB278" s="8"/>
      <c r="BC278" s="8"/>
    </row>
    <row r="279" spans="1:55" x14ac:dyDescent="0.25">
      <c r="A279" s="46">
        <v>59.3</v>
      </c>
      <c r="B279" s="48" t="b">
        <v>1</v>
      </c>
      <c r="U279" s="37"/>
      <c r="V279" s="37"/>
      <c r="W279" s="9"/>
      <c r="X279" s="8"/>
      <c r="Y279" s="8"/>
      <c r="Z279" s="8"/>
      <c r="AA279" s="8"/>
      <c r="AB279" s="8"/>
      <c r="AC279" s="8"/>
      <c r="AD279" s="8"/>
      <c r="AE279" s="8"/>
      <c r="AG279" s="37"/>
      <c r="AH279" s="37"/>
      <c r="AI279" s="9"/>
      <c r="AJ279" s="8"/>
      <c r="AK279" s="8"/>
      <c r="AL279" s="8"/>
      <c r="AM279" s="8"/>
      <c r="AN279" s="8"/>
      <c r="AO279" s="8"/>
      <c r="AP279" s="8"/>
      <c r="AQ279" s="8"/>
      <c r="AS279" s="37"/>
      <c r="AT279" s="37"/>
      <c r="AU279" s="9"/>
      <c r="AV279" s="8"/>
      <c r="AW279" s="8"/>
      <c r="AX279" s="8"/>
      <c r="AY279" s="8"/>
      <c r="AZ279" s="8"/>
      <c r="BA279" s="8"/>
      <c r="BB279" s="8"/>
      <c r="BC279" s="8"/>
    </row>
    <row r="280" spans="1:55" x14ac:dyDescent="0.25">
      <c r="A280" s="46">
        <v>59.1</v>
      </c>
      <c r="B280" s="48" t="b">
        <v>1</v>
      </c>
      <c r="U280" s="37"/>
      <c r="V280" s="37"/>
      <c r="W280" s="9"/>
      <c r="X280" s="8"/>
      <c r="Y280" s="8"/>
      <c r="Z280" s="8"/>
      <c r="AA280" s="8"/>
      <c r="AB280" s="8"/>
      <c r="AC280" s="8"/>
      <c r="AD280" s="8"/>
      <c r="AE280" s="8"/>
      <c r="AG280" s="37"/>
      <c r="AH280" s="37"/>
      <c r="AI280" s="9"/>
      <c r="AJ280" s="8"/>
      <c r="AK280" s="8"/>
      <c r="AL280" s="8"/>
      <c r="AM280" s="8"/>
      <c r="AN280" s="8"/>
      <c r="AO280" s="8"/>
      <c r="AP280" s="8"/>
      <c r="AQ280" s="8"/>
      <c r="AS280" s="37"/>
      <c r="AT280" s="37"/>
      <c r="AU280" s="9"/>
      <c r="AV280" s="8"/>
      <c r="AW280" s="8"/>
      <c r="AX280" s="8"/>
      <c r="AY280" s="8"/>
      <c r="AZ280" s="8"/>
      <c r="BA280" s="8"/>
      <c r="BB280" s="8"/>
      <c r="BC280" s="8"/>
    </row>
    <row r="281" spans="1:55" x14ac:dyDescent="0.25">
      <c r="A281" s="46">
        <v>58.7</v>
      </c>
      <c r="B281" s="48" t="b">
        <v>1</v>
      </c>
      <c r="U281" s="37"/>
      <c r="V281" s="37"/>
      <c r="W281" s="9"/>
      <c r="X281" s="8"/>
      <c r="Y281" s="8"/>
      <c r="Z281" s="8"/>
      <c r="AA281" s="8"/>
      <c r="AB281" s="8"/>
      <c r="AC281" s="8"/>
      <c r="AD281" s="8"/>
      <c r="AE281" s="8"/>
      <c r="AG281" s="37"/>
      <c r="AH281" s="37"/>
      <c r="AI281" s="9"/>
      <c r="AJ281" s="8"/>
      <c r="AK281" s="8"/>
      <c r="AL281" s="8"/>
      <c r="AM281" s="8"/>
      <c r="AN281" s="8"/>
      <c r="AO281" s="8"/>
      <c r="AP281" s="8"/>
      <c r="AQ281" s="8"/>
      <c r="AS281" s="37"/>
      <c r="AT281" s="37"/>
      <c r="AU281" s="9"/>
      <c r="AV281" s="8"/>
      <c r="AW281" s="8"/>
      <c r="AX281" s="8"/>
      <c r="AY281" s="8"/>
      <c r="AZ281" s="8"/>
      <c r="BA281" s="8"/>
      <c r="BB281" s="8"/>
      <c r="BC281" s="8"/>
    </row>
    <row r="282" spans="1:55" x14ac:dyDescent="0.25">
      <c r="A282" s="46">
        <v>58.4</v>
      </c>
      <c r="B282" s="48" t="b">
        <v>1</v>
      </c>
      <c r="U282" s="37"/>
      <c r="V282" s="37"/>
      <c r="W282" s="9"/>
      <c r="X282" s="8"/>
      <c r="Y282" s="8"/>
      <c r="Z282" s="8"/>
      <c r="AA282" s="8"/>
      <c r="AB282" s="8"/>
      <c r="AC282" s="8"/>
      <c r="AD282" s="8"/>
      <c r="AE282" s="8"/>
      <c r="AG282" s="37"/>
      <c r="AH282" s="37"/>
      <c r="AI282" s="9"/>
      <c r="AJ282" s="8"/>
      <c r="AK282" s="8"/>
      <c r="AL282" s="8"/>
      <c r="AM282" s="8"/>
      <c r="AN282" s="8"/>
      <c r="AO282" s="8"/>
      <c r="AP282" s="8"/>
      <c r="AQ282" s="8"/>
      <c r="AS282" s="37"/>
      <c r="AT282" s="37"/>
      <c r="AU282" s="9"/>
      <c r="AV282" s="8"/>
      <c r="AW282" s="8"/>
      <c r="AX282" s="8"/>
      <c r="AY282" s="8"/>
      <c r="AZ282" s="8"/>
      <c r="BA282" s="8"/>
      <c r="BB282" s="8"/>
      <c r="BC282" s="8"/>
    </row>
    <row r="283" spans="1:55" x14ac:dyDescent="0.25">
      <c r="A283" s="46">
        <v>57.6</v>
      </c>
      <c r="B283" s="48" t="b">
        <v>1</v>
      </c>
      <c r="U283" s="37"/>
      <c r="V283" s="37"/>
      <c r="W283" s="9"/>
      <c r="X283" s="8"/>
      <c r="Y283" s="8"/>
      <c r="Z283" s="8"/>
      <c r="AA283" s="8"/>
      <c r="AB283" s="8"/>
      <c r="AC283" s="8"/>
      <c r="AD283" s="8"/>
      <c r="AE283" s="8"/>
      <c r="AG283" s="37"/>
      <c r="AH283" s="37"/>
      <c r="AI283" s="9"/>
      <c r="AJ283" s="8"/>
      <c r="AK283" s="8"/>
      <c r="AL283" s="8"/>
      <c r="AM283" s="8"/>
      <c r="AN283" s="8"/>
      <c r="AO283" s="8"/>
      <c r="AP283" s="8"/>
      <c r="AQ283" s="8"/>
      <c r="AS283" s="37"/>
      <c r="AT283" s="37"/>
      <c r="AU283" s="9"/>
      <c r="AV283" s="8"/>
      <c r="AW283" s="8"/>
      <c r="AX283" s="8"/>
      <c r="AY283" s="8"/>
      <c r="AZ283" s="8"/>
      <c r="BA283" s="8"/>
      <c r="BB283" s="8"/>
      <c r="BC283" s="8"/>
    </row>
    <row r="284" spans="1:55" x14ac:dyDescent="0.25">
      <c r="A284" s="46">
        <v>57.1</v>
      </c>
      <c r="B284" s="48" t="b">
        <v>1</v>
      </c>
      <c r="U284" s="37"/>
      <c r="V284" s="37"/>
      <c r="W284" s="9"/>
      <c r="X284" s="8"/>
      <c r="Y284" s="8"/>
      <c r="Z284" s="8"/>
      <c r="AA284" s="8"/>
      <c r="AB284" s="8"/>
      <c r="AC284" s="8"/>
      <c r="AD284" s="8"/>
      <c r="AE284" s="8"/>
      <c r="AG284" s="37"/>
      <c r="AH284" s="37"/>
      <c r="AI284" s="9"/>
      <c r="AJ284" s="8"/>
      <c r="AK284" s="8"/>
      <c r="AL284" s="8"/>
      <c r="AM284" s="8"/>
      <c r="AN284" s="8"/>
      <c r="AO284" s="8"/>
      <c r="AP284" s="8"/>
      <c r="AQ284" s="8"/>
      <c r="AS284" s="37"/>
      <c r="AT284" s="37"/>
      <c r="AU284" s="9"/>
      <c r="AV284" s="8"/>
      <c r="AW284" s="8"/>
      <c r="AX284" s="8"/>
      <c r="AY284" s="8"/>
      <c r="AZ284" s="8"/>
      <c r="BA284" s="8"/>
      <c r="BB284" s="8"/>
      <c r="BC284" s="8"/>
    </row>
    <row r="285" spans="1:55" x14ac:dyDescent="0.25">
      <c r="A285" s="46">
        <v>56.8</v>
      </c>
      <c r="B285" s="48" t="b">
        <v>1</v>
      </c>
      <c r="U285" s="37"/>
      <c r="V285" s="37"/>
      <c r="W285" s="9"/>
      <c r="X285" s="8"/>
      <c r="Y285" s="8"/>
      <c r="Z285" s="8"/>
      <c r="AA285" s="8"/>
      <c r="AB285" s="8"/>
      <c r="AC285" s="8"/>
      <c r="AD285" s="8"/>
      <c r="AE285" s="8"/>
      <c r="AG285" s="37"/>
      <c r="AH285" s="37"/>
      <c r="AI285" s="9"/>
      <c r="AJ285" s="8"/>
      <c r="AK285" s="8"/>
      <c r="AL285" s="8"/>
      <c r="AM285" s="8"/>
      <c r="AN285" s="8"/>
      <c r="AO285" s="8"/>
      <c r="AP285" s="8"/>
      <c r="AQ285" s="8"/>
      <c r="AS285" s="37"/>
      <c r="AT285" s="37"/>
      <c r="AU285" s="9"/>
      <c r="AV285" s="8"/>
      <c r="AW285" s="8"/>
      <c r="AX285" s="8"/>
      <c r="AY285" s="8"/>
      <c r="AZ285" s="8"/>
      <c r="BA285" s="8"/>
      <c r="BB285" s="8"/>
      <c r="BC285" s="8"/>
    </row>
    <row r="286" spans="1:55" x14ac:dyDescent="0.25">
      <c r="A286" s="46">
        <v>56.5</v>
      </c>
      <c r="B286" s="48" t="b">
        <v>1</v>
      </c>
      <c r="U286" s="37"/>
      <c r="V286" s="37"/>
      <c r="W286" s="9"/>
      <c r="X286" s="8"/>
      <c r="Y286" s="8"/>
      <c r="Z286" s="8"/>
      <c r="AA286" s="8"/>
      <c r="AB286" s="8"/>
      <c r="AC286" s="8"/>
      <c r="AD286" s="8"/>
      <c r="AE286" s="8"/>
      <c r="AG286" s="37"/>
      <c r="AH286" s="37"/>
      <c r="AI286" s="9"/>
      <c r="AJ286" s="8"/>
      <c r="AK286" s="8"/>
      <c r="AL286" s="8"/>
      <c r="AM286" s="8"/>
      <c r="AN286" s="8"/>
      <c r="AO286" s="8"/>
      <c r="AP286" s="8"/>
      <c r="AQ286" s="8"/>
      <c r="AS286" s="37"/>
      <c r="AT286" s="37"/>
      <c r="AU286" s="9"/>
      <c r="AV286" s="8"/>
      <c r="AW286" s="8"/>
      <c r="AX286" s="8"/>
      <c r="AY286" s="8"/>
      <c r="AZ286" s="8"/>
      <c r="BA286" s="8"/>
      <c r="BB286" s="8"/>
      <c r="BC286" s="8"/>
    </row>
    <row r="287" spans="1:55" x14ac:dyDescent="0.25">
      <c r="A287" s="46">
        <v>56.1</v>
      </c>
      <c r="B287" s="48" t="b">
        <v>1</v>
      </c>
      <c r="U287" s="37"/>
      <c r="V287" s="37"/>
      <c r="W287" s="9"/>
      <c r="X287" s="8"/>
      <c r="Y287" s="8"/>
      <c r="Z287" s="8"/>
      <c r="AA287" s="8"/>
      <c r="AB287" s="8"/>
      <c r="AC287" s="8"/>
      <c r="AD287" s="8"/>
      <c r="AE287" s="8"/>
      <c r="AG287" s="37"/>
      <c r="AH287" s="37"/>
      <c r="AI287" s="9"/>
      <c r="AJ287" s="8"/>
      <c r="AK287" s="8"/>
      <c r="AL287" s="8"/>
      <c r="AM287" s="8"/>
      <c r="AN287" s="8"/>
      <c r="AO287" s="8"/>
      <c r="AP287" s="8"/>
      <c r="AQ287" s="8"/>
      <c r="AS287" s="37"/>
      <c r="AT287" s="37"/>
      <c r="AU287" s="9"/>
      <c r="AV287" s="8"/>
      <c r="AW287" s="8"/>
      <c r="AX287" s="8"/>
      <c r="AY287" s="8"/>
      <c r="AZ287" s="8"/>
      <c r="BA287" s="8"/>
      <c r="BB287" s="8"/>
      <c r="BC287" s="8"/>
    </row>
    <row r="288" spans="1:55" x14ac:dyDescent="0.25">
      <c r="A288" s="46">
        <v>55.8</v>
      </c>
      <c r="B288" s="48" t="b">
        <v>1</v>
      </c>
      <c r="U288" s="37"/>
      <c r="V288" s="37"/>
      <c r="W288" s="9"/>
      <c r="X288" s="8"/>
      <c r="Y288" s="8"/>
      <c r="Z288" s="8"/>
      <c r="AA288" s="8"/>
      <c r="AB288" s="8"/>
      <c r="AC288" s="8"/>
      <c r="AD288" s="8"/>
      <c r="AE288" s="8"/>
      <c r="AG288" s="37"/>
      <c r="AH288" s="37"/>
      <c r="AI288" s="9"/>
      <c r="AJ288" s="8"/>
      <c r="AK288" s="8"/>
      <c r="AL288" s="8"/>
      <c r="AM288" s="8"/>
      <c r="AN288" s="8"/>
      <c r="AO288" s="8"/>
      <c r="AP288" s="8"/>
      <c r="AQ288" s="8"/>
      <c r="AS288" s="37"/>
      <c r="AT288" s="37"/>
      <c r="AU288" s="9"/>
      <c r="AV288" s="8"/>
      <c r="AW288" s="8"/>
      <c r="AX288" s="8"/>
      <c r="AY288" s="8"/>
      <c r="AZ288" s="8"/>
      <c r="BA288" s="8"/>
      <c r="BB288" s="8"/>
      <c r="BC288" s="8"/>
    </row>
    <row r="289" spans="1:55" x14ac:dyDescent="0.25">
      <c r="A289" s="46">
        <v>55.6</v>
      </c>
      <c r="B289" s="48" t="b">
        <v>1</v>
      </c>
      <c r="U289" s="37"/>
      <c r="V289" s="37"/>
      <c r="W289" s="9"/>
      <c r="X289" s="8"/>
      <c r="Y289" s="8"/>
      <c r="Z289" s="8"/>
      <c r="AA289" s="8"/>
      <c r="AB289" s="8"/>
      <c r="AC289" s="8"/>
      <c r="AD289" s="8"/>
      <c r="AE289" s="8"/>
      <c r="AG289" s="37"/>
      <c r="AH289" s="37"/>
      <c r="AI289" s="9"/>
      <c r="AJ289" s="8"/>
      <c r="AK289" s="8"/>
      <c r="AL289" s="8"/>
      <c r="AM289" s="8"/>
      <c r="AN289" s="8"/>
      <c r="AO289" s="8"/>
      <c r="AP289" s="8"/>
      <c r="AQ289" s="8"/>
      <c r="AS289" s="37"/>
      <c r="AT289" s="37"/>
      <c r="AU289" s="9"/>
      <c r="AV289" s="8"/>
      <c r="AW289" s="8"/>
      <c r="AX289" s="8"/>
      <c r="AY289" s="8"/>
      <c r="AZ289" s="8"/>
      <c r="BA289" s="8"/>
      <c r="BB289" s="8"/>
      <c r="BC289" s="8"/>
    </row>
    <row r="290" spans="1:55" x14ac:dyDescent="0.25">
      <c r="A290" s="46">
        <v>55.5</v>
      </c>
      <c r="B290" s="48" t="b">
        <v>1</v>
      </c>
      <c r="U290" s="37"/>
      <c r="V290" s="37"/>
      <c r="W290" s="9"/>
      <c r="X290" s="8"/>
      <c r="Y290" s="8"/>
      <c r="Z290" s="8"/>
      <c r="AA290" s="8"/>
      <c r="AB290" s="8"/>
      <c r="AC290" s="8"/>
      <c r="AD290" s="8"/>
      <c r="AE290" s="8"/>
      <c r="AG290" s="37"/>
      <c r="AH290" s="37"/>
      <c r="AI290" s="9"/>
      <c r="AJ290" s="8"/>
      <c r="AK290" s="8"/>
      <c r="AL290" s="8"/>
      <c r="AM290" s="8"/>
      <c r="AN290" s="8"/>
      <c r="AO290" s="8"/>
      <c r="AP290" s="8"/>
      <c r="AQ290" s="8"/>
      <c r="AS290" s="37"/>
      <c r="AT290" s="37"/>
      <c r="AU290" s="9"/>
      <c r="AV290" s="8"/>
      <c r="AW290" s="8"/>
      <c r="AX290" s="8"/>
      <c r="AY290" s="8"/>
      <c r="AZ290" s="8"/>
      <c r="BA290" s="8"/>
      <c r="BB290" s="8"/>
      <c r="BC290" s="8"/>
    </row>
    <row r="291" spans="1:55" x14ac:dyDescent="0.25">
      <c r="A291" s="46">
        <v>55.4</v>
      </c>
      <c r="B291" s="48" t="b">
        <v>1</v>
      </c>
      <c r="U291" s="37"/>
      <c r="V291" s="37"/>
      <c r="W291" s="9"/>
      <c r="X291" s="8"/>
      <c r="Y291" s="8"/>
      <c r="Z291" s="8"/>
      <c r="AA291" s="8"/>
      <c r="AB291" s="8"/>
      <c r="AC291" s="8"/>
      <c r="AD291" s="8"/>
      <c r="AE291" s="8"/>
      <c r="AG291" s="37"/>
      <c r="AH291" s="37"/>
      <c r="AI291" s="9"/>
      <c r="AJ291" s="8"/>
      <c r="AK291" s="8"/>
      <c r="AL291" s="8"/>
      <c r="AM291" s="8"/>
      <c r="AN291" s="8"/>
      <c r="AO291" s="8"/>
      <c r="AP291" s="8"/>
      <c r="AQ291" s="8"/>
      <c r="AS291" s="37"/>
      <c r="AT291" s="37"/>
      <c r="AU291" s="9"/>
      <c r="AV291" s="8"/>
      <c r="AW291" s="8"/>
      <c r="AX291" s="8"/>
      <c r="AY291" s="8"/>
      <c r="AZ291" s="8"/>
      <c r="BA291" s="8"/>
      <c r="BB291" s="8"/>
      <c r="BC291" s="8"/>
    </row>
    <row r="292" spans="1:55" x14ac:dyDescent="0.25">
      <c r="A292" s="46">
        <v>69.8</v>
      </c>
      <c r="B292" s="48" t="b">
        <v>1</v>
      </c>
      <c r="U292" s="37"/>
      <c r="V292" s="37"/>
      <c r="W292" s="9"/>
      <c r="X292" s="8"/>
      <c r="Y292" s="8"/>
      <c r="Z292" s="8"/>
      <c r="AA292" s="8"/>
      <c r="AB292" s="8"/>
      <c r="AC292" s="8"/>
      <c r="AD292" s="8"/>
      <c r="AE292" s="8"/>
      <c r="AG292" s="37"/>
      <c r="AH292" s="37"/>
      <c r="AI292" s="9"/>
      <c r="AJ292" s="8"/>
      <c r="AK292" s="8"/>
      <c r="AL292" s="8"/>
      <c r="AM292" s="8"/>
      <c r="AN292" s="8"/>
      <c r="AO292" s="8"/>
      <c r="AP292" s="8"/>
      <c r="AQ292" s="8"/>
      <c r="AS292" s="37"/>
      <c r="AT292" s="37"/>
      <c r="AU292" s="9"/>
      <c r="AV292" s="8"/>
      <c r="AW292" s="8"/>
      <c r="AX292" s="8"/>
      <c r="AY292" s="8"/>
      <c r="AZ292" s="8"/>
      <c r="BA292" s="8"/>
      <c r="BB292" s="8"/>
      <c r="BC292" s="8"/>
    </row>
    <row r="293" spans="1:55" x14ac:dyDescent="0.25">
      <c r="A293" s="46">
        <v>69.400000000000006</v>
      </c>
      <c r="B293" s="48" t="b">
        <v>1</v>
      </c>
      <c r="U293" s="37"/>
      <c r="V293" s="37"/>
      <c r="W293" s="9"/>
      <c r="X293" s="8"/>
      <c r="Y293" s="8"/>
      <c r="Z293" s="8"/>
      <c r="AA293" s="8"/>
      <c r="AB293" s="8"/>
      <c r="AC293" s="8"/>
      <c r="AD293" s="8"/>
      <c r="AE293" s="8"/>
      <c r="AG293" s="37"/>
      <c r="AH293" s="37"/>
      <c r="AI293" s="9"/>
      <c r="AJ293" s="8"/>
      <c r="AK293" s="8"/>
      <c r="AL293" s="8"/>
      <c r="AM293" s="8"/>
      <c r="AN293" s="8"/>
      <c r="AO293" s="8"/>
      <c r="AP293" s="8"/>
      <c r="AQ293" s="8"/>
      <c r="AS293" s="37"/>
      <c r="AT293" s="37"/>
      <c r="AU293" s="9"/>
      <c r="AV293" s="8"/>
      <c r="AW293" s="8"/>
      <c r="AX293" s="8"/>
      <c r="AY293" s="8"/>
      <c r="AZ293" s="8"/>
      <c r="BA293" s="8"/>
      <c r="BB293" s="8"/>
      <c r="BC293" s="8"/>
    </row>
    <row r="294" spans="1:55" x14ac:dyDescent="0.25">
      <c r="A294" s="46">
        <v>69.099999999999994</v>
      </c>
      <c r="B294" s="48" t="b">
        <v>1</v>
      </c>
      <c r="U294" s="37"/>
      <c r="V294" s="37"/>
      <c r="W294" s="9"/>
      <c r="X294" s="8"/>
      <c r="Y294" s="8"/>
      <c r="Z294" s="8"/>
      <c r="AA294" s="8"/>
      <c r="AB294" s="8"/>
      <c r="AC294" s="8"/>
      <c r="AD294" s="8"/>
      <c r="AE294" s="8"/>
      <c r="AG294" s="37"/>
      <c r="AH294" s="37"/>
      <c r="AI294" s="9"/>
      <c r="AJ294" s="8"/>
      <c r="AK294" s="8"/>
      <c r="AL294" s="8"/>
      <c r="AM294" s="8"/>
      <c r="AN294" s="8"/>
      <c r="AO294" s="8"/>
      <c r="AP294" s="8"/>
      <c r="AQ294" s="8"/>
      <c r="AS294" s="37"/>
      <c r="AT294" s="37"/>
      <c r="AU294" s="9"/>
      <c r="AV294" s="8"/>
      <c r="AW294" s="8"/>
      <c r="AX294" s="8"/>
      <c r="AY294" s="8"/>
      <c r="AZ294" s="8"/>
      <c r="BA294" s="8"/>
      <c r="BB294" s="8"/>
      <c r="BC294" s="8"/>
    </row>
    <row r="295" spans="1:55" x14ac:dyDescent="0.25">
      <c r="A295" s="46">
        <v>68.7</v>
      </c>
      <c r="B295" s="48" t="b">
        <v>1</v>
      </c>
      <c r="U295" s="37"/>
      <c r="V295" s="37"/>
      <c r="W295" s="9"/>
      <c r="X295" s="8"/>
      <c r="Y295" s="8"/>
      <c r="Z295" s="8"/>
      <c r="AA295" s="8"/>
      <c r="AB295" s="8"/>
      <c r="AC295" s="8"/>
      <c r="AD295" s="8"/>
      <c r="AE295" s="8"/>
      <c r="AG295" s="37"/>
      <c r="AH295" s="37"/>
      <c r="AI295" s="9"/>
      <c r="AJ295" s="8"/>
      <c r="AK295" s="8"/>
      <c r="AL295" s="8"/>
      <c r="AM295" s="8"/>
      <c r="AN295" s="8"/>
      <c r="AO295" s="8"/>
      <c r="AP295" s="8"/>
      <c r="AQ295" s="8"/>
      <c r="AS295" s="37"/>
      <c r="AT295" s="37"/>
      <c r="AU295" s="9"/>
      <c r="AV295" s="8"/>
      <c r="AW295" s="8"/>
      <c r="AX295" s="8"/>
      <c r="AY295" s="8"/>
      <c r="AZ295" s="8"/>
      <c r="BA295" s="8"/>
      <c r="BB295" s="8"/>
      <c r="BC295" s="8"/>
    </row>
    <row r="296" spans="1:55" x14ac:dyDescent="0.25">
      <c r="A296" s="46">
        <v>68.3</v>
      </c>
      <c r="B296" s="48" t="b">
        <v>1</v>
      </c>
      <c r="U296" s="37"/>
      <c r="V296" s="37"/>
      <c r="W296" s="9"/>
      <c r="X296" s="8"/>
      <c r="Y296" s="8"/>
      <c r="Z296" s="8"/>
      <c r="AA296" s="8"/>
      <c r="AB296" s="8"/>
      <c r="AC296" s="8"/>
      <c r="AD296" s="8"/>
      <c r="AE296" s="8"/>
      <c r="AG296" s="37"/>
      <c r="AH296" s="37"/>
      <c r="AI296" s="9"/>
      <c r="AJ296" s="8"/>
      <c r="AK296" s="8"/>
      <c r="AL296" s="8"/>
      <c r="AM296" s="8"/>
      <c r="AN296" s="8"/>
      <c r="AO296" s="8"/>
      <c r="AP296" s="8"/>
      <c r="AQ296" s="8"/>
      <c r="AS296" s="37"/>
      <c r="AT296" s="37"/>
      <c r="AU296" s="9"/>
      <c r="AV296" s="8"/>
      <c r="AW296" s="8"/>
      <c r="AX296" s="8"/>
      <c r="AY296" s="8"/>
      <c r="AZ296" s="8"/>
      <c r="BA296" s="8"/>
      <c r="BB296" s="8"/>
      <c r="BC296" s="8"/>
    </row>
    <row r="297" spans="1:55" x14ac:dyDescent="0.25">
      <c r="A297" s="46">
        <v>67.900000000000006</v>
      </c>
      <c r="B297" s="48" t="b">
        <v>1</v>
      </c>
      <c r="U297" s="37"/>
      <c r="V297" s="37"/>
      <c r="W297" s="9"/>
      <c r="X297" s="8"/>
      <c r="Y297" s="8"/>
      <c r="Z297" s="8"/>
      <c r="AA297" s="8"/>
      <c r="AB297" s="8"/>
      <c r="AC297" s="8"/>
      <c r="AD297" s="8"/>
      <c r="AE297" s="8"/>
      <c r="AG297" s="37"/>
      <c r="AH297" s="37"/>
      <c r="AI297" s="9"/>
      <c r="AJ297" s="8"/>
      <c r="AK297" s="8"/>
      <c r="AL297" s="8"/>
      <c r="AM297" s="8"/>
      <c r="AN297" s="8"/>
      <c r="AO297" s="8"/>
      <c r="AP297" s="8"/>
      <c r="AQ297" s="8"/>
      <c r="AS297" s="37"/>
      <c r="AT297" s="37"/>
      <c r="AU297" s="9"/>
      <c r="AV297" s="8"/>
      <c r="AW297" s="8"/>
      <c r="AX297" s="8"/>
      <c r="AY297" s="8"/>
      <c r="AZ297" s="8"/>
      <c r="BA297" s="8"/>
      <c r="BB297" s="8"/>
      <c r="BC297" s="8"/>
    </row>
    <row r="298" spans="1:55" x14ac:dyDescent="0.25">
      <c r="A298" s="46">
        <v>67.400000000000006</v>
      </c>
      <c r="B298" s="48" t="b">
        <v>1</v>
      </c>
      <c r="U298" s="37"/>
      <c r="V298" s="37"/>
      <c r="W298" s="9"/>
      <c r="X298" s="8"/>
      <c r="Y298" s="8"/>
      <c r="Z298" s="8"/>
      <c r="AA298" s="8"/>
      <c r="AB298" s="8"/>
      <c r="AC298" s="8"/>
      <c r="AD298" s="8"/>
      <c r="AE298" s="8"/>
      <c r="AG298" s="37"/>
      <c r="AH298" s="37"/>
      <c r="AI298" s="9"/>
      <c r="AJ298" s="8"/>
      <c r="AK298" s="8"/>
      <c r="AL298" s="8"/>
      <c r="AM298" s="8"/>
      <c r="AN298" s="8"/>
      <c r="AO298" s="8"/>
      <c r="AP298" s="8"/>
      <c r="AQ298" s="8"/>
      <c r="AS298" s="37"/>
      <c r="AT298" s="37"/>
      <c r="AU298" s="9"/>
      <c r="AV298" s="8"/>
      <c r="AW298" s="8"/>
      <c r="AX298" s="8"/>
      <c r="AY298" s="8"/>
      <c r="AZ298" s="8"/>
      <c r="BA298" s="8"/>
      <c r="BB298" s="8"/>
      <c r="BC298" s="8"/>
    </row>
    <row r="299" spans="1:55" x14ac:dyDescent="0.25">
      <c r="A299" s="46">
        <v>67</v>
      </c>
      <c r="B299" s="48" t="b">
        <v>1</v>
      </c>
      <c r="U299" s="37"/>
      <c r="V299" s="37"/>
      <c r="W299" s="9"/>
      <c r="X299" s="8"/>
      <c r="Y299" s="8"/>
      <c r="Z299" s="8"/>
      <c r="AA299" s="8"/>
      <c r="AB299" s="8"/>
      <c r="AC299" s="8"/>
      <c r="AD299" s="8"/>
      <c r="AE299" s="8"/>
      <c r="AG299" s="37"/>
      <c r="AH299" s="37"/>
      <c r="AI299" s="9"/>
      <c r="AJ299" s="8"/>
      <c r="AK299" s="8"/>
      <c r="AL299" s="8"/>
      <c r="AM299" s="8"/>
      <c r="AN299" s="8"/>
      <c r="AO299" s="8"/>
      <c r="AP299" s="8"/>
      <c r="AQ299" s="8"/>
      <c r="AS299" s="37"/>
      <c r="AT299" s="37"/>
      <c r="AU299" s="9"/>
      <c r="AV299" s="8"/>
      <c r="AW299" s="8"/>
      <c r="AX299" s="8"/>
      <c r="AY299" s="8"/>
      <c r="AZ299" s="8"/>
      <c r="BA299" s="8"/>
      <c r="BB299" s="8"/>
      <c r="BC299" s="8"/>
    </row>
    <row r="300" spans="1:55" x14ac:dyDescent="0.25">
      <c r="A300" s="46">
        <v>66.5</v>
      </c>
      <c r="B300" s="48" t="b">
        <v>1</v>
      </c>
      <c r="U300" s="37"/>
      <c r="V300" s="37"/>
      <c r="W300" s="9"/>
      <c r="X300" s="8"/>
      <c r="Y300" s="8"/>
      <c r="Z300" s="8"/>
      <c r="AA300" s="8"/>
      <c r="AB300" s="8"/>
      <c r="AC300" s="8"/>
      <c r="AD300" s="8"/>
      <c r="AE300" s="8"/>
      <c r="AG300" s="37"/>
      <c r="AH300" s="37"/>
      <c r="AI300" s="9"/>
      <c r="AJ300" s="8"/>
      <c r="AK300" s="8"/>
      <c r="AL300" s="8"/>
      <c r="AM300" s="8"/>
      <c r="AN300" s="8"/>
      <c r="AO300" s="8"/>
      <c r="AP300" s="8"/>
      <c r="AQ300" s="8"/>
      <c r="AS300" s="37"/>
      <c r="AT300" s="37"/>
      <c r="AU300" s="9"/>
      <c r="AV300" s="8"/>
      <c r="AW300" s="8"/>
      <c r="AX300" s="8"/>
      <c r="AY300" s="8"/>
      <c r="AZ300" s="8"/>
      <c r="BA300" s="8"/>
      <c r="BB300" s="8"/>
      <c r="BC300" s="8"/>
    </row>
    <row r="301" spans="1:55" x14ac:dyDescent="0.25">
      <c r="A301" s="46">
        <v>65.8</v>
      </c>
      <c r="B301" s="48" t="b">
        <v>1</v>
      </c>
      <c r="U301" s="37"/>
      <c r="V301" s="37"/>
      <c r="W301" s="9"/>
      <c r="X301" s="8"/>
      <c r="Y301" s="8"/>
      <c r="Z301" s="8"/>
      <c r="AA301" s="8"/>
      <c r="AB301" s="8"/>
      <c r="AC301" s="8"/>
      <c r="AD301" s="8"/>
      <c r="AE301" s="8"/>
      <c r="AG301" s="37"/>
      <c r="AH301" s="37"/>
      <c r="AI301" s="9"/>
      <c r="AJ301" s="8"/>
      <c r="AK301" s="8"/>
      <c r="AL301" s="8"/>
      <c r="AM301" s="8"/>
      <c r="AN301" s="8"/>
      <c r="AO301" s="8"/>
      <c r="AP301" s="8"/>
      <c r="AQ301" s="8"/>
      <c r="AS301" s="37"/>
      <c r="AT301" s="37"/>
      <c r="AU301" s="9"/>
      <c r="AV301" s="8"/>
      <c r="AW301" s="8"/>
      <c r="AX301" s="8"/>
      <c r="AY301" s="8"/>
      <c r="AZ301" s="8"/>
      <c r="BA301" s="8"/>
      <c r="BB301" s="8"/>
      <c r="BC301" s="8"/>
    </row>
    <row r="302" spans="1:55" x14ac:dyDescent="0.25">
      <c r="A302" s="46">
        <v>65</v>
      </c>
      <c r="B302" s="48" t="b">
        <v>1</v>
      </c>
      <c r="U302" s="37"/>
      <c r="V302" s="37"/>
      <c r="W302" s="9"/>
      <c r="X302" s="8"/>
      <c r="Y302" s="8"/>
      <c r="Z302" s="8"/>
      <c r="AA302" s="8"/>
      <c r="AB302" s="8"/>
      <c r="AC302" s="8"/>
      <c r="AD302" s="8"/>
      <c r="AE302" s="8"/>
      <c r="AG302" s="37"/>
      <c r="AH302" s="37"/>
      <c r="AI302" s="9"/>
      <c r="AJ302" s="8"/>
      <c r="AK302" s="8"/>
      <c r="AL302" s="8"/>
      <c r="AM302" s="8"/>
      <c r="AN302" s="8"/>
      <c r="AO302" s="8"/>
      <c r="AP302" s="8"/>
      <c r="AQ302" s="8"/>
      <c r="AS302" s="37"/>
      <c r="AT302" s="37"/>
      <c r="AU302" s="9"/>
      <c r="AV302" s="8"/>
      <c r="AW302" s="8"/>
      <c r="AX302" s="8"/>
      <c r="AY302" s="8"/>
      <c r="AZ302" s="8"/>
      <c r="BA302" s="8"/>
      <c r="BB302" s="8"/>
      <c r="BC302" s="8"/>
    </row>
    <row r="303" spans="1:55" x14ac:dyDescent="0.25">
      <c r="A303" s="46">
        <v>64.2</v>
      </c>
      <c r="B303" s="48" t="b">
        <v>1</v>
      </c>
      <c r="U303" s="37"/>
      <c r="V303" s="37"/>
      <c r="W303" s="9"/>
      <c r="X303" s="8"/>
      <c r="Y303" s="8"/>
      <c r="Z303" s="8"/>
      <c r="AA303" s="8"/>
      <c r="AB303" s="8"/>
      <c r="AC303" s="8"/>
      <c r="AD303" s="8"/>
      <c r="AE303" s="8"/>
      <c r="AG303" s="37"/>
      <c r="AH303" s="37"/>
      <c r="AI303" s="9"/>
      <c r="AJ303" s="8"/>
      <c r="AK303" s="8"/>
      <c r="AL303" s="8"/>
      <c r="AM303" s="8"/>
      <c r="AN303" s="8"/>
      <c r="AO303" s="8"/>
      <c r="AP303" s="8"/>
      <c r="AQ303" s="8"/>
      <c r="AS303" s="37"/>
      <c r="AT303" s="37"/>
      <c r="AU303" s="9"/>
      <c r="AV303" s="8"/>
      <c r="AW303" s="8"/>
      <c r="AX303" s="8"/>
      <c r="AY303" s="8"/>
      <c r="AZ303" s="8"/>
      <c r="BA303" s="8"/>
      <c r="BB303" s="8"/>
      <c r="BC303" s="8"/>
    </row>
    <row r="304" spans="1:55" x14ac:dyDescent="0.25">
      <c r="A304" s="46">
        <v>63.3</v>
      </c>
      <c r="B304" s="48" t="b">
        <v>1</v>
      </c>
      <c r="U304" s="37"/>
      <c r="V304" s="37"/>
      <c r="W304" s="9"/>
      <c r="X304" s="8"/>
      <c r="Y304" s="8"/>
      <c r="Z304" s="8"/>
      <c r="AA304" s="8"/>
      <c r="AB304" s="8"/>
      <c r="AC304" s="8"/>
      <c r="AD304" s="8"/>
      <c r="AE304" s="8"/>
      <c r="AG304" s="37"/>
      <c r="AH304" s="37"/>
      <c r="AI304" s="9"/>
      <c r="AJ304" s="8"/>
      <c r="AK304" s="8"/>
      <c r="AL304" s="8"/>
      <c r="AM304" s="8"/>
      <c r="AN304" s="8"/>
      <c r="AO304" s="8"/>
      <c r="AP304" s="8"/>
      <c r="AQ304" s="8"/>
      <c r="AS304" s="37"/>
      <c r="AT304" s="37"/>
      <c r="AU304" s="9"/>
      <c r="AV304" s="8"/>
      <c r="AW304" s="8"/>
      <c r="AX304" s="8"/>
      <c r="AY304" s="8"/>
      <c r="AZ304" s="8"/>
      <c r="BA304" s="8"/>
      <c r="BB304" s="8"/>
      <c r="BC304" s="8"/>
    </row>
    <row r="305" spans="1:55" x14ac:dyDescent="0.25">
      <c r="A305" s="46">
        <v>62.5</v>
      </c>
      <c r="B305" s="48" t="b">
        <v>1</v>
      </c>
      <c r="U305" s="37"/>
      <c r="V305" s="37"/>
      <c r="W305" s="9"/>
      <c r="X305" s="8"/>
      <c r="Y305" s="8"/>
      <c r="Z305" s="8"/>
      <c r="AA305" s="8"/>
      <c r="AB305" s="8"/>
      <c r="AC305" s="8"/>
      <c r="AD305" s="8"/>
      <c r="AE305" s="8"/>
      <c r="AG305" s="37"/>
      <c r="AH305" s="37"/>
      <c r="AI305" s="9"/>
      <c r="AJ305" s="8"/>
      <c r="AK305" s="8"/>
      <c r="AL305" s="8"/>
      <c r="AM305" s="8"/>
      <c r="AN305" s="8"/>
      <c r="AO305" s="8"/>
      <c r="AP305" s="8"/>
      <c r="AQ305" s="8"/>
      <c r="AS305" s="37"/>
      <c r="AT305" s="37"/>
      <c r="AU305" s="9"/>
      <c r="AV305" s="8"/>
      <c r="AW305" s="8"/>
      <c r="AX305" s="8"/>
      <c r="AY305" s="8"/>
      <c r="AZ305" s="8"/>
      <c r="BA305" s="8"/>
      <c r="BB305" s="8"/>
      <c r="BC305" s="8"/>
    </row>
    <row r="306" spans="1:55" x14ac:dyDescent="0.25">
      <c r="A306" s="46">
        <v>61.7</v>
      </c>
      <c r="B306" s="48" t="b">
        <v>1</v>
      </c>
      <c r="U306" s="37"/>
      <c r="V306" s="37"/>
      <c r="W306" s="9"/>
      <c r="X306" s="8"/>
      <c r="Y306" s="8"/>
      <c r="Z306" s="8"/>
      <c r="AA306" s="8"/>
      <c r="AB306" s="8"/>
      <c r="AC306" s="8"/>
      <c r="AD306" s="8"/>
      <c r="AE306" s="8"/>
      <c r="AG306" s="37"/>
      <c r="AH306" s="37"/>
      <c r="AI306" s="9"/>
      <c r="AJ306" s="8"/>
      <c r="AK306" s="8"/>
      <c r="AL306" s="8"/>
      <c r="AM306" s="8"/>
      <c r="AN306" s="8"/>
      <c r="AO306" s="8"/>
      <c r="AP306" s="8"/>
      <c r="AQ306" s="8"/>
      <c r="AS306" s="37"/>
      <c r="AT306" s="37"/>
      <c r="AU306" s="9"/>
      <c r="AV306" s="8"/>
      <c r="AW306" s="8"/>
      <c r="AX306" s="8"/>
      <c r="AY306" s="8"/>
      <c r="AZ306" s="8"/>
      <c r="BA306" s="8"/>
      <c r="BB306" s="8"/>
      <c r="BC306" s="8"/>
    </row>
    <row r="307" spans="1:55" x14ac:dyDescent="0.25">
      <c r="A307" s="46">
        <v>62</v>
      </c>
      <c r="B307" s="48" t="b">
        <v>1</v>
      </c>
      <c r="U307" s="37"/>
      <c r="V307" s="37"/>
      <c r="W307" s="9"/>
      <c r="X307" s="8"/>
      <c r="Y307" s="8"/>
      <c r="Z307" s="8"/>
      <c r="AA307" s="8"/>
      <c r="AB307" s="8"/>
      <c r="AC307" s="8"/>
      <c r="AD307" s="8"/>
      <c r="AE307" s="8"/>
      <c r="AG307" s="37"/>
      <c r="AH307" s="37"/>
      <c r="AI307" s="9"/>
      <c r="AJ307" s="8"/>
      <c r="AK307" s="8"/>
      <c r="AL307" s="8"/>
      <c r="AM307" s="8"/>
      <c r="AN307" s="8"/>
      <c r="AO307" s="8"/>
      <c r="AP307" s="8"/>
      <c r="AQ307" s="8"/>
      <c r="AS307" s="37"/>
      <c r="AT307" s="37"/>
      <c r="AU307" s="9"/>
      <c r="AV307" s="8"/>
      <c r="AW307" s="8"/>
      <c r="AX307" s="8"/>
      <c r="AY307" s="8"/>
      <c r="AZ307" s="8"/>
      <c r="BA307" s="8"/>
      <c r="BB307" s="8"/>
      <c r="BC307" s="8"/>
    </row>
    <row r="308" spans="1:55" x14ac:dyDescent="0.25">
      <c r="A308" s="46">
        <v>77</v>
      </c>
      <c r="B308" s="48" t="b">
        <v>1</v>
      </c>
      <c r="U308" s="37"/>
      <c r="V308" s="37"/>
      <c r="W308" s="9"/>
      <c r="X308" s="8"/>
      <c r="Y308" s="8"/>
      <c r="Z308" s="8"/>
      <c r="AA308" s="8"/>
      <c r="AB308" s="8"/>
      <c r="AC308" s="8"/>
      <c r="AD308" s="8"/>
      <c r="AE308" s="8"/>
      <c r="AG308" s="37"/>
      <c r="AH308" s="37"/>
      <c r="AI308" s="9"/>
      <c r="AJ308" s="8"/>
      <c r="AK308" s="8"/>
      <c r="AL308" s="8"/>
      <c r="AM308" s="8"/>
      <c r="AN308" s="8"/>
      <c r="AO308" s="8"/>
      <c r="AP308" s="8"/>
      <c r="AQ308" s="8"/>
      <c r="AS308" s="37"/>
      <c r="AT308" s="37"/>
      <c r="AU308" s="9"/>
      <c r="AV308" s="8"/>
      <c r="AW308" s="8"/>
      <c r="AX308" s="8"/>
      <c r="AY308" s="8"/>
      <c r="AZ308" s="8"/>
      <c r="BA308" s="8"/>
      <c r="BB308" s="8"/>
      <c r="BC308" s="8"/>
    </row>
    <row r="309" spans="1:55" x14ac:dyDescent="0.25">
      <c r="A309" s="46">
        <v>74</v>
      </c>
      <c r="B309" s="48" t="b">
        <v>1</v>
      </c>
      <c r="U309" s="37"/>
      <c r="V309" s="37"/>
      <c r="W309" s="9"/>
      <c r="X309" s="8"/>
      <c r="Y309" s="8"/>
      <c r="Z309" s="8"/>
      <c r="AA309" s="8"/>
      <c r="AB309" s="8"/>
      <c r="AC309" s="8"/>
      <c r="AD309" s="8"/>
      <c r="AE309" s="8"/>
      <c r="AG309" s="37"/>
      <c r="AH309" s="37"/>
      <c r="AI309" s="9"/>
      <c r="AJ309" s="8"/>
      <c r="AK309" s="8"/>
      <c r="AL309" s="8"/>
      <c r="AM309" s="8"/>
      <c r="AN309" s="8"/>
      <c r="AO309" s="8"/>
      <c r="AP309" s="8"/>
      <c r="AQ309" s="8"/>
      <c r="AS309" s="37"/>
      <c r="AT309" s="37"/>
      <c r="AU309" s="9"/>
      <c r="AV309" s="8"/>
      <c r="AW309" s="8"/>
      <c r="AX309" s="8"/>
      <c r="AY309" s="8"/>
      <c r="AZ309" s="8"/>
      <c r="BA309" s="8"/>
      <c r="BB309" s="8"/>
      <c r="BC309" s="8"/>
    </row>
    <row r="310" spans="1:55" x14ac:dyDescent="0.25">
      <c r="A310" s="46">
        <v>71</v>
      </c>
      <c r="B310" s="48" t="b">
        <v>1</v>
      </c>
      <c r="U310" s="37"/>
      <c r="V310" s="37"/>
      <c r="W310" s="9"/>
      <c r="X310" s="8"/>
      <c r="Y310" s="8"/>
      <c r="Z310" s="8"/>
      <c r="AA310" s="8"/>
      <c r="AB310" s="8"/>
      <c r="AC310" s="8"/>
      <c r="AD310" s="8"/>
      <c r="AE310" s="8"/>
      <c r="AG310" s="37"/>
      <c r="AH310" s="37"/>
      <c r="AI310" s="9"/>
      <c r="AJ310" s="8"/>
      <c r="AK310" s="8"/>
      <c r="AL310" s="8"/>
      <c r="AM310" s="8"/>
      <c r="AN310" s="8"/>
      <c r="AO310" s="8"/>
      <c r="AP310" s="8"/>
      <c r="AQ310" s="8"/>
      <c r="AS310" s="37"/>
      <c r="AT310" s="37"/>
      <c r="AU310" s="9"/>
      <c r="AV310" s="8"/>
      <c r="AW310" s="8"/>
      <c r="AX310" s="8"/>
      <c r="AY310" s="8"/>
      <c r="AZ310" s="8"/>
      <c r="BA310" s="8"/>
      <c r="BB310" s="8"/>
      <c r="BC310" s="8"/>
    </row>
    <row r="311" spans="1:55" x14ac:dyDescent="0.25">
      <c r="A311" s="46">
        <v>69.8</v>
      </c>
      <c r="B311" s="48" t="b">
        <v>1</v>
      </c>
      <c r="U311" s="37"/>
      <c r="V311" s="37"/>
      <c r="W311" s="9"/>
      <c r="X311" s="8"/>
      <c r="Y311" s="8"/>
      <c r="Z311" s="8"/>
      <c r="AA311" s="8"/>
      <c r="AB311" s="8"/>
      <c r="AC311" s="8"/>
      <c r="AD311" s="8"/>
      <c r="AE311" s="8"/>
      <c r="AG311" s="37"/>
      <c r="AH311" s="37"/>
      <c r="AI311" s="9"/>
      <c r="AJ311" s="8"/>
      <c r="AK311" s="8"/>
      <c r="AL311" s="8"/>
      <c r="AM311" s="8"/>
      <c r="AN311" s="8"/>
      <c r="AO311" s="8"/>
      <c r="AP311" s="8"/>
      <c r="AQ311" s="8"/>
      <c r="AS311" s="37"/>
      <c r="AT311" s="37"/>
      <c r="AU311" s="9"/>
      <c r="AV311" s="8"/>
      <c r="AW311" s="8"/>
      <c r="AX311" s="8"/>
      <c r="AY311" s="8"/>
      <c r="AZ311" s="8"/>
      <c r="BA311" s="8"/>
      <c r="BB311" s="8"/>
      <c r="BC311" s="8"/>
    </row>
    <row r="312" spans="1:55" x14ac:dyDescent="0.25">
      <c r="A312" s="46">
        <v>69.3</v>
      </c>
      <c r="B312" s="48" t="b">
        <v>1</v>
      </c>
      <c r="U312" s="37"/>
      <c r="V312" s="37"/>
      <c r="W312" s="9"/>
      <c r="X312" s="8"/>
      <c r="Y312" s="8"/>
      <c r="Z312" s="8"/>
      <c r="AA312" s="8"/>
      <c r="AB312" s="8"/>
      <c r="AC312" s="8"/>
      <c r="AD312" s="8"/>
      <c r="AE312" s="8"/>
      <c r="AG312" s="37"/>
      <c r="AH312" s="37"/>
      <c r="AI312" s="9"/>
      <c r="AJ312" s="8"/>
      <c r="AK312" s="8"/>
      <c r="AL312" s="8"/>
      <c r="AM312" s="8"/>
      <c r="AN312" s="8"/>
      <c r="AO312" s="8"/>
      <c r="AP312" s="8"/>
      <c r="AQ312" s="8"/>
      <c r="AS312" s="37"/>
      <c r="AT312" s="37"/>
      <c r="AU312" s="9"/>
      <c r="AV312" s="8"/>
      <c r="AW312" s="8"/>
      <c r="AX312" s="8"/>
      <c r="AY312" s="8"/>
      <c r="AZ312" s="8"/>
      <c r="BA312" s="8"/>
      <c r="BB312" s="8"/>
      <c r="BC312" s="8"/>
    </row>
    <row r="313" spans="1:55" x14ac:dyDescent="0.25">
      <c r="A313" s="46">
        <v>68.7</v>
      </c>
      <c r="B313" s="48" t="b">
        <v>1</v>
      </c>
      <c r="U313" s="37"/>
      <c r="V313" s="37"/>
      <c r="W313" s="9"/>
      <c r="X313" s="8"/>
      <c r="Y313" s="8"/>
      <c r="Z313" s="8"/>
      <c r="AA313" s="8"/>
      <c r="AB313" s="8"/>
      <c r="AC313" s="8"/>
      <c r="AD313" s="8"/>
      <c r="AE313" s="8"/>
      <c r="AG313" s="37"/>
      <c r="AH313" s="37"/>
      <c r="AI313" s="9"/>
      <c r="AJ313" s="8"/>
      <c r="AK313" s="8"/>
      <c r="AL313" s="8"/>
      <c r="AM313" s="8"/>
      <c r="AN313" s="8"/>
      <c r="AO313" s="8"/>
      <c r="AP313" s="8"/>
      <c r="AQ313" s="8"/>
      <c r="AS313" s="37"/>
      <c r="AT313" s="37"/>
      <c r="AU313" s="9"/>
      <c r="AV313" s="8"/>
      <c r="AW313" s="8"/>
      <c r="AX313" s="8"/>
      <c r="AY313" s="8"/>
      <c r="AZ313" s="8"/>
      <c r="BA313" s="8"/>
      <c r="BB313" s="8"/>
      <c r="BC313" s="8"/>
    </row>
    <row r="314" spans="1:55" x14ac:dyDescent="0.25">
      <c r="A314" s="46">
        <v>68</v>
      </c>
      <c r="B314" s="48" t="b">
        <v>1</v>
      </c>
      <c r="U314" s="37"/>
      <c r="V314" s="37"/>
      <c r="W314" s="9"/>
      <c r="X314" s="8"/>
      <c r="Y314" s="8"/>
      <c r="Z314" s="8"/>
      <c r="AA314" s="8"/>
      <c r="AB314" s="8"/>
      <c r="AC314" s="8"/>
      <c r="AD314" s="8"/>
      <c r="AE314" s="8"/>
      <c r="AG314" s="37"/>
      <c r="AH314" s="37"/>
      <c r="AI314" s="9"/>
      <c r="AJ314" s="8"/>
      <c r="AK314" s="8"/>
      <c r="AL314" s="8"/>
      <c r="AM314" s="8"/>
      <c r="AN314" s="8"/>
      <c r="AO314" s="8"/>
      <c r="AP314" s="8"/>
      <c r="AQ314" s="8"/>
      <c r="AS314" s="37"/>
      <c r="AT314" s="37"/>
      <c r="AU314" s="9"/>
      <c r="AV314" s="8"/>
      <c r="AW314" s="8"/>
      <c r="AX314" s="8"/>
      <c r="AY314" s="8"/>
      <c r="AZ314" s="8"/>
      <c r="BA314" s="8"/>
      <c r="BB314" s="8"/>
      <c r="BC314" s="8"/>
    </row>
    <row r="315" spans="1:55" x14ac:dyDescent="0.25">
      <c r="A315" s="46">
        <v>67.400000000000006</v>
      </c>
      <c r="B315" s="48" t="b">
        <v>1</v>
      </c>
      <c r="U315" s="37"/>
      <c r="V315" s="37"/>
      <c r="W315" s="9"/>
      <c r="X315" s="8"/>
      <c r="Y315" s="8"/>
      <c r="Z315" s="8"/>
      <c r="AA315" s="8"/>
      <c r="AB315" s="8"/>
      <c r="AC315" s="8"/>
      <c r="AD315" s="8"/>
      <c r="AE315" s="8"/>
      <c r="AG315" s="37"/>
      <c r="AH315" s="37"/>
      <c r="AI315" s="9"/>
      <c r="AJ315" s="8"/>
      <c r="AK315" s="8"/>
      <c r="AL315" s="8"/>
      <c r="AM315" s="8"/>
      <c r="AN315" s="8"/>
      <c r="AO315" s="8"/>
      <c r="AP315" s="8"/>
      <c r="AQ315" s="8"/>
      <c r="AS315" s="37"/>
      <c r="AT315" s="37"/>
      <c r="AU315" s="9"/>
      <c r="AV315" s="8"/>
      <c r="AW315" s="8"/>
      <c r="AX315" s="8"/>
      <c r="AY315" s="8"/>
      <c r="AZ315" s="8"/>
      <c r="BA315" s="8"/>
      <c r="BB315" s="8"/>
      <c r="BC315" s="8"/>
    </row>
    <row r="316" spans="1:55" x14ac:dyDescent="0.25">
      <c r="A316" s="46">
        <v>66.8</v>
      </c>
      <c r="B316" s="48" t="b">
        <v>1</v>
      </c>
      <c r="U316" s="37"/>
      <c r="V316" s="37"/>
      <c r="W316" s="9"/>
      <c r="X316" s="8"/>
      <c r="Y316" s="8"/>
      <c r="Z316" s="8"/>
      <c r="AA316" s="8"/>
      <c r="AB316" s="8"/>
      <c r="AC316" s="8"/>
      <c r="AD316" s="8"/>
      <c r="AE316" s="8"/>
      <c r="AG316" s="37"/>
      <c r="AH316" s="37"/>
      <c r="AI316" s="9"/>
      <c r="AJ316" s="8"/>
      <c r="AK316" s="8"/>
      <c r="AL316" s="8"/>
      <c r="AM316" s="8"/>
      <c r="AN316" s="8"/>
      <c r="AO316" s="8"/>
      <c r="AP316" s="8"/>
      <c r="AQ316" s="8"/>
      <c r="AS316" s="37"/>
      <c r="AT316" s="37"/>
      <c r="AU316" s="9"/>
      <c r="AV316" s="8"/>
      <c r="AW316" s="8"/>
      <c r="AX316" s="8"/>
      <c r="AY316" s="8"/>
      <c r="AZ316" s="8"/>
      <c r="BA316" s="8"/>
      <c r="BB316" s="8"/>
      <c r="BC316" s="8"/>
    </row>
    <row r="317" spans="1:55" x14ac:dyDescent="0.25">
      <c r="A317" s="46">
        <v>66.2</v>
      </c>
      <c r="B317" s="48" t="b">
        <v>1</v>
      </c>
      <c r="U317" s="37"/>
      <c r="V317" s="37"/>
      <c r="W317" s="9"/>
      <c r="X317" s="8"/>
      <c r="Y317" s="8"/>
      <c r="Z317" s="8"/>
      <c r="AA317" s="8"/>
      <c r="AB317" s="8"/>
      <c r="AC317" s="8"/>
      <c r="AD317" s="8"/>
      <c r="AE317" s="8"/>
      <c r="AG317" s="37"/>
      <c r="AH317" s="37"/>
      <c r="AI317" s="9"/>
      <c r="AJ317" s="8"/>
      <c r="AK317" s="8"/>
      <c r="AL317" s="8"/>
      <c r="AM317" s="8"/>
      <c r="AN317" s="8"/>
      <c r="AO317" s="8"/>
      <c r="AP317" s="8"/>
      <c r="AQ317" s="8"/>
      <c r="AS317" s="37"/>
      <c r="AT317" s="37"/>
      <c r="AU317" s="9"/>
      <c r="AV317" s="8"/>
      <c r="AW317" s="8"/>
      <c r="AX317" s="8"/>
      <c r="AY317" s="8"/>
      <c r="AZ317" s="8"/>
      <c r="BA317" s="8"/>
      <c r="BB317" s="8"/>
      <c r="BC317" s="8"/>
    </row>
    <row r="318" spans="1:55" x14ac:dyDescent="0.25">
      <c r="A318" s="46">
        <v>65.7</v>
      </c>
      <c r="B318" s="48" t="b">
        <v>1</v>
      </c>
      <c r="U318" s="37"/>
      <c r="V318" s="37"/>
      <c r="W318" s="9"/>
      <c r="X318" s="8"/>
      <c r="Y318" s="8"/>
      <c r="Z318" s="8"/>
      <c r="AA318" s="8"/>
      <c r="AB318" s="8"/>
      <c r="AC318" s="8"/>
      <c r="AD318" s="8"/>
      <c r="AE318" s="8"/>
      <c r="AG318" s="37"/>
      <c r="AH318" s="37"/>
      <c r="AI318" s="9"/>
      <c r="AJ318" s="8"/>
      <c r="AK318" s="8"/>
      <c r="AL318" s="8"/>
      <c r="AM318" s="8"/>
      <c r="AN318" s="8"/>
      <c r="AO318" s="8"/>
      <c r="AP318" s="8"/>
      <c r="AQ318" s="8"/>
      <c r="AS318" s="37"/>
      <c r="AT318" s="37"/>
      <c r="AU318" s="9"/>
      <c r="AV318" s="8"/>
      <c r="AW318" s="8"/>
      <c r="AX318" s="8"/>
      <c r="AY318" s="8"/>
      <c r="AZ318" s="8"/>
      <c r="BA318" s="8"/>
      <c r="BB318" s="8"/>
      <c r="BC318" s="8"/>
    </row>
    <row r="319" spans="1:55" x14ac:dyDescent="0.25">
      <c r="A319" s="46">
        <v>65.099999999999994</v>
      </c>
      <c r="B319" s="48" t="b">
        <v>1</v>
      </c>
      <c r="U319" s="37"/>
      <c r="V319" s="37"/>
      <c r="W319" s="9"/>
      <c r="X319" s="8"/>
      <c r="Y319" s="8"/>
      <c r="Z319" s="8"/>
      <c r="AA319" s="8"/>
      <c r="AB319" s="8"/>
      <c r="AC319" s="8"/>
      <c r="AD319" s="8"/>
      <c r="AE319" s="8"/>
      <c r="AG319" s="37"/>
      <c r="AH319" s="37"/>
      <c r="AI319" s="9"/>
      <c r="AJ319" s="8"/>
      <c r="AK319" s="8"/>
      <c r="AL319" s="8"/>
      <c r="AM319" s="8"/>
      <c r="AN319" s="8"/>
      <c r="AO319" s="8"/>
      <c r="AP319" s="8"/>
      <c r="AQ319" s="8"/>
      <c r="AS319" s="37"/>
      <c r="AT319" s="37"/>
      <c r="AU319" s="9"/>
      <c r="AV319" s="8"/>
      <c r="AW319" s="8"/>
      <c r="AX319" s="8"/>
      <c r="AY319" s="8"/>
      <c r="AZ319" s="8"/>
      <c r="BA319" s="8"/>
      <c r="BB319" s="8"/>
      <c r="BC319" s="8"/>
    </row>
    <row r="320" spans="1:55" x14ac:dyDescent="0.25">
      <c r="A320" s="46">
        <v>64.5</v>
      </c>
      <c r="B320" s="48" t="b">
        <v>1</v>
      </c>
      <c r="U320" s="37"/>
      <c r="V320" s="37"/>
      <c r="W320" s="9"/>
      <c r="X320" s="8"/>
      <c r="Y320" s="8"/>
      <c r="Z320" s="8"/>
      <c r="AA320" s="8"/>
      <c r="AB320" s="8"/>
      <c r="AC320" s="8"/>
      <c r="AD320" s="8"/>
      <c r="AE320" s="8"/>
      <c r="AG320" s="37"/>
      <c r="AH320" s="37"/>
      <c r="AI320" s="9"/>
      <c r="AJ320" s="8"/>
      <c r="AK320" s="8"/>
      <c r="AL320" s="8"/>
      <c r="AM320" s="8"/>
      <c r="AN320" s="8"/>
      <c r="AO320" s="8"/>
      <c r="AP320" s="8"/>
      <c r="AQ320" s="8"/>
      <c r="AS320" s="37"/>
      <c r="AT320" s="37"/>
      <c r="AU320" s="9"/>
      <c r="AV320" s="8"/>
      <c r="AW320" s="8"/>
      <c r="AX320" s="8"/>
      <c r="AY320" s="8"/>
      <c r="AZ320" s="8"/>
      <c r="BA320" s="8"/>
      <c r="BB320" s="8"/>
      <c r="BC320" s="8"/>
    </row>
    <row r="321" spans="1:55" x14ac:dyDescent="0.25">
      <c r="A321" s="46">
        <v>63.9</v>
      </c>
      <c r="B321" s="48" t="b">
        <v>1</v>
      </c>
      <c r="U321" s="37"/>
      <c r="V321" s="37"/>
      <c r="W321" s="9"/>
      <c r="X321" s="8"/>
      <c r="Y321" s="8"/>
      <c r="Z321" s="8"/>
      <c r="AA321" s="8"/>
      <c r="AB321" s="8"/>
      <c r="AC321" s="8"/>
      <c r="AD321" s="8"/>
      <c r="AE321" s="8"/>
      <c r="AG321" s="37"/>
      <c r="AH321" s="37"/>
      <c r="AI321" s="9"/>
      <c r="AJ321" s="8"/>
      <c r="AK321" s="8"/>
      <c r="AL321" s="8"/>
      <c r="AM321" s="8"/>
      <c r="AN321" s="8"/>
      <c r="AO321" s="8"/>
      <c r="AP321" s="8"/>
      <c r="AQ321" s="8"/>
      <c r="AS321" s="37"/>
      <c r="AT321" s="37"/>
      <c r="AU321" s="9"/>
      <c r="AV321" s="8"/>
      <c r="AW321" s="8"/>
      <c r="AX321" s="8"/>
      <c r="AY321" s="8"/>
      <c r="AZ321" s="8"/>
      <c r="BA321" s="8"/>
      <c r="BB321" s="8"/>
      <c r="BC321" s="8"/>
    </row>
    <row r="322" spans="1:55" x14ac:dyDescent="0.25">
      <c r="A322" s="46">
        <v>63.3</v>
      </c>
      <c r="B322" s="48" t="b">
        <v>1</v>
      </c>
      <c r="U322" s="37"/>
      <c r="V322" s="37"/>
      <c r="W322" s="9"/>
      <c r="X322" s="8"/>
      <c r="Y322" s="8"/>
      <c r="Z322" s="8"/>
      <c r="AA322" s="8"/>
      <c r="AB322" s="8"/>
      <c r="AC322" s="8"/>
      <c r="AD322" s="8"/>
      <c r="AE322" s="8"/>
      <c r="AG322" s="37"/>
      <c r="AH322" s="37"/>
      <c r="AI322" s="9"/>
      <c r="AJ322" s="8"/>
      <c r="AK322" s="8"/>
      <c r="AL322" s="8"/>
      <c r="AM322" s="8"/>
      <c r="AN322" s="8"/>
      <c r="AO322" s="8"/>
      <c r="AP322" s="8"/>
      <c r="AQ322" s="8"/>
      <c r="AS322" s="37"/>
      <c r="AT322" s="37"/>
      <c r="AU322" s="9"/>
      <c r="AV322" s="8"/>
      <c r="AW322" s="8"/>
      <c r="AX322" s="8"/>
      <c r="AY322" s="8"/>
      <c r="AZ322" s="8"/>
      <c r="BA322" s="8"/>
      <c r="BB322" s="8"/>
      <c r="BC322" s="8"/>
    </row>
    <row r="323" spans="1:55" x14ac:dyDescent="0.25">
      <c r="A323" s="46">
        <v>62.6</v>
      </c>
      <c r="B323" s="48" t="b">
        <v>1</v>
      </c>
      <c r="U323" s="37"/>
      <c r="V323" s="37"/>
      <c r="W323" s="9"/>
      <c r="X323" s="8"/>
      <c r="Y323" s="8"/>
      <c r="Z323" s="8"/>
      <c r="AA323" s="8"/>
      <c r="AB323" s="8"/>
      <c r="AC323" s="8"/>
      <c r="AD323" s="8"/>
      <c r="AE323" s="8"/>
      <c r="AG323" s="37"/>
      <c r="AH323" s="37"/>
      <c r="AI323" s="9"/>
      <c r="AJ323" s="8"/>
      <c r="AK323" s="8"/>
      <c r="AL323" s="8"/>
      <c r="AM323" s="8"/>
      <c r="AN323" s="8"/>
      <c r="AO323" s="8"/>
      <c r="AP323" s="8"/>
      <c r="AQ323" s="8"/>
      <c r="AS323" s="37"/>
      <c r="AT323" s="37"/>
      <c r="AU323" s="9"/>
      <c r="AV323" s="8"/>
      <c r="AW323" s="8"/>
      <c r="AX323" s="8"/>
      <c r="AY323" s="8"/>
      <c r="AZ323" s="8"/>
      <c r="BA323" s="8"/>
      <c r="BB323" s="8"/>
      <c r="BC323" s="8"/>
    </row>
    <row r="324" spans="1:55" x14ac:dyDescent="0.25">
      <c r="A324" s="46">
        <v>77.400000000000006</v>
      </c>
      <c r="B324" s="48" t="b">
        <v>1</v>
      </c>
      <c r="U324" s="37"/>
      <c r="V324" s="37"/>
      <c r="W324" s="9"/>
      <c r="X324" s="8"/>
      <c r="Y324" s="8"/>
      <c r="Z324" s="8"/>
      <c r="AA324" s="8"/>
      <c r="AB324" s="8"/>
      <c r="AC324" s="8"/>
      <c r="AD324" s="8"/>
      <c r="AE324" s="8"/>
      <c r="AG324" s="37"/>
      <c r="AH324" s="37"/>
      <c r="AI324" s="9"/>
      <c r="AJ324" s="8"/>
      <c r="AK324" s="8"/>
      <c r="AL324" s="8"/>
      <c r="AM324" s="8"/>
      <c r="AN324" s="8"/>
      <c r="AO324" s="8"/>
      <c r="AP324" s="8"/>
      <c r="AQ324" s="8"/>
      <c r="AS324" s="37"/>
      <c r="AT324" s="37"/>
      <c r="AU324" s="9"/>
      <c r="AV324" s="8"/>
      <c r="AW324" s="8"/>
      <c r="AX324" s="8"/>
      <c r="AY324" s="8"/>
      <c r="AZ324" s="8"/>
      <c r="BA324" s="8"/>
      <c r="BB324" s="8"/>
      <c r="BC324" s="8"/>
    </row>
    <row r="325" spans="1:55" x14ac:dyDescent="0.25">
      <c r="A325" s="46">
        <v>77.2</v>
      </c>
      <c r="B325" s="48" t="b">
        <v>1</v>
      </c>
      <c r="U325" s="37"/>
      <c r="V325" s="37"/>
      <c r="W325" s="9"/>
      <c r="X325" s="8"/>
      <c r="Y325" s="8"/>
      <c r="Z325" s="8"/>
      <c r="AA325" s="8"/>
      <c r="AB325" s="8"/>
      <c r="AC325" s="8"/>
      <c r="AD325" s="8"/>
      <c r="AE325" s="8"/>
      <c r="AG325" s="37"/>
      <c r="AH325" s="37"/>
      <c r="AI325" s="9"/>
      <c r="AJ325" s="8"/>
      <c r="AK325" s="8"/>
      <c r="AL325" s="8"/>
      <c r="AM325" s="8"/>
      <c r="AN325" s="8"/>
      <c r="AO325" s="8"/>
      <c r="AP325" s="8"/>
      <c r="AQ325" s="8"/>
      <c r="AS325" s="37"/>
      <c r="AT325" s="37"/>
      <c r="AU325" s="9"/>
      <c r="AV325" s="8"/>
      <c r="AW325" s="8"/>
      <c r="AX325" s="8"/>
      <c r="AY325" s="8"/>
      <c r="AZ325" s="8"/>
      <c r="BA325" s="8"/>
      <c r="BB325" s="8"/>
      <c r="BC325" s="8"/>
    </row>
    <row r="326" spans="1:55" x14ac:dyDescent="0.25">
      <c r="A326" s="46">
        <v>77</v>
      </c>
      <c r="B326" s="48" t="b">
        <v>1</v>
      </c>
      <c r="U326" s="37"/>
      <c r="V326" s="37"/>
      <c r="W326" s="9"/>
      <c r="X326" s="8"/>
      <c r="Y326" s="8"/>
      <c r="Z326" s="8"/>
      <c r="AA326" s="8"/>
      <c r="AB326" s="8"/>
      <c r="AC326" s="8"/>
      <c r="AD326" s="8"/>
      <c r="AE326" s="8"/>
      <c r="AG326" s="37"/>
      <c r="AH326" s="37"/>
      <c r="AI326" s="9"/>
      <c r="AJ326" s="8"/>
      <c r="AK326" s="8"/>
      <c r="AL326" s="8"/>
      <c r="AM326" s="8"/>
      <c r="AN326" s="8"/>
      <c r="AO326" s="8"/>
      <c r="AP326" s="8"/>
      <c r="AQ326" s="8"/>
      <c r="AS326" s="37"/>
      <c r="AT326" s="37"/>
      <c r="AU326" s="9"/>
      <c r="AV326" s="8"/>
      <c r="AW326" s="8"/>
      <c r="AX326" s="8"/>
      <c r="AY326" s="8"/>
      <c r="AZ326" s="8"/>
      <c r="BA326" s="8"/>
      <c r="BB326" s="8"/>
      <c r="BC326" s="8"/>
    </row>
    <row r="327" spans="1:55" x14ac:dyDescent="0.25">
      <c r="A327" s="46">
        <v>76.8</v>
      </c>
      <c r="B327" s="48" t="b">
        <v>1</v>
      </c>
      <c r="U327" s="37"/>
      <c r="V327" s="37"/>
      <c r="W327" s="9"/>
      <c r="X327" s="8"/>
      <c r="Y327" s="8"/>
      <c r="Z327" s="8"/>
      <c r="AA327" s="8"/>
      <c r="AB327" s="8"/>
      <c r="AC327" s="8"/>
      <c r="AD327" s="8"/>
      <c r="AE327" s="8"/>
      <c r="AG327" s="37"/>
      <c r="AH327" s="37"/>
      <c r="AI327" s="9"/>
      <c r="AJ327" s="8"/>
      <c r="AK327" s="8"/>
      <c r="AL327" s="8"/>
      <c r="AM327" s="8"/>
      <c r="AN327" s="8"/>
      <c r="AO327" s="8"/>
      <c r="AP327" s="8"/>
      <c r="AQ327" s="8"/>
      <c r="AS327" s="37"/>
      <c r="AT327" s="37"/>
      <c r="AU327" s="9"/>
      <c r="AV327" s="8"/>
      <c r="AW327" s="8"/>
      <c r="AX327" s="8"/>
      <c r="AY327" s="8"/>
      <c r="AZ327" s="8"/>
      <c r="BA327" s="8"/>
      <c r="BB327" s="8"/>
      <c r="BC327" s="8"/>
    </row>
    <row r="328" spans="1:55" x14ac:dyDescent="0.25">
      <c r="A328" s="46">
        <v>76.900000000000006</v>
      </c>
      <c r="B328" s="48" t="b">
        <v>1</v>
      </c>
      <c r="U328" s="37"/>
      <c r="V328" s="37"/>
      <c r="W328" s="9"/>
      <c r="X328" s="8"/>
      <c r="Y328" s="8"/>
      <c r="Z328" s="8"/>
      <c r="AA328" s="8"/>
      <c r="AB328" s="8"/>
      <c r="AC328" s="8"/>
      <c r="AD328" s="8"/>
      <c r="AE328" s="8"/>
      <c r="AG328" s="37"/>
      <c r="AH328" s="37"/>
      <c r="AI328" s="9"/>
      <c r="AJ328" s="8"/>
      <c r="AK328" s="8"/>
      <c r="AL328" s="8"/>
      <c r="AM328" s="8"/>
      <c r="AN328" s="8"/>
      <c r="AO328" s="8"/>
      <c r="AP328" s="8"/>
      <c r="AQ328" s="8"/>
      <c r="AS328" s="37"/>
      <c r="AT328" s="37"/>
      <c r="AU328" s="9"/>
      <c r="AV328" s="8"/>
      <c r="AW328" s="8"/>
      <c r="AX328" s="8"/>
      <c r="AY328" s="8"/>
      <c r="AZ328" s="8"/>
      <c r="BA328" s="8"/>
      <c r="BB328" s="8"/>
      <c r="BC328" s="8"/>
    </row>
    <row r="329" spans="1:55" x14ac:dyDescent="0.25">
      <c r="A329" s="46">
        <v>76.400000000000006</v>
      </c>
      <c r="B329" s="48" t="b">
        <v>1</v>
      </c>
      <c r="U329" s="37"/>
      <c r="V329" s="37"/>
      <c r="W329" s="9"/>
      <c r="X329" s="8"/>
      <c r="Y329" s="8"/>
      <c r="Z329" s="8"/>
      <c r="AA329" s="8"/>
      <c r="AB329" s="8"/>
      <c r="AC329" s="8"/>
      <c r="AD329" s="8"/>
      <c r="AE329" s="8"/>
      <c r="AG329" s="37"/>
      <c r="AH329" s="37"/>
      <c r="AI329" s="9"/>
      <c r="AJ329" s="8"/>
      <c r="AK329" s="8"/>
      <c r="AL329" s="8"/>
      <c r="AM329" s="8"/>
      <c r="AN329" s="8"/>
      <c r="AO329" s="8"/>
      <c r="AP329" s="8"/>
      <c r="AQ329" s="8"/>
      <c r="AS329" s="37"/>
      <c r="AT329" s="37"/>
      <c r="AU329" s="9"/>
      <c r="AV329" s="8"/>
      <c r="AW329" s="8"/>
      <c r="AX329" s="8"/>
      <c r="AY329" s="8"/>
      <c r="AZ329" s="8"/>
      <c r="BA329" s="8"/>
      <c r="BB329" s="8"/>
      <c r="BC329" s="8"/>
    </row>
    <row r="330" spans="1:55" x14ac:dyDescent="0.25">
      <c r="A330" s="46">
        <v>76.099999999999994</v>
      </c>
      <c r="B330" s="48" t="b">
        <v>1</v>
      </c>
      <c r="U330" s="37"/>
      <c r="V330" s="37"/>
      <c r="W330" s="9"/>
      <c r="X330" s="8"/>
      <c r="Y330" s="8"/>
      <c r="Z330" s="8"/>
      <c r="AA330" s="8"/>
      <c r="AB330" s="8"/>
      <c r="AC330" s="8"/>
      <c r="AD330" s="8"/>
      <c r="AE330" s="8"/>
      <c r="AG330" s="37"/>
      <c r="AH330" s="37"/>
      <c r="AI330" s="9"/>
      <c r="AJ330" s="8"/>
      <c r="AK330" s="8"/>
      <c r="AL330" s="8"/>
      <c r="AM330" s="8"/>
      <c r="AN330" s="8"/>
      <c r="AO330" s="8"/>
      <c r="AP330" s="8"/>
      <c r="AQ330" s="8"/>
      <c r="AS330" s="37"/>
      <c r="AT330" s="37"/>
      <c r="AU330" s="9"/>
      <c r="AV330" s="8"/>
      <c r="AW330" s="8"/>
      <c r="AX330" s="8"/>
      <c r="AY330" s="8"/>
      <c r="AZ330" s="8"/>
      <c r="BA330" s="8"/>
      <c r="BB330" s="8"/>
      <c r="BC330" s="8"/>
    </row>
    <row r="331" spans="1:55" x14ac:dyDescent="0.25">
      <c r="A331" s="46">
        <v>76</v>
      </c>
      <c r="B331" s="48" t="b">
        <v>1</v>
      </c>
      <c r="U331" s="37"/>
      <c r="V331" s="37"/>
      <c r="W331" s="9"/>
      <c r="X331" s="8"/>
      <c r="Y331" s="8"/>
      <c r="Z331" s="8"/>
      <c r="AA331" s="8"/>
      <c r="AB331" s="8"/>
      <c r="AC331" s="8"/>
      <c r="AD331" s="8"/>
      <c r="AE331" s="8"/>
      <c r="AG331" s="37"/>
      <c r="AH331" s="37"/>
      <c r="AI331" s="9"/>
      <c r="AJ331" s="8"/>
      <c r="AK331" s="8"/>
      <c r="AL331" s="8"/>
      <c r="AM331" s="8"/>
      <c r="AN331" s="8"/>
      <c r="AO331" s="8"/>
      <c r="AP331" s="8"/>
      <c r="AQ331" s="8"/>
      <c r="AS331" s="37"/>
      <c r="AT331" s="37"/>
      <c r="AU331" s="9"/>
      <c r="AV331" s="8"/>
      <c r="AW331" s="8"/>
      <c r="AX331" s="8"/>
      <c r="AY331" s="8"/>
      <c r="AZ331" s="8"/>
      <c r="BA331" s="8"/>
      <c r="BB331" s="8"/>
      <c r="BC331" s="8"/>
    </row>
    <row r="332" spans="1:55" x14ac:dyDescent="0.25">
      <c r="A332" s="46">
        <v>75.400000000000006</v>
      </c>
      <c r="B332" s="48" t="b">
        <v>1</v>
      </c>
      <c r="U332" s="37"/>
      <c r="V332" s="37"/>
      <c r="W332" s="9"/>
      <c r="X332" s="8"/>
      <c r="Y332" s="8"/>
      <c r="Z332" s="8"/>
      <c r="AA332" s="8"/>
      <c r="AB332" s="8"/>
      <c r="AC332" s="8"/>
      <c r="AD332" s="8"/>
      <c r="AE332" s="8"/>
      <c r="AG332" s="37"/>
      <c r="AH332" s="37"/>
      <c r="AI332" s="9"/>
      <c r="AJ332" s="8"/>
      <c r="AK332" s="8"/>
      <c r="AL332" s="8"/>
      <c r="AM332" s="8"/>
      <c r="AN332" s="8"/>
      <c r="AO332" s="8"/>
      <c r="AP332" s="8"/>
      <c r="AQ332" s="8"/>
      <c r="AS332" s="37"/>
      <c r="AT332" s="37"/>
      <c r="AU332" s="9"/>
      <c r="AV332" s="8"/>
      <c r="AW332" s="8"/>
      <c r="AX332" s="8"/>
      <c r="AY332" s="8"/>
      <c r="AZ332" s="8"/>
      <c r="BA332" s="8"/>
      <c r="BB332" s="8"/>
      <c r="BC332" s="8"/>
    </row>
    <row r="333" spans="1:55" x14ac:dyDescent="0.25">
      <c r="A333" s="46">
        <v>75.7</v>
      </c>
      <c r="B333" s="48" t="b">
        <v>1</v>
      </c>
      <c r="U333" s="37"/>
      <c r="V333" s="37"/>
      <c r="W333" s="9"/>
      <c r="X333" s="8"/>
      <c r="Y333" s="8"/>
      <c r="Z333" s="8"/>
      <c r="AA333" s="8"/>
      <c r="AB333" s="8"/>
      <c r="AC333" s="8"/>
      <c r="AD333" s="8"/>
      <c r="AE333" s="8"/>
      <c r="AG333" s="37"/>
      <c r="AH333" s="37"/>
      <c r="AI333" s="9"/>
      <c r="AJ333" s="8"/>
      <c r="AK333" s="8"/>
      <c r="AL333" s="8"/>
      <c r="AM333" s="8"/>
      <c r="AN333" s="8"/>
      <c r="AO333" s="8"/>
      <c r="AP333" s="8"/>
      <c r="AQ333" s="8"/>
      <c r="AS333" s="37"/>
      <c r="AT333" s="37"/>
      <c r="AU333" s="9"/>
      <c r="AV333" s="8"/>
      <c r="AW333" s="8"/>
      <c r="AX333" s="8"/>
      <c r="AY333" s="8"/>
      <c r="AZ333" s="8"/>
      <c r="BA333" s="8"/>
      <c r="BB333" s="8"/>
      <c r="BC333" s="8"/>
    </row>
    <row r="334" spans="1:55" x14ac:dyDescent="0.25">
      <c r="A334" s="46">
        <v>75</v>
      </c>
      <c r="B334" s="48" t="b">
        <v>1</v>
      </c>
      <c r="U334" s="37"/>
      <c r="V334" s="37"/>
      <c r="W334" s="9"/>
      <c r="X334" s="8"/>
      <c r="Y334" s="8"/>
      <c r="Z334" s="8"/>
      <c r="AA334" s="8"/>
      <c r="AB334" s="8"/>
      <c r="AC334" s="8"/>
      <c r="AD334" s="8"/>
      <c r="AE334" s="8"/>
      <c r="AG334" s="37"/>
      <c r="AH334" s="37"/>
      <c r="AI334" s="9"/>
      <c r="AJ334" s="8"/>
      <c r="AK334" s="8"/>
      <c r="AL334" s="8"/>
      <c r="AM334" s="8"/>
      <c r="AN334" s="8"/>
      <c r="AO334" s="8"/>
      <c r="AP334" s="8"/>
      <c r="AQ334" s="8"/>
      <c r="AS334" s="37"/>
      <c r="AT334" s="37"/>
      <c r="AU334" s="9"/>
      <c r="AV334" s="8"/>
      <c r="AW334" s="8"/>
      <c r="AX334" s="8"/>
      <c r="AY334" s="8"/>
      <c r="AZ334" s="8"/>
      <c r="BA334" s="8"/>
      <c r="BB334" s="8"/>
      <c r="BC334" s="8"/>
    </row>
    <row r="335" spans="1:55" x14ac:dyDescent="0.25">
      <c r="A335" s="46">
        <v>75.5</v>
      </c>
      <c r="B335" s="48" t="b">
        <v>1</v>
      </c>
      <c r="U335" s="37"/>
      <c r="V335" s="37"/>
      <c r="W335" s="9"/>
      <c r="X335" s="8"/>
      <c r="Y335" s="8"/>
      <c r="Z335" s="8"/>
      <c r="AA335" s="8"/>
      <c r="AB335" s="8"/>
      <c r="AC335" s="8"/>
      <c r="AD335" s="8"/>
      <c r="AE335" s="8"/>
      <c r="AG335" s="37"/>
      <c r="AH335" s="37"/>
      <c r="AI335" s="9"/>
      <c r="AJ335" s="8"/>
      <c r="AK335" s="8"/>
      <c r="AL335" s="8"/>
      <c r="AM335" s="8"/>
      <c r="AN335" s="8"/>
      <c r="AO335" s="8"/>
      <c r="AP335" s="8"/>
      <c r="AQ335" s="8"/>
      <c r="AS335" s="37"/>
      <c r="AT335" s="37"/>
      <c r="AU335" s="9"/>
      <c r="AV335" s="8"/>
      <c r="AW335" s="8"/>
      <c r="AX335" s="8"/>
      <c r="AY335" s="8"/>
      <c r="AZ335" s="8"/>
      <c r="BA335" s="8"/>
      <c r="BB335" s="8"/>
      <c r="BC335" s="8"/>
    </row>
    <row r="336" spans="1:55" x14ac:dyDescent="0.25">
      <c r="A336" s="46">
        <v>75.2</v>
      </c>
      <c r="B336" s="48" t="b">
        <v>1</v>
      </c>
      <c r="U336" s="37"/>
      <c r="V336" s="37"/>
      <c r="W336" s="9"/>
      <c r="X336" s="8"/>
      <c r="Y336" s="8"/>
      <c r="Z336" s="8"/>
      <c r="AA336" s="8"/>
      <c r="AB336" s="8"/>
      <c r="AC336" s="8"/>
      <c r="AD336" s="8"/>
      <c r="AE336" s="8"/>
      <c r="AG336" s="37"/>
      <c r="AH336" s="37"/>
      <c r="AI336" s="9"/>
      <c r="AJ336" s="8"/>
      <c r="AK336" s="8"/>
      <c r="AL336" s="8"/>
      <c r="AM336" s="8"/>
      <c r="AN336" s="8"/>
      <c r="AO336" s="8"/>
      <c r="AP336" s="8"/>
      <c r="AQ336" s="8"/>
      <c r="AS336" s="37"/>
      <c r="AT336" s="37"/>
      <c r="AU336" s="9"/>
      <c r="AV336" s="8"/>
      <c r="AW336" s="8"/>
      <c r="AX336" s="8"/>
      <c r="AY336" s="8"/>
      <c r="AZ336" s="8"/>
      <c r="BA336" s="8"/>
      <c r="BB336" s="8"/>
      <c r="BC336" s="8"/>
    </row>
    <row r="337" spans="1:55" x14ac:dyDescent="0.25">
      <c r="A337" s="46">
        <v>75.400000000000006</v>
      </c>
      <c r="B337" s="48" t="b">
        <v>1</v>
      </c>
      <c r="U337" s="37"/>
      <c r="V337" s="37"/>
      <c r="W337" s="9"/>
      <c r="X337" s="8"/>
      <c r="Y337" s="8"/>
      <c r="Z337" s="8"/>
      <c r="AA337" s="8"/>
      <c r="AB337" s="8"/>
      <c r="AC337" s="8"/>
      <c r="AD337" s="8"/>
      <c r="AE337" s="8"/>
      <c r="AG337" s="37"/>
      <c r="AH337" s="37"/>
      <c r="AI337" s="9"/>
      <c r="AJ337" s="8"/>
      <c r="AK337" s="8"/>
      <c r="AL337" s="8"/>
      <c r="AM337" s="8"/>
      <c r="AN337" s="8"/>
      <c r="AO337" s="8"/>
      <c r="AP337" s="8"/>
      <c r="AQ337" s="8"/>
      <c r="AS337" s="37"/>
      <c r="AT337" s="37"/>
      <c r="AU337" s="9"/>
      <c r="AV337" s="8"/>
      <c r="AW337" s="8"/>
      <c r="AX337" s="8"/>
      <c r="AY337" s="8"/>
      <c r="AZ337" s="8"/>
      <c r="BA337" s="8"/>
      <c r="BB337" s="8"/>
      <c r="BC337" s="8"/>
    </row>
    <row r="338" spans="1:55" x14ac:dyDescent="0.25">
      <c r="A338" s="46">
        <v>74.900000000000006</v>
      </c>
      <c r="B338" s="48" t="b">
        <v>1</v>
      </c>
      <c r="U338" s="37"/>
      <c r="V338" s="37"/>
      <c r="W338" s="9"/>
      <c r="X338" s="8"/>
      <c r="Y338" s="8"/>
      <c r="Z338" s="8"/>
      <c r="AA338" s="8"/>
      <c r="AB338" s="8"/>
      <c r="AC338" s="8"/>
      <c r="AD338" s="8"/>
      <c r="AE338" s="8"/>
      <c r="AG338" s="37"/>
      <c r="AH338" s="37"/>
      <c r="AI338" s="9"/>
      <c r="AJ338" s="8"/>
      <c r="AK338" s="8"/>
      <c r="AL338" s="8"/>
      <c r="AM338" s="8"/>
      <c r="AN338" s="8"/>
      <c r="AO338" s="8"/>
      <c r="AP338" s="8"/>
      <c r="AQ338" s="8"/>
      <c r="AS338" s="37"/>
      <c r="AT338" s="37"/>
      <c r="AU338" s="9"/>
      <c r="AV338" s="8"/>
      <c r="AW338" s="8"/>
      <c r="AX338" s="8"/>
      <c r="AY338" s="8"/>
      <c r="AZ338" s="8"/>
      <c r="BA338" s="8"/>
      <c r="BB338" s="8"/>
      <c r="BC338" s="8"/>
    </row>
    <row r="339" spans="1:55" x14ac:dyDescent="0.25">
      <c r="A339" s="46">
        <v>74.599999999999994</v>
      </c>
      <c r="B339" s="48" t="b">
        <v>1</v>
      </c>
      <c r="U339" s="37"/>
      <c r="V339" s="37"/>
      <c r="W339" s="9"/>
      <c r="X339" s="8"/>
      <c r="Y339" s="8"/>
      <c r="Z339" s="8"/>
      <c r="AA339" s="8"/>
      <c r="AB339" s="8"/>
      <c r="AC339" s="8"/>
      <c r="AD339" s="8"/>
      <c r="AE339" s="8"/>
      <c r="AG339" s="37"/>
      <c r="AH339" s="37"/>
      <c r="AI339" s="9"/>
      <c r="AJ339" s="8"/>
      <c r="AK339" s="8"/>
      <c r="AL339" s="8"/>
      <c r="AM339" s="8"/>
      <c r="AN339" s="8"/>
      <c r="AO339" s="8"/>
      <c r="AP339" s="8"/>
      <c r="AQ339" s="8"/>
      <c r="AS339" s="37"/>
      <c r="AT339" s="37"/>
      <c r="AU339" s="9"/>
      <c r="AV339" s="8"/>
      <c r="AW339" s="8"/>
      <c r="AX339" s="8"/>
      <c r="AY339" s="8"/>
      <c r="AZ339" s="8"/>
      <c r="BA339" s="8"/>
      <c r="BB339" s="8"/>
      <c r="BC339" s="8"/>
    </row>
    <row r="340" spans="1:55" x14ac:dyDescent="0.25">
      <c r="A340" s="46">
        <v>65.7</v>
      </c>
      <c r="B340" s="48" t="b">
        <v>1</v>
      </c>
      <c r="U340" s="37"/>
      <c r="V340" s="37"/>
      <c r="W340" s="9"/>
      <c r="X340" s="8"/>
      <c r="Y340" s="8"/>
      <c r="Z340" s="8"/>
      <c r="AA340" s="8"/>
      <c r="AB340" s="8"/>
      <c r="AC340" s="8"/>
      <c r="AD340" s="8"/>
      <c r="AE340" s="8"/>
      <c r="AG340" s="37"/>
      <c r="AH340" s="37"/>
      <c r="AI340" s="9"/>
      <c r="AJ340" s="8"/>
      <c r="AK340" s="8"/>
      <c r="AL340" s="8"/>
      <c r="AM340" s="8"/>
      <c r="AN340" s="8"/>
      <c r="AO340" s="8"/>
      <c r="AP340" s="8"/>
      <c r="AQ340" s="8"/>
      <c r="AS340" s="37"/>
      <c r="AT340" s="37"/>
      <c r="AU340" s="9"/>
      <c r="AV340" s="8"/>
      <c r="AW340" s="8"/>
      <c r="AX340" s="8"/>
      <c r="AY340" s="8"/>
      <c r="AZ340" s="8"/>
      <c r="BA340" s="8"/>
      <c r="BB340" s="8"/>
      <c r="BC340" s="8"/>
    </row>
    <row r="341" spans="1:55" x14ac:dyDescent="0.25">
      <c r="A341" s="46">
        <v>65.099999999999994</v>
      </c>
      <c r="B341" s="48" t="b">
        <v>1</v>
      </c>
      <c r="U341" s="37"/>
      <c r="V341" s="37"/>
      <c r="W341" s="9"/>
      <c r="X341" s="8"/>
      <c r="Y341" s="8"/>
      <c r="Z341" s="8"/>
      <c r="AA341" s="8"/>
      <c r="AB341" s="8"/>
      <c r="AC341" s="8"/>
      <c r="AD341" s="8"/>
      <c r="AE341" s="8"/>
      <c r="AG341" s="37"/>
      <c r="AH341" s="37"/>
      <c r="AI341" s="9"/>
      <c r="AJ341" s="8"/>
      <c r="AK341" s="8"/>
      <c r="AL341" s="8"/>
      <c r="AM341" s="8"/>
      <c r="AN341" s="8"/>
      <c r="AO341" s="8"/>
      <c r="AP341" s="8"/>
      <c r="AQ341" s="8"/>
      <c r="AS341" s="37"/>
      <c r="AT341" s="37"/>
      <c r="AU341" s="9"/>
      <c r="AV341" s="8"/>
      <c r="AW341" s="8"/>
      <c r="AX341" s="8"/>
      <c r="AY341" s="8"/>
      <c r="AZ341" s="8"/>
      <c r="BA341" s="8"/>
      <c r="BB341" s="8"/>
      <c r="BC341" s="8"/>
    </row>
    <row r="342" spans="1:55" x14ac:dyDescent="0.25">
      <c r="A342" s="46">
        <v>64.2</v>
      </c>
      <c r="B342" s="48" t="b">
        <v>1</v>
      </c>
      <c r="U342" s="37"/>
      <c r="V342" s="37"/>
      <c r="W342" s="9"/>
      <c r="X342" s="8"/>
      <c r="Y342" s="8"/>
      <c r="Z342" s="8"/>
      <c r="AA342" s="8"/>
      <c r="AB342" s="8"/>
      <c r="AC342" s="8"/>
      <c r="AD342" s="8"/>
      <c r="AE342" s="8"/>
      <c r="AG342" s="37"/>
      <c r="AH342" s="37"/>
      <c r="AI342" s="9"/>
      <c r="AJ342" s="8"/>
      <c r="AK342" s="8"/>
      <c r="AL342" s="8"/>
      <c r="AM342" s="8"/>
      <c r="AN342" s="8"/>
      <c r="AO342" s="8"/>
      <c r="AP342" s="8"/>
      <c r="AQ342" s="8"/>
      <c r="AS342" s="37"/>
      <c r="AT342" s="37"/>
      <c r="AU342" s="9"/>
      <c r="AV342" s="8"/>
      <c r="AW342" s="8"/>
      <c r="AX342" s="8"/>
      <c r="AY342" s="8"/>
      <c r="AZ342" s="8"/>
      <c r="BA342" s="8"/>
      <c r="BB342" s="8"/>
      <c r="BC342" s="8"/>
    </row>
    <row r="343" spans="1:55" x14ac:dyDescent="0.25">
      <c r="A343" s="46">
        <v>63.4</v>
      </c>
      <c r="B343" s="48" t="b">
        <v>1</v>
      </c>
      <c r="U343" s="37"/>
      <c r="V343" s="37"/>
      <c r="W343" s="9"/>
      <c r="X343" s="8"/>
      <c r="Y343" s="8"/>
      <c r="Z343" s="8"/>
      <c r="AA343" s="8"/>
      <c r="AB343" s="8"/>
      <c r="AC343" s="8"/>
      <c r="AD343" s="8"/>
      <c r="AE343" s="8"/>
      <c r="AG343" s="37"/>
      <c r="AH343" s="37"/>
      <c r="AI343" s="9"/>
      <c r="AJ343" s="8"/>
      <c r="AK343" s="8"/>
      <c r="AL343" s="8"/>
      <c r="AM343" s="8"/>
      <c r="AN343" s="8"/>
      <c r="AO343" s="8"/>
      <c r="AP343" s="8"/>
      <c r="AQ343" s="8"/>
      <c r="AS343" s="37"/>
      <c r="AT343" s="37"/>
      <c r="AU343" s="9"/>
      <c r="AV343" s="8"/>
      <c r="AW343" s="8"/>
      <c r="AX343" s="8"/>
      <c r="AY343" s="8"/>
      <c r="AZ343" s="8"/>
      <c r="BA343" s="8"/>
      <c r="BB343" s="8"/>
      <c r="BC343" s="8"/>
    </row>
    <row r="344" spans="1:55" x14ac:dyDescent="0.25">
      <c r="A344" s="46">
        <v>62.2</v>
      </c>
      <c r="B344" s="48" t="b">
        <v>1</v>
      </c>
      <c r="U344" s="37"/>
      <c r="V344" s="37"/>
      <c r="W344" s="9"/>
      <c r="X344" s="8"/>
      <c r="Y344" s="8"/>
      <c r="Z344" s="8"/>
      <c r="AA344" s="8"/>
      <c r="AB344" s="8"/>
      <c r="AC344" s="8"/>
      <c r="AD344" s="8"/>
      <c r="AE344" s="8"/>
      <c r="AG344" s="37"/>
      <c r="AH344" s="37"/>
      <c r="AI344" s="9"/>
      <c r="AJ344" s="8"/>
      <c r="AK344" s="8"/>
      <c r="AL344" s="8"/>
      <c r="AM344" s="8"/>
      <c r="AN344" s="8"/>
      <c r="AO344" s="8"/>
      <c r="AP344" s="8"/>
      <c r="AQ344" s="8"/>
      <c r="AS344" s="37"/>
      <c r="AT344" s="37"/>
      <c r="AU344" s="9"/>
      <c r="AV344" s="8"/>
      <c r="AW344" s="8"/>
      <c r="AX344" s="8"/>
      <c r="AY344" s="8"/>
      <c r="AZ344" s="8"/>
      <c r="BA344" s="8"/>
      <c r="BB344" s="8"/>
      <c r="BC344" s="8"/>
    </row>
    <row r="345" spans="1:55" x14ac:dyDescent="0.25">
      <c r="A345" s="46">
        <v>61.1</v>
      </c>
      <c r="B345" s="48" t="b">
        <v>1</v>
      </c>
      <c r="U345" s="37"/>
      <c r="V345" s="37"/>
      <c r="W345" s="9"/>
      <c r="X345" s="8"/>
      <c r="Y345" s="8"/>
      <c r="Z345" s="8"/>
      <c r="AA345" s="8"/>
      <c r="AB345" s="8"/>
      <c r="AC345" s="8"/>
      <c r="AD345" s="8"/>
      <c r="AE345" s="8"/>
      <c r="AG345" s="37"/>
      <c r="AH345" s="37"/>
      <c r="AI345" s="9"/>
      <c r="AJ345" s="8"/>
      <c r="AK345" s="8"/>
      <c r="AL345" s="8"/>
      <c r="AM345" s="8"/>
      <c r="AN345" s="8"/>
      <c r="AO345" s="8"/>
      <c r="AP345" s="8"/>
      <c r="AQ345" s="8"/>
      <c r="AS345" s="37"/>
      <c r="AT345" s="37"/>
      <c r="AU345" s="9"/>
      <c r="AV345" s="8"/>
      <c r="AW345" s="8"/>
      <c r="AX345" s="8"/>
      <c r="AY345" s="8"/>
      <c r="AZ345" s="8"/>
      <c r="BA345" s="8"/>
      <c r="BB345" s="8"/>
      <c r="BC345" s="8"/>
    </row>
    <row r="346" spans="1:55" x14ac:dyDescent="0.25">
      <c r="A346" s="46">
        <v>59.2</v>
      </c>
      <c r="B346" s="48" t="b">
        <v>1</v>
      </c>
      <c r="U346" s="37"/>
      <c r="V346" s="37"/>
      <c r="W346" s="9"/>
      <c r="X346" s="8"/>
      <c r="Y346" s="8"/>
      <c r="Z346" s="8"/>
      <c r="AA346" s="8"/>
      <c r="AB346" s="8"/>
      <c r="AC346" s="8"/>
      <c r="AD346" s="8"/>
      <c r="AE346" s="8"/>
      <c r="AG346" s="37"/>
      <c r="AH346" s="37"/>
      <c r="AI346" s="9"/>
      <c r="AJ346" s="8"/>
      <c r="AK346" s="8"/>
      <c r="AL346" s="8"/>
      <c r="AM346" s="8"/>
      <c r="AN346" s="8"/>
      <c r="AO346" s="8"/>
      <c r="AP346" s="8"/>
      <c r="AQ346" s="8"/>
      <c r="AS346" s="37"/>
      <c r="AT346" s="37"/>
      <c r="AU346" s="9"/>
      <c r="AV346" s="8"/>
      <c r="AW346" s="8"/>
      <c r="AX346" s="8"/>
      <c r="AY346" s="8"/>
      <c r="AZ346" s="8"/>
      <c r="BA346" s="8"/>
      <c r="BB346" s="8"/>
      <c r="BC346" s="8"/>
    </row>
    <row r="347" spans="1:55" x14ac:dyDescent="0.25">
      <c r="A347" s="46">
        <v>57.5</v>
      </c>
      <c r="B347" s="48" t="b">
        <v>1</v>
      </c>
      <c r="U347" s="37"/>
      <c r="V347" s="37"/>
      <c r="W347" s="9"/>
      <c r="X347" s="8"/>
      <c r="Y347" s="8"/>
      <c r="Z347" s="8"/>
      <c r="AA347" s="8"/>
      <c r="AB347" s="8"/>
      <c r="AC347" s="8"/>
      <c r="AD347" s="8"/>
      <c r="AE347" s="8"/>
      <c r="AG347" s="37"/>
      <c r="AH347" s="37"/>
      <c r="AI347" s="9"/>
      <c r="AJ347" s="8"/>
      <c r="AK347" s="8"/>
      <c r="AL347" s="8"/>
      <c r="AM347" s="8"/>
      <c r="AN347" s="8"/>
      <c r="AO347" s="8"/>
      <c r="AP347" s="8"/>
      <c r="AQ347" s="8"/>
      <c r="AS347" s="37"/>
      <c r="AT347" s="37"/>
      <c r="AU347" s="9"/>
      <c r="AV347" s="8"/>
      <c r="AW347" s="8"/>
      <c r="AX347" s="8"/>
      <c r="AY347" s="8"/>
      <c r="AZ347" s="8"/>
      <c r="BA347" s="8"/>
      <c r="BB347" s="8"/>
      <c r="BC347" s="8"/>
    </row>
    <row r="348" spans="1:55" x14ac:dyDescent="0.25">
      <c r="A348" s="46">
        <v>56.9</v>
      </c>
      <c r="B348" s="48" t="b">
        <v>1</v>
      </c>
      <c r="U348" s="37"/>
      <c r="V348" s="37"/>
      <c r="W348" s="9"/>
      <c r="X348" s="8"/>
      <c r="Y348" s="8"/>
      <c r="Z348" s="8"/>
      <c r="AA348" s="8"/>
      <c r="AB348" s="8"/>
      <c r="AC348" s="8"/>
      <c r="AD348" s="8"/>
      <c r="AE348" s="8"/>
      <c r="AG348" s="37"/>
      <c r="AH348" s="37"/>
      <c r="AI348" s="9"/>
      <c r="AJ348" s="8"/>
      <c r="AK348" s="8"/>
      <c r="AL348" s="8"/>
      <c r="AM348" s="8"/>
      <c r="AN348" s="8"/>
      <c r="AO348" s="8"/>
      <c r="AP348" s="8"/>
      <c r="AQ348" s="8"/>
      <c r="AS348" s="37"/>
      <c r="AT348" s="37"/>
      <c r="AU348" s="9"/>
      <c r="AV348" s="8"/>
      <c r="AW348" s="8"/>
      <c r="AX348" s="8"/>
      <c r="AY348" s="8"/>
      <c r="AZ348" s="8"/>
      <c r="BA348" s="8"/>
      <c r="BB348" s="8"/>
      <c r="BC348" s="8"/>
    </row>
    <row r="349" spans="1:55" x14ac:dyDescent="0.25">
      <c r="A349" s="46">
        <v>54.8</v>
      </c>
      <c r="B349" s="48" t="b">
        <v>1</v>
      </c>
      <c r="U349" s="37"/>
      <c r="V349" s="37"/>
      <c r="W349" s="9"/>
      <c r="X349" s="8"/>
      <c r="Y349" s="8"/>
      <c r="Z349" s="8"/>
      <c r="AA349" s="8"/>
      <c r="AB349" s="8"/>
      <c r="AC349" s="8"/>
      <c r="AD349" s="8"/>
      <c r="AE349" s="8"/>
      <c r="AG349" s="37"/>
      <c r="AH349" s="37"/>
      <c r="AI349" s="9"/>
      <c r="AJ349" s="8"/>
      <c r="AK349" s="8"/>
      <c r="AL349" s="8"/>
      <c r="AM349" s="8"/>
      <c r="AN349" s="8"/>
      <c r="AO349" s="8"/>
      <c r="AP349" s="8"/>
      <c r="AQ349" s="8"/>
      <c r="AS349" s="37"/>
      <c r="AT349" s="37"/>
      <c r="AU349" s="9"/>
      <c r="AV349" s="8"/>
      <c r="AW349" s="8"/>
      <c r="AX349" s="8"/>
      <c r="AY349" s="8"/>
      <c r="AZ349" s="8"/>
      <c r="BA349" s="8"/>
      <c r="BB349" s="8"/>
      <c r="BC349" s="8"/>
    </row>
    <row r="350" spans="1:55" x14ac:dyDescent="0.25">
      <c r="A350" s="46">
        <v>51.7</v>
      </c>
      <c r="B350" s="48" t="b">
        <v>1</v>
      </c>
      <c r="U350" s="37"/>
      <c r="V350" s="37"/>
      <c r="W350" s="9"/>
      <c r="X350" s="8"/>
      <c r="Y350" s="8"/>
      <c r="Z350" s="8"/>
      <c r="AA350" s="8"/>
      <c r="AB350" s="8"/>
      <c r="AC350" s="8"/>
      <c r="AD350" s="8"/>
      <c r="AE350" s="8"/>
      <c r="AG350" s="37"/>
      <c r="AH350" s="37"/>
      <c r="AI350" s="9"/>
      <c r="AJ350" s="8"/>
      <c r="AK350" s="8"/>
      <c r="AL350" s="8"/>
      <c r="AM350" s="8"/>
      <c r="AN350" s="8"/>
      <c r="AO350" s="8"/>
      <c r="AP350" s="8"/>
      <c r="AQ350" s="8"/>
      <c r="AS350" s="37"/>
      <c r="AT350" s="37"/>
      <c r="AU350" s="9"/>
      <c r="AV350" s="8"/>
      <c r="AW350" s="8"/>
      <c r="AX350" s="8"/>
      <c r="AY350" s="8"/>
      <c r="AZ350" s="8"/>
      <c r="BA350" s="8"/>
      <c r="BB350" s="8"/>
      <c r="BC350" s="8"/>
    </row>
    <row r="351" spans="1:55" x14ac:dyDescent="0.25">
      <c r="A351" s="46">
        <v>48.1</v>
      </c>
      <c r="B351" s="48" t="b">
        <v>1</v>
      </c>
      <c r="U351" s="37"/>
      <c r="V351" s="37"/>
      <c r="W351" s="9"/>
      <c r="X351" s="8"/>
      <c r="Y351" s="8"/>
      <c r="Z351" s="8"/>
      <c r="AA351" s="8"/>
      <c r="AB351" s="8"/>
      <c r="AC351" s="8"/>
      <c r="AD351" s="8"/>
      <c r="AE351" s="8"/>
      <c r="AG351" s="37"/>
      <c r="AH351" s="37"/>
      <c r="AI351" s="9"/>
      <c r="AJ351" s="8"/>
      <c r="AK351" s="8"/>
      <c r="AL351" s="8"/>
      <c r="AM351" s="8"/>
      <c r="AN351" s="8"/>
      <c r="AO351" s="8"/>
      <c r="AP351" s="8"/>
      <c r="AQ351" s="8"/>
      <c r="AS351" s="37"/>
      <c r="AT351" s="37"/>
      <c r="AU351" s="9"/>
      <c r="AV351" s="8"/>
      <c r="AW351" s="8"/>
      <c r="AX351" s="8"/>
      <c r="AY351" s="8"/>
      <c r="AZ351" s="8"/>
      <c r="BA351" s="8"/>
      <c r="BB351" s="8"/>
      <c r="BC351" s="8"/>
    </row>
    <row r="352" spans="1:55" x14ac:dyDescent="0.25">
      <c r="A352" s="46">
        <v>46.4</v>
      </c>
      <c r="B352" s="48" t="b">
        <v>1</v>
      </c>
      <c r="U352" s="37"/>
      <c r="V352" s="37"/>
      <c r="W352" s="9"/>
      <c r="X352" s="8"/>
      <c r="Y352" s="8"/>
      <c r="Z352" s="8"/>
      <c r="AA352" s="8"/>
      <c r="AB352" s="8"/>
      <c r="AC352" s="8"/>
      <c r="AD352" s="8"/>
      <c r="AE352" s="8"/>
      <c r="AG352" s="37"/>
      <c r="AH352" s="37"/>
      <c r="AI352" s="9"/>
      <c r="AJ352" s="8"/>
      <c r="AK352" s="8"/>
      <c r="AL352" s="8"/>
      <c r="AM352" s="8"/>
      <c r="AN352" s="8"/>
      <c r="AO352" s="8"/>
      <c r="AP352" s="8"/>
      <c r="AQ352" s="8"/>
      <c r="AS352" s="37"/>
      <c r="AT352" s="37"/>
      <c r="AU352" s="9"/>
      <c r="AV352" s="8"/>
      <c r="AW352" s="8"/>
      <c r="AX352" s="8"/>
      <c r="AY352" s="8"/>
      <c r="AZ352" s="8"/>
      <c r="BA352" s="8"/>
      <c r="BB352" s="8"/>
      <c r="BC352" s="8"/>
    </row>
    <row r="353" spans="1:55" x14ac:dyDescent="0.25">
      <c r="A353" s="46">
        <v>46</v>
      </c>
      <c r="B353" s="48" t="b">
        <v>1</v>
      </c>
      <c r="U353" s="37"/>
      <c r="V353" s="37"/>
      <c r="W353" s="9"/>
      <c r="X353" s="8"/>
      <c r="Y353" s="8"/>
      <c r="Z353" s="8"/>
      <c r="AA353" s="8"/>
      <c r="AB353" s="8"/>
      <c r="AC353" s="8"/>
      <c r="AD353" s="8"/>
      <c r="AE353" s="8"/>
      <c r="AG353" s="37"/>
      <c r="AH353" s="37"/>
      <c r="AI353" s="9"/>
      <c r="AJ353" s="8"/>
      <c r="AK353" s="8"/>
      <c r="AL353" s="8"/>
      <c r="AM353" s="8"/>
      <c r="AN353" s="8"/>
      <c r="AO353" s="8"/>
      <c r="AP353" s="8"/>
      <c r="AQ353" s="8"/>
      <c r="AS353" s="37"/>
      <c r="AT353" s="37"/>
      <c r="AU353" s="9"/>
      <c r="AV353" s="8"/>
      <c r="AW353" s="8"/>
      <c r="AX353" s="8"/>
      <c r="AY353" s="8"/>
      <c r="AZ353" s="8"/>
      <c r="BA353" s="8"/>
      <c r="BB353" s="8"/>
      <c r="BC353" s="8"/>
    </row>
    <row r="354" spans="1:55" x14ac:dyDescent="0.25">
      <c r="A354" s="46">
        <v>46.7</v>
      </c>
      <c r="B354" s="48" t="b">
        <v>1</v>
      </c>
      <c r="U354" s="37"/>
      <c r="V354" s="37"/>
      <c r="W354" s="9"/>
      <c r="X354" s="8"/>
      <c r="Y354" s="8"/>
      <c r="Z354" s="8"/>
      <c r="AA354" s="8"/>
      <c r="AB354" s="8"/>
      <c r="AC354" s="8"/>
      <c r="AD354" s="8"/>
      <c r="AE354" s="8"/>
      <c r="AG354" s="37"/>
      <c r="AH354" s="37"/>
      <c r="AI354" s="9"/>
      <c r="AJ354" s="8"/>
      <c r="AK354" s="8"/>
      <c r="AL354" s="8"/>
      <c r="AM354" s="8"/>
      <c r="AN354" s="8"/>
      <c r="AO354" s="8"/>
      <c r="AP354" s="8"/>
      <c r="AQ354" s="8"/>
      <c r="AS354" s="37"/>
      <c r="AT354" s="37"/>
      <c r="AU354" s="9"/>
      <c r="AV354" s="8"/>
      <c r="AW354" s="8"/>
      <c r="AX354" s="8"/>
      <c r="AY354" s="8"/>
      <c r="AZ354" s="8"/>
      <c r="BA354" s="8"/>
      <c r="BB354" s="8"/>
      <c r="BC354" s="8"/>
    </row>
    <row r="355" spans="1:55" x14ac:dyDescent="0.25">
      <c r="A355" s="46">
        <v>47.8</v>
      </c>
      <c r="B355" s="48" t="b">
        <v>1</v>
      </c>
      <c r="U355" s="37"/>
      <c r="V355" s="37"/>
      <c r="W355" s="9"/>
      <c r="X355" s="8"/>
      <c r="Y355" s="8"/>
      <c r="Z355" s="8"/>
      <c r="AA355" s="8"/>
      <c r="AB355" s="8"/>
      <c r="AC355" s="8"/>
      <c r="AD355" s="8"/>
      <c r="AE355" s="8"/>
      <c r="AG355" s="37"/>
      <c r="AH355" s="37"/>
      <c r="AI355" s="9"/>
      <c r="AJ355" s="8"/>
      <c r="AK355" s="8"/>
      <c r="AL355" s="8"/>
      <c r="AM355" s="8"/>
      <c r="AN355" s="8"/>
      <c r="AO355" s="8"/>
      <c r="AP355" s="8"/>
      <c r="AQ355" s="8"/>
      <c r="AS355" s="37"/>
      <c r="AT355" s="37"/>
      <c r="AU355" s="9"/>
      <c r="AV355" s="8"/>
      <c r="AW355" s="8"/>
      <c r="AX355" s="8"/>
      <c r="AY355" s="8"/>
      <c r="AZ355" s="8"/>
      <c r="BA355" s="8"/>
      <c r="BB355" s="8"/>
      <c r="BC355" s="8"/>
    </row>
    <row r="356" spans="1:55" x14ac:dyDescent="0.25">
      <c r="A356" s="46">
        <v>75</v>
      </c>
      <c r="B356" s="48" t="b">
        <v>1</v>
      </c>
      <c r="U356" s="37"/>
      <c r="V356" s="37"/>
      <c r="W356" s="9"/>
      <c r="X356" s="8"/>
      <c r="Y356" s="8"/>
      <c r="Z356" s="8"/>
      <c r="AA356" s="8"/>
      <c r="AB356" s="8"/>
      <c r="AC356" s="8"/>
      <c r="AD356" s="8"/>
      <c r="AE356" s="8"/>
      <c r="AG356" s="37"/>
      <c r="AH356" s="37"/>
      <c r="AI356" s="9"/>
      <c r="AJ356" s="8"/>
      <c r="AK356" s="8"/>
      <c r="AL356" s="8"/>
      <c r="AM356" s="8"/>
      <c r="AN356" s="8"/>
      <c r="AO356" s="8"/>
      <c r="AP356" s="8"/>
      <c r="AQ356" s="8"/>
      <c r="AS356" s="37"/>
      <c r="AT356" s="37"/>
      <c r="AU356" s="9"/>
      <c r="AV356" s="8"/>
      <c r="AW356" s="8"/>
      <c r="AX356" s="8"/>
      <c r="AY356" s="8"/>
      <c r="AZ356" s="8"/>
      <c r="BA356" s="8"/>
      <c r="BB356" s="8"/>
      <c r="BC356" s="8"/>
    </row>
    <row r="357" spans="1:55" x14ac:dyDescent="0.25">
      <c r="A357" s="46">
        <v>74.8</v>
      </c>
      <c r="B357" s="48" t="b">
        <v>1</v>
      </c>
      <c r="U357" s="37"/>
      <c r="V357" s="37"/>
      <c r="W357" s="9"/>
      <c r="X357" s="8"/>
      <c r="Y357" s="8"/>
      <c r="Z357" s="8"/>
      <c r="AA357" s="8"/>
      <c r="AB357" s="8"/>
      <c r="AC357" s="8"/>
      <c r="AD357" s="8"/>
      <c r="AE357" s="8"/>
      <c r="AG357" s="37"/>
      <c r="AH357" s="37"/>
      <c r="AI357" s="9"/>
      <c r="AJ357" s="8"/>
      <c r="AK357" s="8"/>
      <c r="AL357" s="8"/>
      <c r="AM357" s="8"/>
      <c r="AN357" s="8"/>
      <c r="AO357" s="8"/>
      <c r="AP357" s="8"/>
      <c r="AQ357" s="8"/>
      <c r="AS357" s="37"/>
      <c r="AT357" s="37"/>
      <c r="AU357" s="9"/>
      <c r="AV357" s="8"/>
      <c r="AW357" s="8"/>
      <c r="AX357" s="8"/>
      <c r="AY357" s="8"/>
      <c r="AZ357" s="8"/>
      <c r="BA357" s="8"/>
      <c r="BB357" s="8"/>
      <c r="BC357" s="8"/>
    </row>
    <row r="358" spans="1:55" x14ac:dyDescent="0.25">
      <c r="A358" s="46">
        <v>74.7</v>
      </c>
      <c r="B358" s="48" t="b">
        <v>1</v>
      </c>
      <c r="U358" s="37"/>
      <c r="V358" s="37"/>
      <c r="W358" s="9"/>
      <c r="X358" s="8"/>
      <c r="Y358" s="8"/>
      <c r="Z358" s="8"/>
      <c r="AA358" s="8"/>
      <c r="AB358" s="8"/>
      <c r="AC358" s="8"/>
      <c r="AD358" s="8"/>
      <c r="AE358" s="8"/>
      <c r="AG358" s="37"/>
      <c r="AH358" s="37"/>
      <c r="AI358" s="9"/>
      <c r="AJ358" s="8"/>
      <c r="AK358" s="8"/>
      <c r="AL358" s="8"/>
      <c r="AM358" s="8"/>
      <c r="AN358" s="8"/>
      <c r="AO358" s="8"/>
      <c r="AP358" s="8"/>
      <c r="AQ358" s="8"/>
      <c r="AS358" s="37"/>
      <c r="AT358" s="37"/>
      <c r="AU358" s="9"/>
      <c r="AV358" s="8"/>
      <c r="AW358" s="8"/>
      <c r="AX358" s="8"/>
      <c r="AY358" s="8"/>
      <c r="AZ358" s="8"/>
      <c r="BA358" s="8"/>
      <c r="BB358" s="8"/>
      <c r="BC358" s="8"/>
    </row>
    <row r="359" spans="1:55" x14ac:dyDescent="0.25">
      <c r="A359" s="46">
        <v>74.5</v>
      </c>
      <c r="B359" s="48" t="b">
        <v>1</v>
      </c>
      <c r="U359" s="37"/>
      <c r="V359" s="37"/>
      <c r="W359" s="9"/>
      <c r="X359" s="8"/>
      <c r="Y359" s="8"/>
      <c r="Z359" s="8"/>
      <c r="AA359" s="8"/>
      <c r="AB359" s="8"/>
      <c r="AC359" s="8"/>
      <c r="AD359" s="8"/>
      <c r="AE359" s="8"/>
      <c r="AG359" s="37"/>
      <c r="AH359" s="37"/>
      <c r="AI359" s="9"/>
      <c r="AJ359" s="8"/>
      <c r="AK359" s="8"/>
      <c r="AL359" s="8"/>
      <c r="AM359" s="8"/>
      <c r="AN359" s="8"/>
      <c r="AO359" s="8"/>
      <c r="AP359" s="8"/>
      <c r="AQ359" s="8"/>
      <c r="AS359" s="37"/>
      <c r="AT359" s="37"/>
      <c r="AU359" s="9"/>
      <c r="AV359" s="8"/>
      <c r="AW359" s="8"/>
      <c r="AX359" s="8"/>
      <c r="AY359" s="8"/>
      <c r="AZ359" s="8"/>
      <c r="BA359" s="8"/>
      <c r="BB359" s="8"/>
      <c r="BC359" s="8"/>
    </row>
    <row r="360" spans="1:55" x14ac:dyDescent="0.25">
      <c r="A360" s="46">
        <v>74.099999999999994</v>
      </c>
      <c r="B360" s="48" t="b">
        <v>1</v>
      </c>
      <c r="U360" s="37"/>
      <c r="V360" s="37"/>
      <c r="W360" s="9"/>
      <c r="X360" s="8"/>
      <c r="Y360" s="8"/>
      <c r="Z360" s="8"/>
      <c r="AA360" s="8"/>
      <c r="AB360" s="8"/>
      <c r="AC360" s="8"/>
      <c r="AD360" s="8"/>
      <c r="AE360" s="8"/>
      <c r="AG360" s="37"/>
      <c r="AH360" s="37"/>
      <c r="AI360" s="9"/>
      <c r="AJ360" s="8"/>
      <c r="AK360" s="8"/>
      <c r="AL360" s="8"/>
      <c r="AM360" s="8"/>
      <c r="AN360" s="8"/>
      <c r="AO360" s="8"/>
      <c r="AP360" s="8"/>
      <c r="AQ360" s="8"/>
      <c r="AS360" s="37"/>
      <c r="AT360" s="37"/>
      <c r="AU360" s="9"/>
      <c r="AV360" s="8"/>
      <c r="AW360" s="8"/>
      <c r="AX360" s="8"/>
      <c r="AY360" s="8"/>
      <c r="AZ360" s="8"/>
      <c r="BA360" s="8"/>
      <c r="BB360" s="8"/>
      <c r="BC360" s="8"/>
    </row>
    <row r="361" spans="1:55" x14ac:dyDescent="0.25">
      <c r="A361" s="46">
        <v>73.8</v>
      </c>
      <c r="B361" s="48" t="b">
        <v>1</v>
      </c>
      <c r="U361" s="37"/>
      <c r="V361" s="37"/>
      <c r="W361" s="9"/>
      <c r="X361" s="8"/>
      <c r="Y361" s="8"/>
      <c r="Z361" s="8"/>
      <c r="AA361" s="8"/>
      <c r="AB361" s="8"/>
      <c r="AC361" s="8"/>
      <c r="AD361" s="8"/>
      <c r="AE361" s="8"/>
      <c r="AG361" s="37"/>
      <c r="AH361" s="37"/>
      <c r="AI361" s="9"/>
      <c r="AJ361" s="8"/>
      <c r="AK361" s="8"/>
      <c r="AL361" s="8"/>
      <c r="AM361" s="8"/>
      <c r="AN361" s="8"/>
      <c r="AO361" s="8"/>
      <c r="AP361" s="8"/>
      <c r="AQ361" s="8"/>
      <c r="AS361" s="37"/>
      <c r="AT361" s="37"/>
      <c r="AU361" s="9"/>
      <c r="AV361" s="8"/>
      <c r="AW361" s="8"/>
      <c r="AX361" s="8"/>
      <c r="AY361" s="8"/>
      <c r="AZ361" s="8"/>
      <c r="BA361" s="8"/>
      <c r="BB361" s="8"/>
      <c r="BC361" s="8"/>
    </row>
    <row r="362" spans="1:55" x14ac:dyDescent="0.25">
      <c r="A362" s="46">
        <v>73.599999999999994</v>
      </c>
      <c r="B362" s="48" t="b">
        <v>1</v>
      </c>
      <c r="U362" s="37"/>
      <c r="V362" s="37"/>
      <c r="W362" s="9"/>
      <c r="X362" s="8"/>
      <c r="Y362" s="8"/>
      <c r="Z362" s="8"/>
      <c r="AA362" s="8"/>
      <c r="AB362" s="8"/>
      <c r="AC362" s="8"/>
      <c r="AD362" s="8"/>
      <c r="AE362" s="8"/>
      <c r="AG362" s="37"/>
      <c r="AH362" s="37"/>
      <c r="AI362" s="9"/>
      <c r="AJ362" s="8"/>
      <c r="AK362" s="8"/>
      <c r="AL362" s="8"/>
      <c r="AM362" s="8"/>
      <c r="AN362" s="8"/>
      <c r="AO362" s="8"/>
      <c r="AP362" s="8"/>
      <c r="AQ362" s="8"/>
      <c r="AS362" s="37"/>
      <c r="AT362" s="37"/>
      <c r="AU362" s="9"/>
      <c r="AV362" s="8"/>
      <c r="AW362" s="8"/>
      <c r="AX362" s="8"/>
      <c r="AY362" s="8"/>
      <c r="AZ362" s="8"/>
      <c r="BA362" s="8"/>
      <c r="BB362" s="8"/>
      <c r="BC362" s="8"/>
    </row>
    <row r="363" spans="1:55" x14ac:dyDescent="0.25">
      <c r="A363" s="46">
        <v>73.400000000000006</v>
      </c>
      <c r="B363" s="48" t="b">
        <v>1</v>
      </c>
      <c r="U363" s="37"/>
      <c r="V363" s="37"/>
      <c r="W363" s="9"/>
      <c r="X363" s="8"/>
      <c r="Y363" s="8"/>
      <c r="Z363" s="8"/>
      <c r="AA363" s="8"/>
      <c r="AB363" s="8"/>
      <c r="AC363" s="8"/>
      <c r="AD363" s="8"/>
      <c r="AE363" s="8"/>
      <c r="AG363" s="37"/>
      <c r="AH363" s="37"/>
      <c r="AI363" s="9"/>
      <c r="AJ363" s="8"/>
      <c r="AK363" s="8"/>
      <c r="AL363" s="8"/>
      <c r="AM363" s="8"/>
      <c r="AN363" s="8"/>
      <c r="AO363" s="8"/>
      <c r="AP363" s="8"/>
      <c r="AQ363" s="8"/>
      <c r="AS363" s="37"/>
      <c r="AT363" s="37"/>
      <c r="AU363" s="9"/>
      <c r="AV363" s="8"/>
      <c r="AW363" s="8"/>
      <c r="AX363" s="8"/>
      <c r="AY363" s="8"/>
      <c r="AZ363" s="8"/>
      <c r="BA363" s="8"/>
      <c r="BB363" s="8"/>
      <c r="BC363" s="8"/>
    </row>
    <row r="364" spans="1:55" x14ac:dyDescent="0.25">
      <c r="A364" s="46">
        <v>73.3</v>
      </c>
      <c r="B364" s="48" t="b">
        <v>1</v>
      </c>
      <c r="U364" s="37"/>
      <c r="V364" s="37"/>
      <c r="W364" s="9"/>
      <c r="X364" s="8"/>
      <c r="Y364" s="8"/>
      <c r="Z364" s="8"/>
      <c r="AA364" s="8"/>
      <c r="AB364" s="8"/>
      <c r="AC364" s="8"/>
      <c r="AD364" s="8"/>
      <c r="AE364" s="8"/>
      <c r="AG364" s="37"/>
      <c r="AH364" s="37"/>
      <c r="AI364" s="9"/>
      <c r="AJ364" s="8"/>
      <c r="AK364" s="8"/>
      <c r="AL364" s="8"/>
      <c r="AM364" s="8"/>
      <c r="AN364" s="8"/>
      <c r="AO364" s="8"/>
      <c r="AP364" s="8"/>
      <c r="AQ364" s="8"/>
      <c r="AS364" s="37"/>
      <c r="AT364" s="37"/>
      <c r="AU364" s="9"/>
      <c r="AV364" s="8"/>
      <c r="AW364" s="8"/>
      <c r="AX364" s="8"/>
      <c r="AY364" s="8"/>
      <c r="AZ364" s="8"/>
      <c r="BA364" s="8"/>
      <c r="BB364" s="8"/>
      <c r="BC364" s="8"/>
    </row>
    <row r="365" spans="1:55" x14ac:dyDescent="0.25">
      <c r="A365" s="46">
        <v>73</v>
      </c>
      <c r="B365" s="48" t="b">
        <v>1</v>
      </c>
      <c r="U365" s="37"/>
      <c r="V365" s="37"/>
      <c r="W365" s="9"/>
      <c r="X365" s="8"/>
      <c r="Y365" s="8"/>
      <c r="Z365" s="8"/>
      <c r="AA365" s="8"/>
      <c r="AB365" s="8"/>
      <c r="AC365" s="8"/>
      <c r="AD365" s="8"/>
      <c r="AE365" s="8"/>
      <c r="AG365" s="37"/>
      <c r="AH365" s="37"/>
      <c r="AI365" s="9"/>
      <c r="AJ365" s="8"/>
      <c r="AK365" s="8"/>
      <c r="AL365" s="8"/>
      <c r="AM365" s="8"/>
      <c r="AN365" s="8"/>
      <c r="AO365" s="8"/>
      <c r="AP365" s="8"/>
      <c r="AQ365" s="8"/>
      <c r="AS365" s="37"/>
      <c r="AT365" s="37"/>
      <c r="AU365" s="9"/>
      <c r="AV365" s="8"/>
      <c r="AW365" s="8"/>
      <c r="AX365" s="8"/>
      <c r="AY365" s="8"/>
      <c r="AZ365" s="8"/>
      <c r="BA365" s="8"/>
      <c r="BB365" s="8"/>
      <c r="BC365" s="8"/>
    </row>
    <row r="366" spans="1:55" x14ac:dyDescent="0.25">
      <c r="A366" s="46">
        <v>72.7</v>
      </c>
      <c r="B366" s="48" t="b">
        <v>1</v>
      </c>
      <c r="U366" s="37"/>
      <c r="V366" s="37"/>
      <c r="W366" s="9"/>
      <c r="X366" s="8"/>
      <c r="Y366" s="8"/>
      <c r="Z366" s="8"/>
      <c r="AA366" s="8"/>
      <c r="AB366" s="8"/>
      <c r="AC366" s="8"/>
      <c r="AD366" s="8"/>
      <c r="AE366" s="8"/>
      <c r="AG366" s="37"/>
      <c r="AH366" s="37"/>
      <c r="AI366" s="9"/>
      <c r="AJ366" s="8"/>
      <c r="AK366" s="8"/>
      <c r="AL366" s="8"/>
      <c r="AM366" s="8"/>
      <c r="AN366" s="8"/>
      <c r="AO366" s="8"/>
      <c r="AP366" s="8"/>
      <c r="AQ366" s="8"/>
      <c r="AS366" s="37"/>
      <c r="AT366" s="37"/>
      <c r="AU366" s="9"/>
      <c r="AV366" s="8"/>
      <c r="AW366" s="8"/>
      <c r="AX366" s="8"/>
      <c r="AY366" s="8"/>
      <c r="AZ366" s="8"/>
      <c r="BA366" s="8"/>
      <c r="BB366" s="8"/>
      <c r="BC366" s="8"/>
    </row>
    <row r="367" spans="1:55" x14ac:dyDescent="0.25">
      <c r="A367" s="46">
        <v>72</v>
      </c>
      <c r="B367" s="48" t="b">
        <v>1</v>
      </c>
      <c r="U367" s="37"/>
      <c r="V367" s="37"/>
      <c r="W367" s="9"/>
      <c r="X367" s="8"/>
      <c r="Y367" s="8"/>
      <c r="Z367" s="8"/>
      <c r="AA367" s="8"/>
      <c r="AB367" s="8"/>
      <c r="AC367" s="8"/>
      <c r="AD367" s="8"/>
      <c r="AE367" s="8"/>
      <c r="AG367" s="37"/>
      <c r="AH367" s="37"/>
      <c r="AI367" s="9"/>
      <c r="AJ367" s="8"/>
      <c r="AK367" s="8"/>
      <c r="AL367" s="8"/>
      <c r="AM367" s="8"/>
      <c r="AN367" s="8"/>
      <c r="AO367" s="8"/>
      <c r="AP367" s="8"/>
      <c r="AQ367" s="8"/>
      <c r="AS367" s="37"/>
      <c r="AT367" s="37"/>
      <c r="AU367" s="9"/>
      <c r="AV367" s="8"/>
      <c r="AW367" s="8"/>
      <c r="AX367" s="8"/>
      <c r="AY367" s="8"/>
      <c r="AZ367" s="8"/>
      <c r="BA367" s="8"/>
      <c r="BB367" s="8"/>
      <c r="BC367" s="8"/>
    </row>
    <row r="368" spans="1:55" x14ac:dyDescent="0.25">
      <c r="A368" s="46">
        <v>71.8</v>
      </c>
      <c r="B368" s="48" t="b">
        <v>1</v>
      </c>
      <c r="U368" s="37"/>
      <c r="V368" s="37"/>
      <c r="W368" s="9"/>
      <c r="X368" s="8"/>
      <c r="Y368" s="8"/>
      <c r="Z368" s="8"/>
      <c r="AA368" s="8"/>
      <c r="AB368" s="8"/>
      <c r="AC368" s="8"/>
      <c r="AD368" s="8"/>
      <c r="AE368" s="8"/>
      <c r="AG368" s="37"/>
      <c r="AH368" s="37"/>
      <c r="AI368" s="9"/>
      <c r="AJ368" s="8"/>
      <c r="AK368" s="8"/>
      <c r="AL368" s="8"/>
      <c r="AM368" s="8"/>
      <c r="AN368" s="8"/>
      <c r="AO368" s="8"/>
      <c r="AP368" s="8"/>
      <c r="AQ368" s="8"/>
      <c r="AS368" s="37"/>
      <c r="AT368" s="37"/>
      <c r="AU368" s="9"/>
      <c r="AV368" s="8"/>
      <c r="AW368" s="8"/>
      <c r="AX368" s="8"/>
      <c r="AY368" s="8"/>
      <c r="AZ368" s="8"/>
      <c r="BA368" s="8"/>
      <c r="BB368" s="8"/>
      <c r="BC368" s="8"/>
    </row>
    <row r="369" spans="1:55" x14ac:dyDescent="0.25">
      <c r="A369" s="46">
        <v>71.400000000000006</v>
      </c>
      <c r="B369" s="48" t="b">
        <v>1</v>
      </c>
      <c r="U369" s="37"/>
      <c r="V369" s="37"/>
      <c r="W369" s="9"/>
      <c r="X369" s="8"/>
      <c r="Y369" s="8"/>
      <c r="Z369" s="8"/>
      <c r="AA369" s="8"/>
      <c r="AB369" s="8"/>
      <c r="AC369" s="8"/>
      <c r="AD369" s="8"/>
      <c r="AE369" s="8"/>
      <c r="AG369" s="37"/>
      <c r="AH369" s="37"/>
      <c r="AI369" s="9"/>
      <c r="AJ369" s="8"/>
      <c r="AK369" s="8"/>
      <c r="AL369" s="8"/>
      <c r="AM369" s="8"/>
      <c r="AN369" s="8"/>
      <c r="AO369" s="8"/>
      <c r="AP369" s="8"/>
      <c r="AQ369" s="8"/>
      <c r="AS369" s="37"/>
      <c r="AT369" s="37"/>
      <c r="AU369" s="9"/>
      <c r="AV369" s="8"/>
      <c r="AW369" s="8"/>
      <c r="AX369" s="8"/>
      <c r="AY369" s="8"/>
      <c r="AZ369" s="8"/>
      <c r="BA369" s="8"/>
      <c r="BB369" s="8"/>
      <c r="BC369" s="8"/>
    </row>
    <row r="370" spans="1:55" x14ac:dyDescent="0.25">
      <c r="A370" s="46">
        <v>71</v>
      </c>
      <c r="B370" s="48" t="b">
        <v>1</v>
      </c>
      <c r="U370" s="37"/>
      <c r="V370" s="37"/>
      <c r="W370" s="9"/>
      <c r="X370" s="8"/>
      <c r="Y370" s="8"/>
      <c r="Z370" s="8"/>
      <c r="AA370" s="8"/>
      <c r="AB370" s="8"/>
      <c r="AC370" s="8"/>
      <c r="AD370" s="8"/>
      <c r="AE370" s="8"/>
      <c r="AG370" s="37"/>
      <c r="AH370" s="37"/>
      <c r="AI370" s="9"/>
      <c r="AJ370" s="8"/>
      <c r="AK370" s="8"/>
      <c r="AL370" s="8"/>
      <c r="AM370" s="8"/>
      <c r="AN370" s="8"/>
      <c r="AO370" s="8"/>
      <c r="AP370" s="8"/>
      <c r="AQ370" s="8"/>
      <c r="AS370" s="37"/>
      <c r="AT370" s="37"/>
      <c r="AU370" s="9"/>
      <c r="AV370" s="8"/>
      <c r="AW370" s="8"/>
      <c r="AX370" s="8"/>
      <c r="AY370" s="8"/>
      <c r="AZ370" s="8"/>
      <c r="BA370" s="8"/>
      <c r="BB370" s="8"/>
      <c r="BC370" s="8"/>
    </row>
    <row r="371" spans="1:55" x14ac:dyDescent="0.25">
      <c r="A371" s="46">
        <v>75</v>
      </c>
      <c r="B371" s="48" t="b">
        <v>1</v>
      </c>
      <c r="U371" s="37"/>
      <c r="V371" s="37"/>
      <c r="W371" s="9"/>
      <c r="X371" s="8"/>
      <c r="Y371" s="8"/>
      <c r="Z371" s="8"/>
      <c r="AA371" s="8"/>
      <c r="AB371" s="8"/>
      <c r="AC371" s="8"/>
      <c r="AD371" s="8"/>
      <c r="AE371" s="8"/>
      <c r="AG371" s="37"/>
      <c r="AH371" s="37"/>
      <c r="AI371" s="9"/>
      <c r="AJ371" s="8"/>
      <c r="AK371" s="8"/>
      <c r="AL371" s="8"/>
      <c r="AM371" s="8"/>
      <c r="AN371" s="8"/>
      <c r="AO371" s="8"/>
      <c r="AP371" s="8"/>
      <c r="AQ371" s="8"/>
      <c r="AS371" s="37"/>
      <c r="AT371" s="37"/>
      <c r="AU371" s="9"/>
      <c r="AV371" s="8"/>
      <c r="AW371" s="8"/>
      <c r="AX371" s="8"/>
      <c r="AY371" s="8"/>
      <c r="AZ371" s="8"/>
      <c r="BA371" s="8"/>
      <c r="BB371" s="8"/>
      <c r="BC371" s="8"/>
    </row>
    <row r="372" spans="1:55" x14ac:dyDescent="0.25">
      <c r="A372" s="46">
        <v>77.7</v>
      </c>
      <c r="B372" s="48" t="b">
        <v>1</v>
      </c>
      <c r="U372" s="37"/>
      <c r="V372" s="37"/>
      <c r="W372" s="9"/>
      <c r="X372" s="8"/>
      <c r="Y372" s="8"/>
      <c r="Z372" s="8"/>
      <c r="AA372" s="8"/>
      <c r="AB372" s="8"/>
      <c r="AC372" s="8"/>
      <c r="AD372" s="8"/>
      <c r="AE372" s="8"/>
      <c r="AG372" s="37"/>
      <c r="AH372" s="37"/>
      <c r="AI372" s="9"/>
      <c r="AJ372" s="8"/>
      <c r="AK372" s="8"/>
      <c r="AL372" s="8"/>
      <c r="AM372" s="8"/>
      <c r="AN372" s="8"/>
      <c r="AO372" s="8"/>
      <c r="AP372" s="8"/>
      <c r="AQ372" s="8"/>
      <c r="AS372" s="37"/>
      <c r="AT372" s="37"/>
      <c r="AU372" s="9"/>
      <c r="AV372" s="8"/>
      <c r="AW372" s="8"/>
      <c r="AX372" s="8"/>
      <c r="AY372" s="8"/>
      <c r="AZ372" s="8"/>
      <c r="BA372" s="8"/>
      <c r="BB372" s="8"/>
      <c r="BC372" s="8"/>
    </row>
    <row r="373" spans="1:55" x14ac:dyDescent="0.25">
      <c r="A373" s="46">
        <v>77.599999999999994</v>
      </c>
      <c r="B373" s="48" t="b">
        <v>1</v>
      </c>
      <c r="U373" s="37"/>
      <c r="V373" s="37"/>
      <c r="W373" s="9"/>
      <c r="X373" s="8"/>
      <c r="Y373" s="8"/>
      <c r="Z373" s="8"/>
      <c r="AA373" s="8"/>
      <c r="AB373" s="8"/>
      <c r="AC373" s="8"/>
      <c r="AD373" s="8"/>
      <c r="AE373" s="8"/>
      <c r="AG373" s="37"/>
      <c r="AH373" s="37"/>
      <c r="AI373" s="9"/>
      <c r="AJ373" s="8"/>
      <c r="AK373" s="8"/>
      <c r="AL373" s="8"/>
      <c r="AM373" s="8"/>
      <c r="AN373" s="8"/>
      <c r="AO373" s="8"/>
      <c r="AP373" s="8"/>
      <c r="AQ373" s="8"/>
      <c r="AS373" s="37"/>
      <c r="AT373" s="37"/>
      <c r="AU373" s="9"/>
      <c r="AV373" s="8"/>
      <c r="AW373" s="8"/>
      <c r="AX373" s="8"/>
      <c r="AY373" s="8"/>
      <c r="AZ373" s="8"/>
      <c r="BA373" s="8"/>
      <c r="BB373" s="8"/>
      <c r="BC373" s="8"/>
    </row>
    <row r="374" spans="1:55" x14ac:dyDescent="0.25">
      <c r="A374" s="46">
        <v>77.099999999999994</v>
      </c>
      <c r="B374" s="48" t="b">
        <v>1</v>
      </c>
      <c r="U374" s="37"/>
      <c r="V374" s="37"/>
      <c r="W374" s="9"/>
      <c r="X374" s="8"/>
      <c r="Y374" s="8"/>
      <c r="Z374" s="8"/>
      <c r="AA374" s="8"/>
      <c r="AB374" s="8"/>
      <c r="AC374" s="8"/>
      <c r="AD374" s="8"/>
      <c r="AE374" s="8"/>
      <c r="AG374" s="37"/>
      <c r="AH374" s="37"/>
      <c r="AI374" s="9"/>
      <c r="AJ374" s="8"/>
      <c r="AK374" s="8"/>
      <c r="AL374" s="8"/>
      <c r="AM374" s="8"/>
      <c r="AN374" s="8"/>
      <c r="AO374" s="8"/>
      <c r="AP374" s="8"/>
      <c r="AQ374" s="8"/>
      <c r="AS374" s="37"/>
      <c r="AT374" s="37"/>
      <c r="AU374" s="9"/>
      <c r="AV374" s="8"/>
      <c r="AW374" s="8"/>
      <c r="AX374" s="8"/>
      <c r="AY374" s="8"/>
      <c r="AZ374" s="8"/>
      <c r="BA374" s="8"/>
      <c r="BB374" s="8"/>
      <c r="BC374" s="8"/>
    </row>
    <row r="375" spans="1:55" x14ac:dyDescent="0.25">
      <c r="A375" s="46">
        <v>78.3</v>
      </c>
      <c r="B375" s="48" t="b">
        <v>1</v>
      </c>
      <c r="U375" s="37"/>
      <c r="V375" s="37"/>
      <c r="W375" s="9"/>
      <c r="X375" s="8"/>
      <c r="Y375" s="8"/>
      <c r="Z375" s="8"/>
      <c r="AA375" s="8"/>
      <c r="AB375" s="8"/>
      <c r="AC375" s="8"/>
      <c r="AD375" s="8"/>
      <c r="AE375" s="8"/>
      <c r="AG375" s="37"/>
      <c r="AH375" s="37"/>
      <c r="AI375" s="9"/>
      <c r="AJ375" s="8"/>
      <c r="AK375" s="8"/>
      <c r="AL375" s="8"/>
      <c r="AM375" s="8"/>
      <c r="AN375" s="8"/>
      <c r="AO375" s="8"/>
      <c r="AP375" s="8"/>
      <c r="AQ375" s="8"/>
      <c r="AS375" s="37"/>
      <c r="AT375" s="37"/>
      <c r="AU375" s="9"/>
      <c r="AV375" s="8"/>
      <c r="AW375" s="8"/>
      <c r="AX375" s="8"/>
      <c r="AY375" s="8"/>
      <c r="AZ375" s="8"/>
      <c r="BA375" s="8"/>
      <c r="BB375" s="8"/>
      <c r="BC375" s="8"/>
    </row>
    <row r="376" spans="1:55" x14ac:dyDescent="0.25">
      <c r="A376" s="46">
        <v>77.400000000000006</v>
      </c>
      <c r="B376" s="48" t="b">
        <v>1</v>
      </c>
      <c r="U376" s="37"/>
      <c r="V376" s="37"/>
      <c r="W376" s="9"/>
      <c r="X376" s="8"/>
      <c r="Y376" s="8"/>
      <c r="Z376" s="8"/>
      <c r="AA376" s="8"/>
      <c r="AB376" s="8"/>
      <c r="AC376" s="8"/>
      <c r="AD376" s="8"/>
      <c r="AE376" s="8"/>
      <c r="AG376" s="37"/>
      <c r="AH376" s="37"/>
      <c r="AI376" s="9"/>
      <c r="AJ376" s="8"/>
      <c r="AK376" s="8"/>
      <c r="AL376" s="8"/>
      <c r="AM376" s="8"/>
      <c r="AN376" s="8"/>
      <c r="AO376" s="8"/>
      <c r="AP376" s="8"/>
      <c r="AQ376" s="8"/>
      <c r="AS376" s="37"/>
      <c r="AT376" s="37"/>
      <c r="AU376" s="9"/>
      <c r="AV376" s="8"/>
      <c r="AW376" s="8"/>
      <c r="AX376" s="8"/>
      <c r="AY376" s="8"/>
      <c r="AZ376" s="8"/>
      <c r="BA376" s="8"/>
      <c r="BB376" s="8"/>
      <c r="BC376" s="8"/>
    </row>
    <row r="377" spans="1:55" x14ac:dyDescent="0.25">
      <c r="A377" s="46">
        <v>76.900000000000006</v>
      </c>
      <c r="B377" s="48" t="b">
        <v>1</v>
      </c>
      <c r="U377" s="37"/>
      <c r="V377" s="37"/>
      <c r="W377" s="9"/>
      <c r="X377" s="8"/>
      <c r="Y377" s="8"/>
      <c r="Z377" s="8"/>
      <c r="AA377" s="8"/>
      <c r="AB377" s="8"/>
      <c r="AC377" s="8"/>
      <c r="AD377" s="8"/>
      <c r="AE377" s="8"/>
      <c r="AG377" s="37"/>
      <c r="AH377" s="37"/>
      <c r="AI377" s="9"/>
      <c r="AJ377" s="8"/>
      <c r="AK377" s="8"/>
      <c r="AL377" s="8"/>
      <c r="AM377" s="8"/>
      <c r="AN377" s="8"/>
      <c r="AO377" s="8"/>
      <c r="AP377" s="8"/>
      <c r="AQ377" s="8"/>
      <c r="AS377" s="37"/>
      <c r="AT377" s="37"/>
      <c r="AU377" s="9"/>
      <c r="AV377" s="8"/>
      <c r="AW377" s="8"/>
      <c r="AX377" s="8"/>
      <c r="AY377" s="8"/>
      <c r="AZ377" s="8"/>
      <c r="BA377" s="8"/>
      <c r="BB377" s="8"/>
      <c r="BC377" s="8"/>
    </row>
    <row r="378" spans="1:55" x14ac:dyDescent="0.25">
      <c r="A378" s="46">
        <v>76.8</v>
      </c>
      <c r="B378" s="48" t="b">
        <v>1</v>
      </c>
      <c r="U378" s="37"/>
      <c r="V378" s="37"/>
      <c r="W378" s="9"/>
      <c r="X378" s="8"/>
      <c r="Y378" s="8"/>
      <c r="Z378" s="8"/>
      <c r="AA378" s="8"/>
      <c r="AB378" s="8"/>
      <c r="AC378" s="8"/>
      <c r="AD378" s="8"/>
      <c r="AE378" s="8"/>
      <c r="AG378" s="37"/>
      <c r="AH378" s="37"/>
      <c r="AI378" s="9"/>
      <c r="AJ378" s="8"/>
      <c r="AK378" s="8"/>
      <c r="AL378" s="8"/>
      <c r="AM378" s="8"/>
      <c r="AN378" s="8"/>
      <c r="AO378" s="8"/>
      <c r="AP378" s="8"/>
      <c r="AQ378" s="8"/>
      <c r="AS378" s="37"/>
      <c r="AT378" s="37"/>
      <c r="AU378" s="9"/>
      <c r="AV378" s="8"/>
      <c r="AW378" s="8"/>
      <c r="AX378" s="8"/>
      <c r="AY378" s="8"/>
      <c r="AZ378" s="8"/>
      <c r="BA378" s="8"/>
      <c r="BB378" s="8"/>
      <c r="BC378" s="8"/>
    </row>
    <row r="379" spans="1:55" x14ac:dyDescent="0.25">
      <c r="A379" s="46">
        <v>77.2</v>
      </c>
      <c r="B379" s="48" t="b">
        <v>1</v>
      </c>
      <c r="U379" s="37"/>
      <c r="V379" s="37"/>
      <c r="W379" s="9"/>
      <c r="X379" s="8"/>
      <c r="Y379" s="8"/>
      <c r="Z379" s="8"/>
      <c r="AA379" s="8"/>
      <c r="AB379" s="8"/>
      <c r="AC379" s="8"/>
      <c r="AD379" s="8"/>
      <c r="AE379" s="8"/>
      <c r="AG379" s="37"/>
      <c r="AH379" s="37"/>
      <c r="AI379" s="9"/>
      <c r="AJ379" s="8"/>
      <c r="AK379" s="8"/>
      <c r="AL379" s="8"/>
      <c r="AM379" s="8"/>
      <c r="AN379" s="8"/>
      <c r="AO379" s="8"/>
      <c r="AP379" s="8"/>
      <c r="AQ379" s="8"/>
      <c r="AS379" s="37"/>
      <c r="AT379" s="37"/>
      <c r="AU379" s="9"/>
      <c r="AV379" s="8"/>
      <c r="AW379" s="8"/>
      <c r="AX379" s="8"/>
      <c r="AY379" s="8"/>
      <c r="AZ379" s="8"/>
      <c r="BA379" s="8"/>
      <c r="BB379" s="8"/>
      <c r="BC379" s="8"/>
    </row>
    <row r="380" spans="1:55" x14ac:dyDescent="0.25">
      <c r="A380" s="46">
        <v>76</v>
      </c>
      <c r="B380" s="48" t="b">
        <v>1</v>
      </c>
      <c r="U380" s="37"/>
      <c r="V380" s="37"/>
      <c r="W380" s="9"/>
      <c r="X380" s="8"/>
      <c r="Y380" s="8"/>
      <c r="Z380" s="8"/>
      <c r="AA380" s="8"/>
      <c r="AB380" s="8"/>
      <c r="AC380" s="8"/>
      <c r="AD380" s="8"/>
      <c r="AE380" s="8"/>
      <c r="AG380" s="37"/>
      <c r="AH380" s="37"/>
      <c r="AI380" s="9"/>
      <c r="AJ380" s="8"/>
      <c r="AK380" s="8"/>
      <c r="AL380" s="8"/>
      <c r="AM380" s="8"/>
      <c r="AN380" s="8"/>
      <c r="AO380" s="8"/>
      <c r="AP380" s="8"/>
      <c r="AQ380" s="8"/>
      <c r="AS380" s="37"/>
      <c r="AT380" s="37"/>
      <c r="AU380" s="9"/>
      <c r="AV380" s="8"/>
      <c r="AW380" s="8"/>
      <c r="AX380" s="8"/>
      <c r="AY380" s="8"/>
      <c r="AZ380" s="8"/>
      <c r="BA380" s="8"/>
      <c r="BB380" s="8"/>
      <c r="BC380" s="8"/>
    </row>
    <row r="381" spans="1:55" x14ac:dyDescent="0.25">
      <c r="A381" s="46">
        <v>76.3</v>
      </c>
      <c r="B381" s="48" t="b">
        <v>1</v>
      </c>
      <c r="U381" s="37"/>
      <c r="V381" s="37"/>
      <c r="W381" s="9"/>
      <c r="X381" s="8"/>
      <c r="Y381" s="8"/>
      <c r="Z381" s="8"/>
      <c r="AA381" s="8"/>
      <c r="AB381" s="8"/>
      <c r="AC381" s="8"/>
      <c r="AD381" s="8"/>
      <c r="AE381" s="8"/>
      <c r="AG381" s="37"/>
      <c r="AH381" s="37"/>
      <c r="AI381" s="9"/>
      <c r="AJ381" s="8"/>
      <c r="AK381" s="8"/>
      <c r="AL381" s="8"/>
      <c r="AM381" s="8"/>
      <c r="AN381" s="8"/>
      <c r="AO381" s="8"/>
      <c r="AP381" s="8"/>
      <c r="AQ381" s="8"/>
      <c r="AS381" s="37"/>
      <c r="AT381" s="37"/>
      <c r="AU381" s="9"/>
      <c r="AV381" s="8"/>
      <c r="AW381" s="8"/>
      <c r="AX381" s="8"/>
      <c r="AY381" s="8"/>
      <c r="AZ381" s="8"/>
      <c r="BA381" s="8"/>
      <c r="BB381" s="8"/>
      <c r="BC381" s="8"/>
    </row>
    <row r="382" spans="1:55" x14ac:dyDescent="0.25">
      <c r="A382" s="46">
        <v>76.2</v>
      </c>
      <c r="B382" s="48" t="b">
        <v>1</v>
      </c>
      <c r="U382" s="37"/>
      <c r="V382" s="37"/>
      <c r="W382" s="9"/>
      <c r="X382" s="8"/>
      <c r="Y382" s="8"/>
      <c r="Z382" s="8"/>
      <c r="AA382" s="8"/>
      <c r="AB382" s="8"/>
      <c r="AC382" s="8"/>
      <c r="AD382" s="8"/>
      <c r="AE382" s="8"/>
      <c r="AG382" s="37"/>
      <c r="AH382" s="37"/>
      <c r="AI382" s="9"/>
      <c r="AJ382" s="8"/>
      <c r="AK382" s="8"/>
      <c r="AL382" s="8"/>
      <c r="AM382" s="8"/>
      <c r="AN382" s="8"/>
      <c r="AO382" s="8"/>
      <c r="AP382" s="8"/>
      <c r="AQ382" s="8"/>
      <c r="AS382" s="37"/>
      <c r="AT382" s="37"/>
      <c r="AU382" s="9"/>
      <c r="AV382" s="8"/>
      <c r="AW382" s="8"/>
      <c r="AX382" s="8"/>
      <c r="AY382" s="8"/>
      <c r="AZ382" s="8"/>
      <c r="BA382" s="8"/>
      <c r="BB382" s="8"/>
      <c r="BC382" s="8"/>
    </row>
    <row r="383" spans="1:55" x14ac:dyDescent="0.25">
      <c r="A383" s="46">
        <v>76.400000000000006</v>
      </c>
      <c r="B383" s="48" t="b">
        <v>1</v>
      </c>
      <c r="U383" s="37"/>
      <c r="V383" s="37"/>
      <c r="W383" s="9"/>
      <c r="X383" s="8"/>
      <c r="Y383" s="8"/>
      <c r="Z383" s="8"/>
      <c r="AA383" s="8"/>
      <c r="AB383" s="8"/>
      <c r="AC383" s="8"/>
      <c r="AD383" s="8"/>
      <c r="AE383" s="8"/>
      <c r="AG383" s="37"/>
      <c r="AH383" s="37"/>
      <c r="AI383" s="9"/>
      <c r="AJ383" s="8"/>
      <c r="AK383" s="8"/>
      <c r="AL383" s="8"/>
      <c r="AM383" s="8"/>
      <c r="AN383" s="8"/>
      <c r="AO383" s="8"/>
      <c r="AP383" s="8"/>
      <c r="AQ383" s="8"/>
      <c r="AS383" s="37"/>
      <c r="AT383" s="37"/>
      <c r="AU383" s="9"/>
      <c r="AV383" s="8"/>
      <c r="AW383" s="8"/>
      <c r="AX383" s="8"/>
      <c r="AY383" s="8"/>
      <c r="AZ383" s="8"/>
      <c r="BA383" s="8"/>
      <c r="BB383" s="8"/>
      <c r="BC383" s="8"/>
    </row>
    <row r="384" spans="1:55" x14ac:dyDescent="0.25">
      <c r="A384" s="46">
        <v>76</v>
      </c>
      <c r="B384" s="48" t="b">
        <v>1</v>
      </c>
      <c r="U384" s="37"/>
      <c r="V384" s="37"/>
      <c r="W384" s="9"/>
      <c r="X384" s="8"/>
      <c r="Y384" s="8"/>
      <c r="Z384" s="8"/>
      <c r="AA384" s="8"/>
      <c r="AB384" s="8"/>
      <c r="AC384" s="8"/>
      <c r="AD384" s="8"/>
      <c r="AE384" s="8"/>
      <c r="AG384" s="37"/>
      <c r="AH384" s="37"/>
      <c r="AI384" s="9"/>
      <c r="AJ384" s="8"/>
      <c r="AK384" s="8"/>
      <c r="AL384" s="8"/>
      <c r="AM384" s="8"/>
      <c r="AN384" s="8"/>
      <c r="AO384" s="8"/>
      <c r="AP384" s="8"/>
      <c r="AQ384" s="8"/>
      <c r="AS384" s="37"/>
      <c r="AT384" s="37"/>
      <c r="AU384" s="9"/>
      <c r="AV384" s="8"/>
      <c r="AW384" s="8"/>
      <c r="AX384" s="8"/>
      <c r="AY384" s="8"/>
      <c r="AZ384" s="8"/>
      <c r="BA384" s="8"/>
      <c r="BB384" s="8"/>
      <c r="BC384" s="8"/>
    </row>
    <row r="385" spans="1:55" x14ac:dyDescent="0.25">
      <c r="A385" s="46">
        <v>74.8</v>
      </c>
      <c r="B385" s="48" t="b">
        <v>1</v>
      </c>
      <c r="U385" s="37"/>
      <c r="V385" s="37"/>
      <c r="W385" s="9"/>
      <c r="X385" s="8"/>
      <c r="Y385" s="8"/>
      <c r="Z385" s="8"/>
      <c r="AA385" s="8"/>
      <c r="AB385" s="8"/>
      <c r="AC385" s="8"/>
      <c r="AD385" s="8"/>
      <c r="AE385" s="8"/>
      <c r="AG385" s="37"/>
      <c r="AH385" s="37"/>
      <c r="AI385" s="9"/>
      <c r="AJ385" s="8"/>
      <c r="AK385" s="8"/>
      <c r="AL385" s="8"/>
      <c r="AM385" s="8"/>
      <c r="AN385" s="8"/>
      <c r="AO385" s="8"/>
      <c r="AP385" s="8"/>
      <c r="AQ385" s="8"/>
      <c r="AS385" s="37"/>
      <c r="AT385" s="37"/>
      <c r="AU385" s="9"/>
      <c r="AV385" s="8"/>
      <c r="AW385" s="8"/>
      <c r="AX385" s="8"/>
      <c r="AY385" s="8"/>
      <c r="AZ385" s="8"/>
      <c r="BA385" s="8"/>
      <c r="BB385" s="8"/>
      <c r="BC385" s="8"/>
    </row>
    <row r="386" spans="1:55" x14ac:dyDescent="0.25">
      <c r="A386" s="46">
        <v>74.7</v>
      </c>
      <c r="B386" s="48" t="b">
        <v>1</v>
      </c>
      <c r="U386" s="37"/>
      <c r="V386" s="37"/>
      <c r="W386" s="9"/>
      <c r="X386" s="8"/>
      <c r="Y386" s="8"/>
      <c r="Z386" s="8"/>
      <c r="AA386" s="8"/>
      <c r="AB386" s="8"/>
      <c r="AC386" s="8"/>
      <c r="AD386" s="8"/>
      <c r="AE386" s="8"/>
      <c r="AG386" s="37"/>
      <c r="AH386" s="37"/>
      <c r="AI386" s="9"/>
      <c r="AJ386" s="8"/>
      <c r="AK386" s="8"/>
      <c r="AL386" s="8"/>
      <c r="AM386" s="8"/>
      <c r="AN386" s="8"/>
      <c r="AO386" s="8"/>
      <c r="AP386" s="8"/>
      <c r="AQ386" s="8"/>
      <c r="AS386" s="37"/>
      <c r="AT386" s="37"/>
      <c r="AU386" s="9"/>
      <c r="AV386" s="8"/>
      <c r="AW386" s="8"/>
      <c r="AX386" s="8"/>
      <c r="AY386" s="8"/>
      <c r="AZ386" s="8"/>
      <c r="BA386" s="8"/>
      <c r="BB386" s="8"/>
      <c r="BC386" s="8"/>
    </row>
    <row r="387" spans="1:55" x14ac:dyDescent="0.25">
      <c r="A387" s="46">
        <v>74.400000000000006</v>
      </c>
      <c r="B387" s="48" t="b">
        <v>1</v>
      </c>
      <c r="U387" s="37"/>
      <c r="V387" s="37"/>
      <c r="W387" s="9"/>
      <c r="X387" s="8"/>
      <c r="Y387" s="8"/>
      <c r="Z387" s="8"/>
      <c r="AA387" s="8"/>
      <c r="AB387" s="8"/>
      <c r="AC387" s="8"/>
      <c r="AD387" s="8"/>
      <c r="AE387" s="8"/>
      <c r="AG387" s="37"/>
      <c r="AH387" s="37"/>
      <c r="AI387" s="9"/>
      <c r="AJ387" s="8"/>
      <c r="AK387" s="8"/>
      <c r="AL387" s="8"/>
      <c r="AM387" s="8"/>
      <c r="AN387" s="8"/>
      <c r="AO387" s="8"/>
      <c r="AP387" s="8"/>
      <c r="AQ387" s="8"/>
      <c r="AS387" s="37"/>
      <c r="AT387" s="37"/>
      <c r="AU387" s="9"/>
      <c r="AV387" s="8"/>
      <c r="AW387" s="8"/>
      <c r="AX387" s="8"/>
      <c r="AY387" s="8"/>
      <c r="AZ387" s="8"/>
      <c r="BA387" s="8"/>
      <c r="BB387" s="8"/>
      <c r="BC387" s="8"/>
    </row>
    <row r="388" spans="1:55" x14ac:dyDescent="0.25">
      <c r="A388" s="46">
        <v>74.5</v>
      </c>
      <c r="B388" s="48" t="b">
        <v>1</v>
      </c>
      <c r="U388" s="37"/>
      <c r="V388" s="37"/>
      <c r="W388" s="9"/>
      <c r="X388" s="8"/>
      <c r="Y388" s="8"/>
      <c r="Z388" s="8"/>
      <c r="AA388" s="8"/>
      <c r="AB388" s="8"/>
      <c r="AC388" s="8"/>
      <c r="AD388" s="8"/>
      <c r="AE388" s="8"/>
      <c r="AG388" s="37"/>
      <c r="AH388" s="37"/>
      <c r="AI388" s="9"/>
      <c r="AJ388" s="8"/>
      <c r="AK388" s="8"/>
      <c r="AL388" s="8"/>
      <c r="AM388" s="8"/>
      <c r="AN388" s="8"/>
      <c r="AO388" s="8"/>
      <c r="AP388" s="8"/>
      <c r="AQ388" s="8"/>
      <c r="AS388" s="37"/>
      <c r="AT388" s="37"/>
      <c r="AU388" s="9"/>
      <c r="AV388" s="8"/>
      <c r="AW388" s="8"/>
      <c r="AX388" s="8"/>
      <c r="AY388" s="8"/>
      <c r="AZ388" s="8"/>
      <c r="BA388" s="8"/>
      <c r="BB388" s="8"/>
      <c r="BC388" s="8"/>
    </row>
    <row r="389" spans="1:55" x14ac:dyDescent="0.25">
      <c r="A389" s="46">
        <v>74.3</v>
      </c>
      <c r="B389" s="48" t="b">
        <v>1</v>
      </c>
      <c r="U389" s="37"/>
      <c r="V389" s="37"/>
      <c r="W389" s="9"/>
      <c r="X389" s="8"/>
      <c r="Y389" s="8"/>
      <c r="Z389" s="8"/>
      <c r="AA389" s="8"/>
      <c r="AB389" s="8"/>
      <c r="AC389" s="8"/>
      <c r="AD389" s="8"/>
      <c r="AE389" s="8"/>
      <c r="AG389" s="37"/>
      <c r="AH389" s="37"/>
      <c r="AI389" s="9"/>
      <c r="AJ389" s="8"/>
      <c r="AK389" s="8"/>
      <c r="AL389" s="8"/>
      <c r="AM389" s="8"/>
      <c r="AN389" s="8"/>
      <c r="AO389" s="8"/>
      <c r="AP389" s="8"/>
      <c r="AQ389" s="8"/>
      <c r="AS389" s="37"/>
      <c r="AT389" s="37"/>
      <c r="AU389" s="9"/>
      <c r="AV389" s="8"/>
      <c r="AW389" s="8"/>
      <c r="AX389" s="8"/>
      <c r="AY389" s="8"/>
      <c r="AZ389" s="8"/>
      <c r="BA389" s="8"/>
      <c r="BB389" s="8"/>
      <c r="BC389" s="8"/>
    </row>
    <row r="390" spans="1:55" x14ac:dyDescent="0.25">
      <c r="A390" s="46">
        <v>74.099999999999994</v>
      </c>
      <c r="B390" s="48" t="b">
        <v>1</v>
      </c>
      <c r="U390" s="37"/>
      <c r="V390" s="37"/>
      <c r="W390" s="9"/>
      <c r="X390" s="8"/>
      <c r="Y390" s="8"/>
      <c r="Z390" s="8"/>
      <c r="AA390" s="8"/>
      <c r="AB390" s="8"/>
      <c r="AC390" s="8"/>
      <c r="AD390" s="8"/>
      <c r="AE390" s="8"/>
      <c r="AG390" s="37"/>
      <c r="AH390" s="37"/>
      <c r="AI390" s="9"/>
      <c r="AJ390" s="8"/>
      <c r="AK390" s="8"/>
      <c r="AL390" s="8"/>
      <c r="AM390" s="8"/>
      <c r="AN390" s="8"/>
      <c r="AO390" s="8"/>
      <c r="AP390" s="8"/>
      <c r="AQ390" s="8"/>
      <c r="AS390" s="37"/>
      <c r="AT390" s="37"/>
      <c r="AU390" s="9"/>
      <c r="AV390" s="8"/>
      <c r="AW390" s="8"/>
      <c r="AX390" s="8"/>
      <c r="AY390" s="8"/>
      <c r="AZ390" s="8"/>
      <c r="BA390" s="8"/>
      <c r="BB390" s="8"/>
      <c r="BC390" s="8"/>
    </row>
    <row r="391" spans="1:55" x14ac:dyDescent="0.25">
      <c r="A391" s="46">
        <v>73.900000000000006</v>
      </c>
      <c r="B391" s="48" t="b">
        <v>1</v>
      </c>
      <c r="U391" s="37"/>
      <c r="V391" s="37"/>
      <c r="W391" s="9"/>
      <c r="X391" s="8"/>
      <c r="Y391" s="8"/>
      <c r="Z391" s="8"/>
      <c r="AA391" s="8"/>
      <c r="AB391" s="8"/>
      <c r="AC391" s="8"/>
      <c r="AD391" s="8"/>
      <c r="AE391" s="8"/>
      <c r="AG391" s="37"/>
      <c r="AH391" s="37"/>
      <c r="AI391" s="9"/>
      <c r="AJ391" s="8"/>
      <c r="AK391" s="8"/>
      <c r="AL391" s="8"/>
      <c r="AM391" s="8"/>
      <c r="AN391" s="8"/>
      <c r="AO391" s="8"/>
      <c r="AP391" s="8"/>
      <c r="AQ391" s="8"/>
      <c r="AS391" s="37"/>
      <c r="AT391" s="37"/>
      <c r="AU391" s="9"/>
      <c r="AV391" s="8"/>
      <c r="AW391" s="8"/>
      <c r="AX391" s="8"/>
      <c r="AY391" s="8"/>
      <c r="AZ391" s="8"/>
      <c r="BA391" s="8"/>
      <c r="BB391" s="8"/>
      <c r="BC391" s="8"/>
    </row>
    <row r="392" spans="1:55" x14ac:dyDescent="0.25">
      <c r="A392" s="46">
        <v>73.7</v>
      </c>
      <c r="B392" s="48" t="b">
        <v>1</v>
      </c>
      <c r="U392" s="37"/>
      <c r="V392" s="37"/>
      <c r="W392" s="9"/>
      <c r="X392" s="8"/>
      <c r="Y392" s="8"/>
      <c r="Z392" s="8"/>
      <c r="AA392" s="8"/>
      <c r="AB392" s="8"/>
      <c r="AC392" s="8"/>
      <c r="AD392" s="8"/>
      <c r="AE392" s="8"/>
      <c r="AG392" s="37"/>
      <c r="AH392" s="37"/>
      <c r="AI392" s="9"/>
      <c r="AJ392" s="8"/>
      <c r="AK392" s="8"/>
      <c r="AL392" s="8"/>
      <c r="AM392" s="8"/>
      <c r="AN392" s="8"/>
      <c r="AO392" s="8"/>
      <c r="AP392" s="8"/>
      <c r="AQ392" s="8"/>
      <c r="AS392" s="37"/>
      <c r="AT392" s="37"/>
      <c r="AU392" s="9"/>
      <c r="AV392" s="8"/>
      <c r="AW392" s="8"/>
      <c r="AX392" s="8"/>
      <c r="AY392" s="8"/>
      <c r="AZ392" s="8"/>
      <c r="BA392" s="8"/>
      <c r="BB392" s="8"/>
      <c r="BC392" s="8"/>
    </row>
    <row r="393" spans="1:55" x14ac:dyDescent="0.25">
      <c r="A393" s="46">
        <v>73.400000000000006</v>
      </c>
      <c r="B393" s="48" t="b">
        <v>1</v>
      </c>
      <c r="U393" s="37"/>
      <c r="V393" s="37"/>
      <c r="W393" s="9"/>
      <c r="X393" s="8"/>
      <c r="Y393" s="8"/>
      <c r="Z393" s="8"/>
      <c r="AA393" s="8"/>
      <c r="AB393" s="8"/>
      <c r="AC393" s="8"/>
      <c r="AD393" s="8"/>
      <c r="AE393" s="8"/>
      <c r="AG393" s="37"/>
      <c r="AH393" s="37"/>
      <c r="AI393" s="9"/>
      <c r="AJ393" s="8"/>
      <c r="AK393" s="8"/>
      <c r="AL393" s="8"/>
      <c r="AM393" s="8"/>
      <c r="AN393" s="8"/>
      <c r="AO393" s="8"/>
      <c r="AP393" s="8"/>
      <c r="AQ393" s="8"/>
      <c r="AS393" s="37"/>
      <c r="AT393" s="37"/>
      <c r="AU393" s="9"/>
      <c r="AV393" s="8"/>
      <c r="AW393" s="8"/>
      <c r="AX393" s="8"/>
      <c r="AY393" s="8"/>
      <c r="AZ393" s="8"/>
      <c r="BA393" s="8"/>
      <c r="BB393" s="8"/>
      <c r="BC393" s="8"/>
    </row>
    <row r="394" spans="1:55" x14ac:dyDescent="0.25">
      <c r="A394" s="46">
        <v>73.2</v>
      </c>
      <c r="B394" s="48" t="b">
        <v>1</v>
      </c>
      <c r="U394" s="37"/>
      <c r="V394" s="37"/>
      <c r="W394" s="9"/>
      <c r="X394" s="8"/>
      <c r="Y394" s="8"/>
      <c r="Z394" s="8"/>
      <c r="AA394" s="8"/>
      <c r="AB394" s="8"/>
      <c r="AC394" s="8"/>
      <c r="AD394" s="8"/>
      <c r="AE394" s="8"/>
      <c r="AG394" s="37"/>
      <c r="AH394" s="37"/>
      <c r="AI394" s="9"/>
      <c r="AJ394" s="8"/>
      <c r="AK394" s="8"/>
      <c r="AL394" s="8"/>
      <c r="AM394" s="8"/>
      <c r="AN394" s="8"/>
      <c r="AO394" s="8"/>
      <c r="AP394" s="8"/>
      <c r="AQ394" s="8"/>
      <c r="AS394" s="37"/>
      <c r="AT394" s="37"/>
      <c r="AU394" s="9"/>
      <c r="AV394" s="8"/>
      <c r="AW394" s="8"/>
      <c r="AX394" s="8"/>
      <c r="AY394" s="8"/>
      <c r="AZ394" s="8"/>
      <c r="BA394" s="8"/>
      <c r="BB394" s="8"/>
      <c r="BC394" s="8"/>
    </row>
    <row r="395" spans="1:55" x14ac:dyDescent="0.25">
      <c r="A395" s="46">
        <v>72.900000000000006</v>
      </c>
      <c r="B395" s="48" t="b">
        <v>1</v>
      </c>
      <c r="U395" s="37"/>
      <c r="V395" s="37"/>
      <c r="W395" s="9"/>
      <c r="X395" s="8"/>
      <c r="Y395" s="8"/>
      <c r="Z395" s="8"/>
      <c r="AA395" s="8"/>
      <c r="AB395" s="8"/>
      <c r="AC395" s="8"/>
      <c r="AD395" s="8"/>
      <c r="AE395" s="8"/>
      <c r="AG395" s="37"/>
      <c r="AH395" s="37"/>
      <c r="AI395" s="9"/>
      <c r="AJ395" s="8"/>
      <c r="AK395" s="8"/>
      <c r="AL395" s="8"/>
      <c r="AM395" s="8"/>
      <c r="AN395" s="8"/>
      <c r="AO395" s="8"/>
      <c r="AP395" s="8"/>
      <c r="AQ395" s="8"/>
      <c r="AS395" s="37"/>
      <c r="AT395" s="37"/>
      <c r="AU395" s="9"/>
      <c r="AV395" s="8"/>
      <c r="AW395" s="8"/>
      <c r="AX395" s="8"/>
      <c r="AY395" s="8"/>
      <c r="AZ395" s="8"/>
      <c r="BA395" s="8"/>
      <c r="BB395" s="8"/>
      <c r="BC395" s="8"/>
    </row>
    <row r="396" spans="1:55" x14ac:dyDescent="0.25">
      <c r="A396" s="46">
        <v>72.599999999999994</v>
      </c>
      <c r="B396" s="48" t="b">
        <v>1</v>
      </c>
      <c r="U396" s="37"/>
      <c r="V396" s="37"/>
      <c r="W396" s="9"/>
      <c r="X396" s="8"/>
      <c r="Y396" s="8"/>
      <c r="Z396" s="8"/>
      <c r="AA396" s="8"/>
      <c r="AB396" s="8"/>
      <c r="AC396" s="8"/>
      <c r="AD396" s="8"/>
      <c r="AE396" s="8"/>
      <c r="AG396" s="37"/>
      <c r="AH396" s="37"/>
      <c r="AI396" s="9"/>
      <c r="AJ396" s="8"/>
      <c r="AK396" s="8"/>
      <c r="AL396" s="8"/>
      <c r="AM396" s="8"/>
      <c r="AN396" s="8"/>
      <c r="AO396" s="8"/>
      <c r="AP396" s="8"/>
      <c r="AQ396" s="8"/>
      <c r="AS396" s="37"/>
      <c r="AT396" s="37"/>
      <c r="AU396" s="9"/>
      <c r="AV396" s="8"/>
      <c r="AW396" s="8"/>
      <c r="AX396" s="8"/>
      <c r="AY396" s="8"/>
      <c r="AZ396" s="8"/>
      <c r="BA396" s="8"/>
      <c r="BB396" s="8"/>
      <c r="BC396" s="8"/>
    </row>
    <row r="397" spans="1:55" x14ac:dyDescent="0.25">
      <c r="A397" s="46">
        <v>72.2</v>
      </c>
      <c r="B397" s="48" t="b">
        <v>1</v>
      </c>
      <c r="U397" s="37"/>
      <c r="V397" s="37"/>
      <c r="W397" s="9"/>
      <c r="X397" s="8"/>
      <c r="Y397" s="8"/>
      <c r="Z397" s="8"/>
      <c r="AA397" s="8"/>
      <c r="AB397" s="8"/>
      <c r="AC397" s="8"/>
      <c r="AD397" s="8"/>
      <c r="AE397" s="8"/>
      <c r="AG397" s="37"/>
      <c r="AH397" s="37"/>
      <c r="AI397" s="9"/>
      <c r="AJ397" s="8"/>
      <c r="AK397" s="8"/>
      <c r="AL397" s="8"/>
      <c r="AM397" s="8"/>
      <c r="AN397" s="8"/>
      <c r="AO397" s="8"/>
      <c r="AP397" s="8"/>
      <c r="AQ397" s="8"/>
      <c r="AS397" s="37"/>
      <c r="AT397" s="37"/>
      <c r="AU397" s="9"/>
      <c r="AV397" s="8"/>
      <c r="AW397" s="8"/>
      <c r="AX397" s="8"/>
      <c r="AY397" s="8"/>
      <c r="AZ397" s="8"/>
      <c r="BA397" s="8"/>
      <c r="BB397" s="8"/>
      <c r="BC397" s="8"/>
    </row>
    <row r="398" spans="1:55" x14ac:dyDescent="0.25">
      <c r="A398" s="46">
        <v>72.099999999999994</v>
      </c>
      <c r="B398" s="48" t="b">
        <v>1</v>
      </c>
      <c r="U398" s="37"/>
      <c r="V398" s="37"/>
      <c r="W398" s="9"/>
      <c r="X398" s="8"/>
      <c r="Y398" s="8"/>
      <c r="Z398" s="8"/>
      <c r="AA398" s="8"/>
      <c r="AB398" s="8"/>
      <c r="AC398" s="8"/>
      <c r="AD398" s="8"/>
      <c r="AE398" s="8"/>
      <c r="AG398" s="37"/>
      <c r="AH398" s="37"/>
      <c r="AI398" s="9"/>
      <c r="AJ398" s="8"/>
      <c r="AK398" s="8"/>
      <c r="AL398" s="8"/>
      <c r="AM398" s="8"/>
      <c r="AN398" s="8"/>
      <c r="AO398" s="8"/>
      <c r="AP398" s="8"/>
      <c r="AQ398" s="8"/>
      <c r="AS398" s="37"/>
      <c r="AT398" s="37"/>
      <c r="AU398" s="9"/>
      <c r="AV398" s="8"/>
      <c r="AW398" s="8"/>
      <c r="AX398" s="8"/>
      <c r="AY398" s="8"/>
      <c r="AZ398" s="8"/>
      <c r="BA398" s="8"/>
      <c r="BB398" s="8"/>
      <c r="BC398" s="8"/>
    </row>
    <row r="399" spans="1:55" x14ac:dyDescent="0.25">
      <c r="A399" s="46">
        <v>72.2</v>
      </c>
      <c r="B399" s="48" t="b">
        <v>1</v>
      </c>
      <c r="U399" s="37"/>
      <c r="V399" s="37"/>
      <c r="W399" s="9"/>
      <c r="X399" s="8"/>
      <c r="Y399" s="8"/>
      <c r="Z399" s="8"/>
      <c r="AA399" s="8"/>
      <c r="AB399" s="8"/>
      <c r="AC399" s="8"/>
      <c r="AD399" s="8"/>
      <c r="AE399" s="8"/>
      <c r="AG399" s="37"/>
      <c r="AH399" s="37"/>
      <c r="AI399" s="9"/>
      <c r="AJ399" s="8"/>
      <c r="AK399" s="8"/>
      <c r="AL399" s="8"/>
      <c r="AM399" s="8"/>
      <c r="AN399" s="8"/>
      <c r="AO399" s="8"/>
      <c r="AP399" s="8"/>
      <c r="AQ399" s="8"/>
      <c r="AS399" s="37"/>
      <c r="AT399" s="37"/>
      <c r="AU399" s="9"/>
      <c r="AV399" s="8"/>
      <c r="AW399" s="8"/>
      <c r="AX399" s="8"/>
      <c r="AY399" s="8"/>
      <c r="AZ399" s="8"/>
      <c r="BA399" s="8"/>
      <c r="BB399" s="8"/>
      <c r="BC399" s="8"/>
    </row>
    <row r="400" spans="1:55" x14ac:dyDescent="0.25">
      <c r="A400" s="46">
        <v>72</v>
      </c>
      <c r="B400" s="48" t="b">
        <v>1</v>
      </c>
      <c r="U400" s="37"/>
      <c r="V400" s="37"/>
      <c r="W400" s="9"/>
      <c r="X400" s="8"/>
      <c r="Y400" s="8"/>
      <c r="Z400" s="8"/>
      <c r="AA400" s="8"/>
      <c r="AB400" s="8"/>
      <c r="AC400" s="8"/>
      <c r="AD400" s="8"/>
      <c r="AE400" s="8"/>
      <c r="AG400" s="37"/>
      <c r="AH400" s="37"/>
      <c r="AI400" s="9"/>
      <c r="AJ400" s="8"/>
      <c r="AK400" s="8"/>
      <c r="AL400" s="8"/>
      <c r="AM400" s="8"/>
      <c r="AN400" s="8"/>
      <c r="AO400" s="8"/>
      <c r="AP400" s="8"/>
      <c r="AQ400" s="8"/>
      <c r="AS400" s="37"/>
      <c r="AT400" s="37"/>
      <c r="AU400" s="9"/>
      <c r="AV400" s="8"/>
      <c r="AW400" s="8"/>
      <c r="AX400" s="8"/>
      <c r="AY400" s="8"/>
      <c r="AZ400" s="8"/>
      <c r="BA400" s="8"/>
      <c r="BB400" s="8"/>
      <c r="BC400" s="8"/>
    </row>
    <row r="401" spans="1:55" x14ac:dyDescent="0.25">
      <c r="A401" s="46">
        <v>71.8</v>
      </c>
      <c r="B401" s="48" t="b">
        <v>1</v>
      </c>
      <c r="U401" s="37"/>
      <c r="V401" s="37"/>
      <c r="W401" s="9"/>
      <c r="X401" s="8"/>
      <c r="Y401" s="8"/>
      <c r="Z401" s="8"/>
      <c r="AA401" s="8"/>
      <c r="AB401" s="8"/>
      <c r="AC401" s="8"/>
      <c r="AD401" s="8"/>
      <c r="AE401" s="8"/>
      <c r="AG401" s="37"/>
      <c r="AH401" s="37"/>
      <c r="AI401" s="9"/>
      <c r="AJ401" s="8"/>
      <c r="AK401" s="8"/>
      <c r="AL401" s="8"/>
      <c r="AM401" s="8"/>
      <c r="AN401" s="8"/>
      <c r="AO401" s="8"/>
      <c r="AP401" s="8"/>
      <c r="AQ401" s="8"/>
      <c r="AS401" s="37"/>
      <c r="AT401" s="37"/>
      <c r="AU401" s="9"/>
      <c r="AV401" s="8"/>
      <c r="AW401" s="8"/>
      <c r="AX401" s="8"/>
      <c r="AY401" s="8"/>
      <c r="AZ401" s="8"/>
      <c r="BA401" s="8"/>
      <c r="BB401" s="8"/>
      <c r="BC401" s="8"/>
    </row>
    <row r="402" spans="1:55" x14ac:dyDescent="0.25">
      <c r="A402" s="46">
        <v>71.599999999999994</v>
      </c>
      <c r="B402" s="48" t="b">
        <v>1</v>
      </c>
      <c r="U402" s="37"/>
      <c r="V402" s="37"/>
      <c r="W402" s="9"/>
      <c r="X402" s="8"/>
      <c r="Y402" s="8"/>
      <c r="Z402" s="8"/>
      <c r="AA402" s="8"/>
      <c r="AB402" s="8"/>
      <c r="AC402" s="8"/>
      <c r="AD402" s="8"/>
      <c r="AE402" s="8"/>
      <c r="AG402" s="37"/>
      <c r="AH402" s="37"/>
      <c r="AI402" s="9"/>
      <c r="AJ402" s="8"/>
      <c r="AK402" s="8"/>
      <c r="AL402" s="8"/>
      <c r="AM402" s="8"/>
      <c r="AN402" s="8"/>
      <c r="AO402" s="8"/>
      <c r="AP402" s="8"/>
      <c r="AQ402" s="8"/>
      <c r="AS402" s="37"/>
      <c r="AT402" s="37"/>
      <c r="AU402" s="9"/>
      <c r="AV402" s="8"/>
      <c r="AW402" s="8"/>
      <c r="AX402" s="8"/>
      <c r="AY402" s="8"/>
      <c r="AZ402" s="8"/>
      <c r="BA402" s="8"/>
      <c r="BB402" s="8"/>
      <c r="BC402" s="8"/>
    </row>
    <row r="403" spans="1:55" x14ac:dyDescent="0.25">
      <c r="A403" s="46">
        <v>71.099999999999994</v>
      </c>
      <c r="B403" s="48" t="b">
        <v>1</v>
      </c>
      <c r="U403" s="37"/>
      <c r="V403" s="37"/>
      <c r="W403" s="9"/>
      <c r="X403" s="8"/>
      <c r="Y403" s="8"/>
      <c r="Z403" s="8"/>
      <c r="AA403" s="8"/>
      <c r="AB403" s="8"/>
      <c r="AC403" s="8"/>
      <c r="AD403" s="8"/>
      <c r="AE403" s="8"/>
      <c r="AG403" s="37"/>
      <c r="AH403" s="37"/>
      <c r="AI403" s="9"/>
      <c r="AJ403" s="8"/>
      <c r="AK403" s="8"/>
      <c r="AL403" s="8"/>
      <c r="AM403" s="8"/>
      <c r="AN403" s="8"/>
      <c r="AO403" s="8"/>
      <c r="AP403" s="8"/>
      <c r="AQ403" s="8"/>
      <c r="AS403" s="37"/>
      <c r="AT403" s="37"/>
      <c r="AU403" s="9"/>
      <c r="AV403" s="8"/>
      <c r="AW403" s="8"/>
      <c r="AX403" s="8"/>
      <c r="AY403" s="8"/>
      <c r="AZ403" s="8"/>
      <c r="BA403" s="8"/>
      <c r="BB403" s="8"/>
      <c r="BC403" s="8"/>
    </row>
    <row r="404" spans="1:55" x14ac:dyDescent="0.25">
      <c r="A404" s="46">
        <v>59.9</v>
      </c>
      <c r="B404" s="48" t="b">
        <v>1</v>
      </c>
      <c r="U404" s="37"/>
      <c r="V404" s="37"/>
      <c r="W404" s="9"/>
      <c r="X404" s="8"/>
      <c r="Y404" s="8"/>
      <c r="Z404" s="8"/>
      <c r="AA404" s="8"/>
      <c r="AB404" s="8"/>
      <c r="AC404" s="8"/>
      <c r="AD404" s="8"/>
      <c r="AE404" s="8"/>
      <c r="AG404" s="37"/>
      <c r="AH404" s="37"/>
      <c r="AI404" s="9"/>
      <c r="AJ404" s="8"/>
      <c r="AK404" s="8"/>
      <c r="AL404" s="8"/>
      <c r="AM404" s="8"/>
      <c r="AN404" s="8"/>
      <c r="AO404" s="8"/>
      <c r="AP404" s="8"/>
      <c r="AQ404" s="8"/>
      <c r="AS404" s="37"/>
      <c r="AT404" s="37"/>
      <c r="AU404" s="9"/>
      <c r="AV404" s="8"/>
      <c r="AW404" s="8"/>
      <c r="AX404" s="8"/>
      <c r="AY404" s="8"/>
      <c r="AZ404" s="8"/>
      <c r="BA404" s="8"/>
      <c r="BB404" s="8"/>
      <c r="BC404" s="8"/>
    </row>
    <row r="405" spans="1:55" x14ac:dyDescent="0.25">
      <c r="A405" s="46">
        <v>59.3</v>
      </c>
      <c r="B405" s="48" t="b">
        <v>1</v>
      </c>
      <c r="U405" s="37"/>
      <c r="V405" s="37"/>
      <c r="W405" s="9"/>
      <c r="X405" s="8"/>
      <c r="Y405" s="8"/>
      <c r="Z405" s="8"/>
      <c r="AA405" s="8"/>
      <c r="AB405" s="8"/>
      <c r="AC405" s="8"/>
      <c r="AD405" s="8"/>
      <c r="AE405" s="8"/>
      <c r="AG405" s="37"/>
      <c r="AH405" s="37"/>
      <c r="AI405" s="9"/>
      <c r="AJ405" s="8"/>
      <c r="AK405" s="8"/>
      <c r="AL405" s="8"/>
      <c r="AM405" s="8"/>
      <c r="AN405" s="8"/>
      <c r="AO405" s="8"/>
      <c r="AP405" s="8"/>
      <c r="AQ405" s="8"/>
      <c r="AS405" s="37"/>
      <c r="AT405" s="37"/>
      <c r="AU405" s="9"/>
      <c r="AV405" s="8"/>
      <c r="AW405" s="8"/>
      <c r="AX405" s="8"/>
      <c r="AY405" s="8"/>
      <c r="AZ405" s="8"/>
      <c r="BA405" s="8"/>
      <c r="BB405" s="8"/>
      <c r="BC405" s="8"/>
    </row>
    <row r="406" spans="1:55" x14ac:dyDescent="0.25">
      <c r="A406" s="46">
        <v>59</v>
      </c>
      <c r="B406" s="48" t="b">
        <v>1</v>
      </c>
      <c r="U406" s="37"/>
      <c r="V406" s="37"/>
      <c r="W406" s="9"/>
      <c r="X406" s="8"/>
      <c r="Y406" s="8"/>
      <c r="Z406" s="8"/>
      <c r="AA406" s="8"/>
      <c r="AB406" s="8"/>
      <c r="AC406" s="8"/>
      <c r="AD406" s="8"/>
      <c r="AE406" s="8"/>
      <c r="AG406" s="37"/>
      <c r="AH406" s="37"/>
      <c r="AI406" s="9"/>
      <c r="AJ406" s="8"/>
      <c r="AK406" s="8"/>
      <c r="AL406" s="8"/>
      <c r="AM406" s="8"/>
      <c r="AN406" s="8"/>
      <c r="AO406" s="8"/>
      <c r="AP406" s="8"/>
      <c r="AQ406" s="8"/>
      <c r="AS406" s="37"/>
      <c r="AT406" s="37"/>
      <c r="AU406" s="9"/>
      <c r="AV406" s="8"/>
      <c r="AW406" s="8"/>
      <c r="AX406" s="8"/>
      <c r="AY406" s="8"/>
      <c r="AZ406" s="8"/>
      <c r="BA406" s="8"/>
      <c r="BB406" s="8"/>
      <c r="BC406" s="8"/>
    </row>
    <row r="407" spans="1:55" x14ac:dyDescent="0.25">
      <c r="A407" s="46">
        <v>58.6</v>
      </c>
      <c r="B407" s="48" t="b">
        <v>1</v>
      </c>
      <c r="U407" s="37"/>
      <c r="V407" s="37"/>
      <c r="W407" s="9"/>
      <c r="X407" s="8"/>
      <c r="Y407" s="8"/>
      <c r="Z407" s="8"/>
      <c r="AA407" s="8"/>
      <c r="AB407" s="8"/>
      <c r="AC407" s="8"/>
      <c r="AD407" s="8"/>
      <c r="AE407" s="8"/>
      <c r="AG407" s="37"/>
      <c r="AH407" s="37"/>
      <c r="AI407" s="9"/>
      <c r="AJ407" s="8"/>
      <c r="AK407" s="8"/>
      <c r="AL407" s="8"/>
      <c r="AM407" s="8"/>
      <c r="AN407" s="8"/>
      <c r="AO407" s="8"/>
      <c r="AP407" s="8"/>
      <c r="AQ407" s="8"/>
      <c r="AS407" s="37"/>
      <c r="AT407" s="37"/>
      <c r="AU407" s="9"/>
      <c r="AV407" s="8"/>
      <c r="AW407" s="8"/>
      <c r="AX407" s="8"/>
      <c r="AY407" s="8"/>
      <c r="AZ407" s="8"/>
      <c r="BA407" s="8"/>
      <c r="BB407" s="8"/>
      <c r="BC407" s="8"/>
    </row>
    <row r="408" spans="1:55" x14ac:dyDescent="0.25">
      <c r="A408" s="46">
        <v>58.1</v>
      </c>
      <c r="B408" s="48" t="b">
        <v>1</v>
      </c>
      <c r="U408" s="37"/>
      <c r="V408" s="37"/>
      <c r="W408" s="9"/>
      <c r="X408" s="8"/>
      <c r="Y408" s="8"/>
      <c r="Z408" s="8"/>
      <c r="AA408" s="8"/>
      <c r="AB408" s="8"/>
      <c r="AC408" s="8"/>
      <c r="AD408" s="8"/>
      <c r="AE408" s="8"/>
      <c r="AG408" s="37"/>
      <c r="AH408" s="37"/>
      <c r="AI408" s="9"/>
      <c r="AJ408" s="8"/>
      <c r="AK408" s="8"/>
      <c r="AL408" s="8"/>
      <c r="AM408" s="8"/>
      <c r="AN408" s="8"/>
      <c r="AO408" s="8"/>
      <c r="AP408" s="8"/>
      <c r="AQ408" s="8"/>
      <c r="AS408" s="37"/>
      <c r="AT408" s="37"/>
      <c r="AU408" s="9"/>
      <c r="AV408" s="8"/>
      <c r="AW408" s="8"/>
      <c r="AX408" s="8"/>
      <c r="AY408" s="8"/>
      <c r="AZ408" s="8"/>
      <c r="BA408" s="8"/>
      <c r="BB408" s="8"/>
      <c r="BC408" s="8"/>
    </row>
    <row r="409" spans="1:55" x14ac:dyDescent="0.25">
      <c r="A409" s="46">
        <v>57.5</v>
      </c>
      <c r="B409" s="48" t="b">
        <v>1</v>
      </c>
      <c r="U409" s="37"/>
      <c r="V409" s="37"/>
      <c r="W409" s="9"/>
      <c r="X409" s="8"/>
      <c r="Y409" s="8"/>
      <c r="Z409" s="8"/>
      <c r="AA409" s="8"/>
      <c r="AB409" s="8"/>
      <c r="AC409" s="8"/>
      <c r="AD409" s="8"/>
      <c r="AE409" s="8"/>
      <c r="AG409" s="37"/>
      <c r="AH409" s="37"/>
      <c r="AI409" s="9"/>
      <c r="AJ409" s="8"/>
      <c r="AK409" s="8"/>
      <c r="AL409" s="8"/>
      <c r="AM409" s="8"/>
      <c r="AN409" s="8"/>
      <c r="AO409" s="8"/>
      <c r="AP409" s="8"/>
      <c r="AQ409" s="8"/>
      <c r="AS409" s="37"/>
      <c r="AT409" s="37"/>
      <c r="AU409" s="9"/>
      <c r="AV409" s="8"/>
      <c r="AW409" s="8"/>
      <c r="AX409" s="8"/>
      <c r="AY409" s="8"/>
      <c r="AZ409" s="8"/>
      <c r="BA409" s="8"/>
      <c r="BB409" s="8"/>
      <c r="BC409" s="8"/>
    </row>
    <row r="410" spans="1:55" x14ac:dyDescent="0.25">
      <c r="A410" s="46">
        <v>56.9</v>
      </c>
      <c r="B410" s="48" t="b">
        <v>1</v>
      </c>
      <c r="U410" s="37"/>
      <c r="V410" s="37"/>
      <c r="W410" s="9"/>
      <c r="X410" s="8"/>
      <c r="Y410" s="8"/>
      <c r="Z410" s="8"/>
      <c r="AA410" s="8"/>
      <c r="AB410" s="8"/>
      <c r="AC410" s="8"/>
      <c r="AD410" s="8"/>
      <c r="AE410" s="8"/>
      <c r="AG410" s="37"/>
      <c r="AH410" s="37"/>
      <c r="AI410" s="9"/>
      <c r="AJ410" s="8"/>
      <c r="AK410" s="8"/>
      <c r="AL410" s="8"/>
      <c r="AM410" s="8"/>
      <c r="AN410" s="8"/>
      <c r="AO410" s="8"/>
      <c r="AP410" s="8"/>
      <c r="AQ410" s="8"/>
      <c r="AS410" s="37"/>
      <c r="AT410" s="37"/>
      <c r="AU410" s="9"/>
      <c r="AV410" s="8"/>
      <c r="AW410" s="8"/>
      <c r="AX410" s="8"/>
      <c r="AY410" s="8"/>
      <c r="AZ410" s="8"/>
      <c r="BA410" s="8"/>
      <c r="BB410" s="8"/>
      <c r="BC410" s="8"/>
    </row>
    <row r="411" spans="1:55" x14ac:dyDescent="0.25">
      <c r="A411" s="46">
        <v>56.1</v>
      </c>
      <c r="B411" s="48" t="b">
        <v>1</v>
      </c>
      <c r="U411" s="37"/>
      <c r="V411" s="37"/>
      <c r="W411" s="9"/>
      <c r="X411" s="8"/>
      <c r="Y411" s="8"/>
      <c r="Z411" s="8"/>
      <c r="AA411" s="8"/>
      <c r="AB411" s="8"/>
      <c r="AC411" s="8"/>
      <c r="AD411" s="8"/>
      <c r="AE411" s="8"/>
      <c r="AG411" s="37"/>
      <c r="AH411" s="37"/>
      <c r="AI411" s="9"/>
      <c r="AJ411" s="8"/>
      <c r="AK411" s="8"/>
      <c r="AL411" s="8"/>
      <c r="AM411" s="8"/>
      <c r="AN411" s="8"/>
      <c r="AO411" s="8"/>
      <c r="AP411" s="8"/>
      <c r="AQ411" s="8"/>
      <c r="AS411" s="37"/>
      <c r="AT411" s="37"/>
      <c r="AU411" s="9"/>
      <c r="AV411" s="8"/>
      <c r="AW411" s="8"/>
      <c r="AX411" s="8"/>
      <c r="AY411" s="8"/>
      <c r="AZ411" s="8"/>
      <c r="BA411" s="8"/>
      <c r="BB411" s="8"/>
      <c r="BC411" s="8"/>
    </row>
    <row r="412" spans="1:55" x14ac:dyDescent="0.25">
      <c r="A412" s="46">
        <v>55.3</v>
      </c>
      <c r="B412" s="48" t="b">
        <v>1</v>
      </c>
      <c r="U412" s="37"/>
      <c r="V412" s="37"/>
      <c r="W412" s="9"/>
      <c r="X412" s="8"/>
      <c r="Y412" s="8"/>
      <c r="Z412" s="8"/>
      <c r="AA412" s="8"/>
      <c r="AB412" s="8"/>
      <c r="AC412" s="8"/>
      <c r="AD412" s="8"/>
      <c r="AE412" s="8"/>
      <c r="AG412" s="37"/>
      <c r="AH412" s="37"/>
      <c r="AI412" s="9"/>
      <c r="AJ412" s="8"/>
      <c r="AK412" s="8"/>
      <c r="AL412" s="8"/>
      <c r="AM412" s="8"/>
      <c r="AN412" s="8"/>
      <c r="AO412" s="8"/>
      <c r="AP412" s="8"/>
      <c r="AQ412" s="8"/>
      <c r="AS412" s="37"/>
      <c r="AT412" s="37"/>
      <c r="AU412" s="9"/>
      <c r="AV412" s="8"/>
      <c r="AW412" s="8"/>
      <c r="AX412" s="8"/>
      <c r="AY412" s="8"/>
      <c r="AZ412" s="8"/>
      <c r="BA412" s="8"/>
      <c r="BB412" s="8"/>
      <c r="BC412" s="8"/>
    </row>
    <row r="413" spans="1:55" x14ac:dyDescent="0.25">
      <c r="A413" s="46">
        <v>54.3</v>
      </c>
      <c r="B413" s="48" t="b">
        <v>1</v>
      </c>
      <c r="U413" s="37"/>
      <c r="V413" s="37"/>
      <c r="W413" s="9"/>
      <c r="X413" s="8"/>
      <c r="Y413" s="8"/>
      <c r="Z413" s="8"/>
      <c r="AA413" s="8"/>
      <c r="AB413" s="8"/>
      <c r="AC413" s="8"/>
      <c r="AD413" s="8"/>
      <c r="AE413" s="8"/>
      <c r="AG413" s="37"/>
      <c r="AH413" s="37"/>
      <c r="AI413" s="9"/>
      <c r="AJ413" s="8"/>
      <c r="AK413" s="8"/>
      <c r="AL413" s="8"/>
      <c r="AM413" s="8"/>
      <c r="AN413" s="8"/>
      <c r="AO413" s="8"/>
      <c r="AP413" s="8"/>
      <c r="AQ413" s="8"/>
      <c r="AS413" s="37"/>
      <c r="AT413" s="37"/>
      <c r="AU413" s="9"/>
      <c r="AV413" s="8"/>
      <c r="AW413" s="8"/>
      <c r="AX413" s="8"/>
      <c r="AY413" s="8"/>
      <c r="AZ413" s="8"/>
      <c r="BA413" s="8"/>
      <c r="BB413" s="8"/>
      <c r="BC413" s="8"/>
    </row>
    <row r="414" spans="1:55" x14ac:dyDescent="0.25">
      <c r="A414" s="46">
        <v>53.3</v>
      </c>
      <c r="B414" s="48" t="b">
        <v>1</v>
      </c>
      <c r="U414" s="37"/>
      <c r="V414" s="37"/>
      <c r="W414" s="9"/>
      <c r="X414" s="8"/>
      <c r="Y414" s="8"/>
      <c r="Z414" s="8"/>
      <c r="AA414" s="8"/>
      <c r="AB414" s="8"/>
      <c r="AC414" s="8"/>
      <c r="AD414" s="8"/>
      <c r="AE414" s="8"/>
      <c r="AG414" s="37"/>
      <c r="AH414" s="37"/>
      <c r="AI414" s="9"/>
      <c r="AJ414" s="8"/>
      <c r="AK414" s="8"/>
      <c r="AL414" s="8"/>
      <c r="AM414" s="8"/>
      <c r="AN414" s="8"/>
      <c r="AO414" s="8"/>
      <c r="AP414" s="8"/>
      <c r="AQ414" s="8"/>
      <c r="AS414" s="37"/>
      <c r="AT414" s="37"/>
      <c r="AU414" s="9"/>
      <c r="AV414" s="8"/>
      <c r="AW414" s="8"/>
      <c r="AX414" s="8"/>
      <c r="AY414" s="8"/>
      <c r="AZ414" s="8"/>
      <c r="BA414" s="8"/>
      <c r="BB414" s="8"/>
      <c r="BC414" s="8"/>
    </row>
    <row r="415" spans="1:55" x14ac:dyDescent="0.25">
      <c r="A415" s="46">
        <v>52.4</v>
      </c>
      <c r="B415" s="48" t="b">
        <v>1</v>
      </c>
      <c r="U415" s="37"/>
      <c r="V415" s="37"/>
      <c r="W415" s="9"/>
      <c r="X415" s="8"/>
      <c r="Y415" s="8"/>
      <c r="Z415" s="8"/>
      <c r="AA415" s="8"/>
      <c r="AB415" s="8"/>
      <c r="AC415" s="8"/>
      <c r="AD415" s="8"/>
      <c r="AE415" s="8"/>
      <c r="AG415" s="37"/>
      <c r="AH415" s="37"/>
      <c r="AI415" s="9"/>
      <c r="AJ415" s="8"/>
      <c r="AK415" s="8"/>
      <c r="AL415" s="8"/>
      <c r="AM415" s="8"/>
      <c r="AN415" s="8"/>
      <c r="AO415" s="8"/>
      <c r="AP415" s="8"/>
      <c r="AQ415" s="8"/>
      <c r="AS415" s="37"/>
      <c r="AT415" s="37"/>
      <c r="AU415" s="9"/>
      <c r="AV415" s="8"/>
      <c r="AW415" s="8"/>
      <c r="AX415" s="8"/>
      <c r="AY415" s="8"/>
      <c r="AZ415" s="8"/>
      <c r="BA415" s="8"/>
      <c r="BB415" s="8"/>
      <c r="BC415" s="8"/>
    </row>
    <row r="416" spans="1:55" x14ac:dyDescent="0.25">
      <c r="A416" s="46">
        <v>51.6</v>
      </c>
      <c r="B416" s="48" t="b">
        <v>1</v>
      </c>
      <c r="U416" s="37"/>
      <c r="V416" s="37"/>
      <c r="W416" s="9"/>
      <c r="X416" s="8"/>
      <c r="Y416" s="8"/>
      <c r="Z416" s="8"/>
      <c r="AA416" s="8"/>
      <c r="AB416" s="8"/>
      <c r="AC416" s="8"/>
      <c r="AD416" s="8"/>
      <c r="AE416" s="8"/>
      <c r="AG416" s="37"/>
      <c r="AH416" s="37"/>
      <c r="AI416" s="9"/>
      <c r="AJ416" s="8"/>
      <c r="AK416" s="8"/>
      <c r="AL416" s="8"/>
      <c r="AM416" s="8"/>
      <c r="AN416" s="8"/>
      <c r="AO416" s="8"/>
      <c r="AP416" s="8"/>
      <c r="AQ416" s="8"/>
      <c r="AS416" s="37"/>
      <c r="AT416" s="37"/>
      <c r="AU416" s="9"/>
      <c r="AV416" s="8"/>
      <c r="AW416" s="8"/>
      <c r="AX416" s="8"/>
      <c r="AY416" s="8"/>
      <c r="AZ416" s="8"/>
      <c r="BA416" s="8"/>
      <c r="BB416" s="8"/>
      <c r="BC416" s="8"/>
    </row>
    <row r="417" spans="1:55" x14ac:dyDescent="0.25">
      <c r="A417" s="46">
        <v>51</v>
      </c>
      <c r="B417" s="48" t="b">
        <v>1</v>
      </c>
      <c r="U417" s="37"/>
      <c r="V417" s="37"/>
      <c r="W417" s="9"/>
      <c r="X417" s="8"/>
      <c r="Y417" s="8"/>
      <c r="Z417" s="8"/>
      <c r="AA417" s="8"/>
      <c r="AB417" s="8"/>
      <c r="AC417" s="8"/>
      <c r="AD417" s="8"/>
      <c r="AE417" s="8"/>
      <c r="AG417" s="37"/>
      <c r="AH417" s="37"/>
      <c r="AI417" s="9"/>
      <c r="AJ417" s="8"/>
      <c r="AK417" s="8"/>
      <c r="AL417" s="8"/>
      <c r="AM417" s="8"/>
      <c r="AN417" s="8"/>
      <c r="AO417" s="8"/>
      <c r="AP417" s="8"/>
      <c r="AQ417" s="8"/>
      <c r="AS417" s="37"/>
      <c r="AT417" s="37"/>
      <c r="AU417" s="9"/>
      <c r="AV417" s="8"/>
      <c r="AW417" s="8"/>
      <c r="AX417" s="8"/>
      <c r="AY417" s="8"/>
      <c r="AZ417" s="8"/>
      <c r="BA417" s="8"/>
      <c r="BB417" s="8"/>
      <c r="BC417" s="8"/>
    </row>
    <row r="418" spans="1:55" x14ac:dyDescent="0.25">
      <c r="A418" s="46">
        <v>56</v>
      </c>
      <c r="B418" s="48" t="b">
        <v>1</v>
      </c>
      <c r="U418" s="37"/>
      <c r="V418" s="37"/>
      <c r="W418" s="9"/>
      <c r="X418" s="8"/>
      <c r="Y418" s="8"/>
      <c r="Z418" s="8"/>
      <c r="AA418" s="8"/>
      <c r="AB418" s="8"/>
      <c r="AC418" s="8"/>
      <c r="AD418" s="8"/>
      <c r="AE418" s="8"/>
      <c r="AG418" s="37"/>
      <c r="AH418" s="37"/>
      <c r="AI418" s="9"/>
      <c r="AJ418" s="8"/>
      <c r="AK418" s="8"/>
      <c r="AL418" s="8"/>
      <c r="AM418" s="8"/>
      <c r="AN418" s="8"/>
      <c r="AO418" s="8"/>
      <c r="AP418" s="8"/>
      <c r="AQ418" s="8"/>
      <c r="AS418" s="37"/>
      <c r="AT418" s="37"/>
      <c r="AU418" s="9"/>
      <c r="AV418" s="8"/>
      <c r="AW418" s="8"/>
      <c r="AX418" s="8"/>
      <c r="AY418" s="8"/>
      <c r="AZ418" s="8"/>
      <c r="BA418" s="8"/>
      <c r="BB418" s="8"/>
      <c r="BC418" s="8"/>
    </row>
    <row r="419" spans="1:55" x14ac:dyDescent="0.25">
      <c r="A419" s="46">
        <v>51</v>
      </c>
      <c r="B419" s="48" t="b">
        <v>1</v>
      </c>
      <c r="U419" s="37"/>
      <c r="V419" s="37"/>
      <c r="W419" s="9"/>
      <c r="X419" s="8"/>
      <c r="Y419" s="8"/>
      <c r="Z419" s="8"/>
      <c r="AA419" s="8"/>
      <c r="AB419" s="8"/>
      <c r="AC419" s="8"/>
      <c r="AD419" s="8"/>
      <c r="AE419" s="8"/>
      <c r="AG419" s="37"/>
      <c r="AH419" s="37"/>
      <c r="AI419" s="9"/>
      <c r="AJ419" s="8"/>
      <c r="AK419" s="8"/>
      <c r="AL419" s="8"/>
      <c r="AM419" s="8"/>
      <c r="AN419" s="8"/>
      <c r="AO419" s="8"/>
      <c r="AP419" s="8"/>
      <c r="AQ419" s="8"/>
      <c r="AS419" s="37"/>
      <c r="AT419" s="37"/>
      <c r="AU419" s="9"/>
      <c r="AV419" s="8"/>
      <c r="AW419" s="8"/>
      <c r="AX419" s="8"/>
      <c r="AY419" s="8"/>
      <c r="AZ419" s="8"/>
      <c r="BA419" s="8"/>
      <c r="BB419" s="8"/>
      <c r="BC419" s="8"/>
    </row>
    <row r="420" spans="1:55" x14ac:dyDescent="0.25">
      <c r="A420" s="46">
        <v>59.6</v>
      </c>
      <c r="B420" s="48" t="b">
        <v>1</v>
      </c>
      <c r="U420" s="37"/>
      <c r="V420" s="37"/>
      <c r="W420" s="9"/>
      <c r="X420" s="8"/>
      <c r="Y420" s="8"/>
      <c r="Z420" s="8"/>
      <c r="AA420" s="8"/>
      <c r="AB420" s="8"/>
      <c r="AC420" s="8"/>
      <c r="AD420" s="8"/>
      <c r="AE420" s="8"/>
      <c r="AG420" s="37"/>
      <c r="AH420" s="37"/>
      <c r="AI420" s="9"/>
      <c r="AJ420" s="8"/>
      <c r="AK420" s="8"/>
      <c r="AL420" s="8"/>
      <c r="AM420" s="8"/>
      <c r="AN420" s="8"/>
      <c r="AO420" s="8"/>
      <c r="AP420" s="8"/>
      <c r="AQ420" s="8"/>
      <c r="AS420" s="37"/>
      <c r="AT420" s="37"/>
      <c r="AU420" s="9"/>
      <c r="AV420" s="8"/>
      <c r="AW420" s="8"/>
      <c r="AX420" s="8"/>
      <c r="AY420" s="8"/>
      <c r="AZ420" s="8"/>
      <c r="BA420" s="8"/>
      <c r="BB420" s="8"/>
      <c r="BC420" s="8"/>
    </row>
    <row r="421" spans="1:55" x14ac:dyDescent="0.25">
      <c r="A421" s="46">
        <v>59.1</v>
      </c>
      <c r="B421" s="48" t="b">
        <v>1</v>
      </c>
      <c r="U421" s="37"/>
      <c r="V421" s="37"/>
      <c r="W421" s="9"/>
      <c r="X421" s="8"/>
      <c r="Y421" s="8"/>
      <c r="Z421" s="8"/>
      <c r="AA421" s="8"/>
      <c r="AB421" s="8"/>
      <c r="AC421" s="8"/>
      <c r="AD421" s="8"/>
      <c r="AE421" s="8"/>
      <c r="AG421" s="37"/>
      <c r="AH421" s="37"/>
      <c r="AI421" s="9"/>
      <c r="AJ421" s="8"/>
      <c r="AK421" s="8"/>
      <c r="AL421" s="8"/>
      <c r="AM421" s="8"/>
      <c r="AN421" s="8"/>
      <c r="AO421" s="8"/>
      <c r="AP421" s="8"/>
      <c r="AQ421" s="8"/>
      <c r="AS421" s="37"/>
      <c r="AT421" s="37"/>
      <c r="AU421" s="9"/>
      <c r="AV421" s="8"/>
      <c r="AW421" s="8"/>
      <c r="AX421" s="8"/>
      <c r="AY421" s="8"/>
      <c r="AZ421" s="8"/>
      <c r="BA421" s="8"/>
      <c r="BB421" s="8"/>
      <c r="BC421" s="8"/>
    </row>
    <row r="422" spans="1:55" x14ac:dyDescent="0.25">
      <c r="A422" s="46">
        <v>58.6</v>
      </c>
      <c r="B422" s="48" t="b">
        <v>1</v>
      </c>
      <c r="U422" s="37"/>
      <c r="V422" s="37"/>
      <c r="W422" s="9"/>
      <c r="X422" s="8"/>
      <c r="Y422" s="8"/>
      <c r="Z422" s="8"/>
      <c r="AA422" s="8"/>
      <c r="AB422" s="8"/>
      <c r="AC422" s="8"/>
      <c r="AD422" s="8"/>
      <c r="AE422" s="8"/>
      <c r="AG422" s="37"/>
      <c r="AH422" s="37"/>
      <c r="AI422" s="9"/>
      <c r="AJ422" s="8"/>
      <c r="AK422" s="8"/>
      <c r="AL422" s="8"/>
      <c r="AM422" s="8"/>
      <c r="AN422" s="8"/>
      <c r="AO422" s="8"/>
      <c r="AP422" s="8"/>
      <c r="AQ422" s="8"/>
      <c r="AS422" s="37"/>
      <c r="AT422" s="37"/>
      <c r="AU422" s="9"/>
      <c r="AV422" s="8"/>
      <c r="AW422" s="8"/>
      <c r="AX422" s="8"/>
      <c r="AY422" s="8"/>
      <c r="AZ422" s="8"/>
      <c r="BA422" s="8"/>
      <c r="BB422" s="8"/>
      <c r="BC422" s="8"/>
    </row>
    <row r="423" spans="1:55" x14ac:dyDescent="0.25">
      <c r="A423" s="46">
        <v>58</v>
      </c>
      <c r="B423" s="48" t="b">
        <v>1</v>
      </c>
      <c r="U423" s="37"/>
      <c r="V423" s="37"/>
      <c r="W423" s="9"/>
      <c r="X423" s="8"/>
      <c r="Y423" s="8"/>
      <c r="Z423" s="8"/>
      <c r="AA423" s="8"/>
      <c r="AB423" s="8"/>
      <c r="AC423" s="8"/>
      <c r="AD423" s="8"/>
      <c r="AE423" s="8"/>
      <c r="AG423" s="37"/>
      <c r="AH423" s="37"/>
      <c r="AI423" s="9"/>
      <c r="AJ423" s="8"/>
      <c r="AK423" s="8"/>
      <c r="AL423" s="8"/>
      <c r="AM423" s="8"/>
      <c r="AN423" s="8"/>
      <c r="AO423" s="8"/>
      <c r="AP423" s="8"/>
      <c r="AQ423" s="8"/>
      <c r="AS423" s="37"/>
      <c r="AT423" s="37"/>
      <c r="AU423" s="9"/>
      <c r="AV423" s="8"/>
      <c r="AW423" s="8"/>
      <c r="AX423" s="8"/>
      <c r="AY423" s="8"/>
      <c r="AZ423" s="8"/>
      <c r="BA423" s="8"/>
      <c r="BB423" s="8"/>
      <c r="BC423" s="8"/>
    </row>
    <row r="424" spans="1:55" x14ac:dyDescent="0.25">
      <c r="A424" s="46">
        <v>57.4</v>
      </c>
      <c r="B424" s="48" t="b">
        <v>1</v>
      </c>
      <c r="U424" s="37"/>
      <c r="V424" s="37"/>
      <c r="W424" s="9"/>
      <c r="X424" s="8"/>
      <c r="Y424" s="8"/>
      <c r="Z424" s="8"/>
      <c r="AA424" s="8"/>
      <c r="AB424" s="8"/>
      <c r="AC424" s="8"/>
      <c r="AD424" s="8"/>
      <c r="AE424" s="8"/>
      <c r="AG424" s="37"/>
      <c r="AH424" s="37"/>
      <c r="AI424" s="9"/>
      <c r="AJ424" s="8"/>
      <c r="AK424" s="8"/>
      <c r="AL424" s="8"/>
      <c r="AM424" s="8"/>
      <c r="AN424" s="8"/>
      <c r="AO424" s="8"/>
      <c r="AP424" s="8"/>
      <c r="AQ424" s="8"/>
      <c r="AS424" s="37"/>
      <c r="AT424" s="37"/>
      <c r="AU424" s="9"/>
      <c r="AV424" s="8"/>
      <c r="AW424" s="8"/>
      <c r="AX424" s="8"/>
      <c r="AY424" s="8"/>
      <c r="AZ424" s="8"/>
      <c r="BA424" s="8"/>
      <c r="BB424" s="8"/>
      <c r="BC424" s="8"/>
    </row>
    <row r="425" spans="1:55" x14ac:dyDescent="0.25">
      <c r="A425" s="46">
        <v>56.8</v>
      </c>
      <c r="B425" s="48" t="b">
        <v>1</v>
      </c>
      <c r="U425" s="37"/>
      <c r="V425" s="37"/>
      <c r="W425" s="9"/>
      <c r="X425" s="8"/>
      <c r="Y425" s="8"/>
      <c r="Z425" s="8"/>
      <c r="AA425" s="8"/>
      <c r="AB425" s="8"/>
      <c r="AC425" s="8"/>
      <c r="AD425" s="8"/>
      <c r="AE425" s="8"/>
      <c r="AG425" s="37"/>
      <c r="AH425" s="37"/>
      <c r="AI425" s="9"/>
      <c r="AJ425" s="8"/>
      <c r="AK425" s="8"/>
      <c r="AL425" s="8"/>
      <c r="AM425" s="8"/>
      <c r="AN425" s="8"/>
      <c r="AO425" s="8"/>
      <c r="AP425" s="8"/>
      <c r="AQ425" s="8"/>
      <c r="AS425" s="37"/>
      <c r="AT425" s="37"/>
      <c r="AU425" s="9"/>
      <c r="AV425" s="8"/>
      <c r="AW425" s="8"/>
      <c r="AX425" s="8"/>
      <c r="AY425" s="8"/>
      <c r="AZ425" s="8"/>
      <c r="BA425" s="8"/>
      <c r="BB425" s="8"/>
      <c r="BC425" s="8"/>
    </row>
    <row r="426" spans="1:55" x14ac:dyDescent="0.25">
      <c r="A426" s="46">
        <v>56.2</v>
      </c>
      <c r="B426" s="48" t="b">
        <v>1</v>
      </c>
      <c r="U426" s="37"/>
      <c r="V426" s="37"/>
      <c r="W426" s="9"/>
      <c r="X426" s="8"/>
      <c r="Y426" s="8"/>
      <c r="Z426" s="8"/>
      <c r="AA426" s="8"/>
      <c r="AB426" s="8"/>
      <c r="AC426" s="8"/>
      <c r="AD426" s="8"/>
      <c r="AE426" s="8"/>
      <c r="AG426" s="37"/>
      <c r="AH426" s="37"/>
      <c r="AI426" s="9"/>
      <c r="AJ426" s="8"/>
      <c r="AK426" s="8"/>
      <c r="AL426" s="8"/>
      <c r="AM426" s="8"/>
      <c r="AN426" s="8"/>
      <c r="AO426" s="8"/>
      <c r="AP426" s="8"/>
      <c r="AQ426" s="8"/>
      <c r="AS426" s="37"/>
      <c r="AT426" s="37"/>
      <c r="AU426" s="9"/>
      <c r="AV426" s="8"/>
      <c r="AW426" s="8"/>
      <c r="AX426" s="8"/>
      <c r="AY426" s="8"/>
      <c r="AZ426" s="8"/>
      <c r="BA426" s="8"/>
      <c r="BB426" s="8"/>
      <c r="BC426" s="8"/>
    </row>
    <row r="427" spans="1:55" x14ac:dyDescent="0.25">
      <c r="A427" s="46">
        <v>55.3</v>
      </c>
      <c r="B427" s="48" t="b">
        <v>1</v>
      </c>
      <c r="U427" s="37"/>
      <c r="V427" s="37"/>
      <c r="W427" s="9"/>
      <c r="X427" s="8"/>
      <c r="Y427" s="8"/>
      <c r="Z427" s="8"/>
      <c r="AA427" s="8"/>
      <c r="AB427" s="8"/>
      <c r="AC427" s="8"/>
      <c r="AD427" s="8"/>
      <c r="AE427" s="8"/>
      <c r="AG427" s="37"/>
      <c r="AH427" s="37"/>
      <c r="AI427" s="9"/>
      <c r="AJ427" s="8"/>
      <c r="AK427" s="8"/>
      <c r="AL427" s="8"/>
      <c r="AM427" s="8"/>
      <c r="AN427" s="8"/>
      <c r="AO427" s="8"/>
      <c r="AP427" s="8"/>
      <c r="AQ427" s="8"/>
      <c r="AS427" s="37"/>
      <c r="AT427" s="37"/>
      <c r="AU427" s="9"/>
      <c r="AV427" s="8"/>
      <c r="AW427" s="8"/>
      <c r="AX427" s="8"/>
      <c r="AY427" s="8"/>
      <c r="AZ427" s="8"/>
      <c r="BA427" s="8"/>
      <c r="BB427" s="8"/>
      <c r="BC427" s="8"/>
    </row>
    <row r="428" spans="1:55" x14ac:dyDescent="0.25">
      <c r="A428" s="46">
        <v>54.8</v>
      </c>
      <c r="B428" s="48" t="b">
        <v>1</v>
      </c>
      <c r="U428" s="37"/>
      <c r="V428" s="37"/>
      <c r="W428" s="9"/>
      <c r="X428" s="8"/>
      <c r="Y428" s="8"/>
      <c r="Z428" s="8"/>
      <c r="AA428" s="8"/>
      <c r="AB428" s="8"/>
      <c r="AC428" s="8"/>
      <c r="AD428" s="8"/>
      <c r="AE428" s="8"/>
      <c r="AG428" s="37"/>
      <c r="AH428" s="37"/>
      <c r="AI428" s="9"/>
      <c r="AJ428" s="8"/>
      <c r="AK428" s="8"/>
      <c r="AL428" s="8"/>
      <c r="AM428" s="8"/>
      <c r="AN428" s="8"/>
      <c r="AO428" s="8"/>
      <c r="AP428" s="8"/>
      <c r="AQ428" s="8"/>
      <c r="AS428" s="37"/>
      <c r="AT428" s="37"/>
      <c r="AU428" s="9"/>
      <c r="AV428" s="8"/>
      <c r="AW428" s="8"/>
      <c r="AX428" s="8"/>
      <c r="AY428" s="8"/>
      <c r="AZ428" s="8"/>
      <c r="BA428" s="8"/>
      <c r="BB428" s="8"/>
      <c r="BC428" s="8"/>
    </row>
    <row r="429" spans="1:55" x14ac:dyDescent="0.25">
      <c r="A429" s="46">
        <v>54.1</v>
      </c>
      <c r="B429" s="48" t="b">
        <v>1</v>
      </c>
      <c r="U429" s="37"/>
      <c r="V429" s="37"/>
      <c r="W429" s="9"/>
      <c r="X429" s="8"/>
      <c r="Y429" s="8"/>
      <c r="Z429" s="8"/>
      <c r="AA429" s="8"/>
      <c r="AB429" s="8"/>
      <c r="AC429" s="8"/>
      <c r="AD429" s="8"/>
      <c r="AE429" s="8"/>
      <c r="AG429" s="37"/>
      <c r="AH429" s="37"/>
      <c r="AI429" s="9"/>
      <c r="AJ429" s="8"/>
      <c r="AK429" s="8"/>
      <c r="AL429" s="8"/>
      <c r="AM429" s="8"/>
      <c r="AN429" s="8"/>
      <c r="AO429" s="8"/>
      <c r="AP429" s="8"/>
      <c r="AQ429" s="8"/>
      <c r="AS429" s="37"/>
      <c r="AT429" s="37"/>
      <c r="AU429" s="9"/>
      <c r="AV429" s="8"/>
      <c r="AW429" s="8"/>
      <c r="AX429" s="8"/>
      <c r="AY429" s="8"/>
      <c r="AZ429" s="8"/>
      <c r="BA429" s="8"/>
      <c r="BB429" s="8"/>
      <c r="BC429" s="8"/>
    </row>
    <row r="430" spans="1:55" x14ac:dyDescent="0.25">
      <c r="A430" s="46">
        <v>53.4</v>
      </c>
      <c r="B430" s="48" t="b">
        <v>1</v>
      </c>
      <c r="U430" s="37"/>
      <c r="V430" s="37"/>
      <c r="W430" s="9"/>
      <c r="X430" s="8"/>
      <c r="Y430" s="8"/>
      <c r="Z430" s="8"/>
      <c r="AA430" s="8"/>
      <c r="AB430" s="8"/>
      <c r="AC430" s="8"/>
      <c r="AD430" s="8"/>
      <c r="AE430" s="8"/>
      <c r="AG430" s="37"/>
      <c r="AH430" s="37"/>
      <c r="AI430" s="9"/>
      <c r="AJ430" s="8"/>
      <c r="AK430" s="8"/>
      <c r="AL430" s="8"/>
      <c r="AM430" s="8"/>
      <c r="AN430" s="8"/>
      <c r="AO430" s="8"/>
      <c r="AP430" s="8"/>
      <c r="AQ430" s="8"/>
      <c r="AS430" s="37"/>
      <c r="AT430" s="37"/>
      <c r="AU430" s="9"/>
      <c r="AV430" s="8"/>
      <c r="AW430" s="8"/>
      <c r="AX430" s="8"/>
      <c r="AY430" s="8"/>
      <c r="AZ430" s="8"/>
      <c r="BA430" s="8"/>
      <c r="BB430" s="8"/>
      <c r="BC430" s="8"/>
    </row>
    <row r="431" spans="1:55" x14ac:dyDescent="0.25">
      <c r="A431" s="46">
        <v>52.6</v>
      </c>
      <c r="B431" s="48" t="b">
        <v>1</v>
      </c>
      <c r="U431" s="37"/>
      <c r="V431" s="37"/>
      <c r="W431" s="9"/>
      <c r="X431" s="8"/>
      <c r="Y431" s="8"/>
      <c r="Z431" s="8"/>
      <c r="AA431" s="8"/>
      <c r="AB431" s="8"/>
      <c r="AC431" s="8"/>
      <c r="AD431" s="8"/>
      <c r="AE431" s="8"/>
      <c r="AG431" s="37"/>
      <c r="AH431" s="37"/>
      <c r="AI431" s="9"/>
      <c r="AJ431" s="8"/>
      <c r="AK431" s="8"/>
      <c r="AL431" s="8"/>
      <c r="AM431" s="8"/>
      <c r="AN431" s="8"/>
      <c r="AO431" s="8"/>
      <c r="AP431" s="8"/>
      <c r="AQ431" s="8"/>
      <c r="AS431" s="37"/>
      <c r="AT431" s="37"/>
      <c r="AU431" s="9"/>
      <c r="AV431" s="8"/>
      <c r="AW431" s="8"/>
      <c r="AX431" s="8"/>
      <c r="AY431" s="8"/>
      <c r="AZ431" s="8"/>
      <c r="BA431" s="8"/>
      <c r="BB431" s="8"/>
      <c r="BC431" s="8"/>
    </row>
    <row r="432" spans="1:55" x14ac:dyDescent="0.25">
      <c r="A432" s="46">
        <v>51.9</v>
      </c>
      <c r="B432" s="48" t="b">
        <v>1</v>
      </c>
      <c r="U432" s="37"/>
      <c r="V432" s="37"/>
      <c r="W432" s="9"/>
      <c r="X432" s="8"/>
      <c r="Y432" s="8"/>
      <c r="Z432" s="8"/>
      <c r="AA432" s="8"/>
      <c r="AB432" s="8"/>
      <c r="AC432" s="8"/>
      <c r="AD432" s="8"/>
      <c r="AE432" s="8"/>
      <c r="AG432" s="37"/>
      <c r="AH432" s="37"/>
      <c r="AI432" s="9"/>
      <c r="AJ432" s="8"/>
      <c r="AK432" s="8"/>
      <c r="AL432" s="8"/>
      <c r="AM432" s="8"/>
      <c r="AN432" s="8"/>
      <c r="AO432" s="8"/>
      <c r="AP432" s="8"/>
      <c r="AQ432" s="8"/>
      <c r="AS432" s="37"/>
      <c r="AT432" s="37"/>
      <c r="AU432" s="9"/>
      <c r="AV432" s="8"/>
      <c r="AW432" s="8"/>
      <c r="AX432" s="8"/>
      <c r="AY432" s="8"/>
      <c r="AZ432" s="8"/>
      <c r="BA432" s="8"/>
      <c r="BB432" s="8"/>
      <c r="BC432" s="8"/>
    </row>
    <row r="433" spans="1:55" x14ac:dyDescent="0.25">
      <c r="A433" s="46">
        <v>51.5</v>
      </c>
      <c r="B433" s="48" t="b">
        <v>1</v>
      </c>
      <c r="U433" s="37"/>
      <c r="V433" s="37"/>
      <c r="W433" s="9"/>
      <c r="X433" s="8"/>
      <c r="Y433" s="8"/>
      <c r="Z433" s="8"/>
      <c r="AA433" s="8"/>
      <c r="AB433" s="8"/>
      <c r="AC433" s="8"/>
      <c r="AD433" s="8"/>
      <c r="AE433" s="8"/>
      <c r="AG433" s="37"/>
      <c r="AH433" s="37"/>
      <c r="AI433" s="9"/>
      <c r="AJ433" s="8"/>
      <c r="AK433" s="8"/>
      <c r="AL433" s="8"/>
      <c r="AM433" s="8"/>
      <c r="AN433" s="8"/>
      <c r="AO433" s="8"/>
      <c r="AP433" s="8"/>
      <c r="AQ433" s="8"/>
      <c r="AS433" s="37"/>
      <c r="AT433" s="37"/>
      <c r="AU433" s="9"/>
      <c r="AV433" s="8"/>
      <c r="AW433" s="8"/>
      <c r="AX433" s="8"/>
      <c r="AY433" s="8"/>
      <c r="AZ433" s="8"/>
      <c r="BA433" s="8"/>
      <c r="BB433" s="8"/>
      <c r="BC433" s="8"/>
    </row>
    <row r="434" spans="1:55" x14ac:dyDescent="0.25">
      <c r="A434" s="46">
        <v>51.3</v>
      </c>
      <c r="B434" s="48" t="b">
        <v>1</v>
      </c>
      <c r="U434" s="37"/>
      <c r="V434" s="37"/>
      <c r="W434" s="9"/>
      <c r="X434" s="8"/>
      <c r="Y434" s="8"/>
      <c r="Z434" s="8"/>
      <c r="AA434" s="8"/>
      <c r="AB434" s="8"/>
      <c r="AC434" s="8"/>
      <c r="AD434" s="8"/>
      <c r="AE434" s="8"/>
      <c r="AG434" s="37"/>
      <c r="AH434" s="37"/>
      <c r="AI434" s="9"/>
      <c r="AJ434" s="8"/>
      <c r="AK434" s="8"/>
      <c r="AL434" s="8"/>
      <c r="AM434" s="8"/>
      <c r="AN434" s="8"/>
      <c r="AO434" s="8"/>
      <c r="AP434" s="8"/>
      <c r="AQ434" s="8"/>
      <c r="AS434" s="37"/>
      <c r="AT434" s="37"/>
      <c r="AU434" s="9"/>
      <c r="AV434" s="8"/>
      <c r="AW434" s="8"/>
      <c r="AX434" s="8"/>
      <c r="AY434" s="8"/>
      <c r="AZ434" s="8"/>
      <c r="BA434" s="8"/>
      <c r="BB434" s="8"/>
      <c r="BC434" s="8"/>
    </row>
    <row r="435" spans="1:55" x14ac:dyDescent="0.25">
      <c r="A435" s="46">
        <v>58</v>
      </c>
      <c r="B435" s="48" t="b">
        <v>1</v>
      </c>
      <c r="U435" s="37"/>
      <c r="V435" s="37"/>
      <c r="W435" s="9"/>
      <c r="X435" s="8"/>
      <c r="Y435" s="8"/>
      <c r="Z435" s="8"/>
      <c r="AA435" s="8"/>
      <c r="AB435" s="8"/>
      <c r="AC435" s="8"/>
      <c r="AD435" s="8"/>
      <c r="AE435" s="8"/>
      <c r="AG435" s="37"/>
      <c r="AH435" s="37"/>
      <c r="AI435" s="9"/>
      <c r="AJ435" s="8"/>
      <c r="AK435" s="8"/>
      <c r="AL435" s="8"/>
      <c r="AM435" s="8"/>
      <c r="AN435" s="8"/>
      <c r="AO435" s="8"/>
      <c r="AP435" s="8"/>
      <c r="AQ435" s="8"/>
      <c r="AS435" s="37"/>
      <c r="AT435" s="37"/>
      <c r="AU435" s="9"/>
      <c r="AV435" s="8"/>
      <c r="AW435" s="8"/>
      <c r="AX435" s="8"/>
      <c r="AY435" s="8"/>
      <c r="AZ435" s="8"/>
      <c r="BA435" s="8"/>
      <c r="BB435" s="8"/>
      <c r="BC435" s="8"/>
    </row>
    <row r="436" spans="1:55" x14ac:dyDescent="0.25">
      <c r="A436" s="46">
        <v>53.3</v>
      </c>
      <c r="B436" s="48" t="b">
        <v>1</v>
      </c>
      <c r="U436" s="37"/>
      <c r="V436" s="37"/>
      <c r="W436" s="9"/>
      <c r="X436" s="8"/>
      <c r="Y436" s="8"/>
      <c r="Z436" s="8"/>
      <c r="AA436" s="8"/>
      <c r="AB436" s="8"/>
      <c r="AC436" s="8"/>
      <c r="AD436" s="8"/>
      <c r="AE436" s="8"/>
      <c r="AG436" s="37"/>
      <c r="AH436" s="37"/>
      <c r="AI436" s="9"/>
      <c r="AJ436" s="8"/>
      <c r="AK436" s="8"/>
      <c r="AL436" s="8"/>
      <c r="AM436" s="8"/>
      <c r="AN436" s="8"/>
      <c r="AO436" s="8"/>
      <c r="AP436" s="8"/>
      <c r="AQ436" s="8"/>
      <c r="AS436" s="37"/>
      <c r="AT436" s="37"/>
      <c r="AU436" s="9"/>
      <c r="AV436" s="8"/>
      <c r="AW436" s="8"/>
      <c r="AX436" s="8"/>
      <c r="AY436" s="8"/>
      <c r="AZ436" s="8"/>
      <c r="BA436" s="8"/>
      <c r="BB436" s="8"/>
      <c r="BC436" s="8"/>
    </row>
    <row r="437" spans="1:55" x14ac:dyDescent="0.25">
      <c r="A437" s="46">
        <v>52.8</v>
      </c>
      <c r="B437" s="48" t="b">
        <v>1</v>
      </c>
      <c r="U437" s="37"/>
      <c r="V437" s="37"/>
      <c r="W437" s="9"/>
      <c r="X437" s="8"/>
      <c r="Y437" s="8"/>
      <c r="Z437" s="8"/>
      <c r="AA437" s="8"/>
      <c r="AB437" s="8"/>
      <c r="AC437" s="8"/>
      <c r="AD437" s="8"/>
      <c r="AE437" s="8"/>
      <c r="AG437" s="37"/>
      <c r="AH437" s="37"/>
      <c r="AI437" s="9"/>
      <c r="AJ437" s="8"/>
      <c r="AK437" s="8"/>
      <c r="AL437" s="8"/>
      <c r="AM437" s="8"/>
      <c r="AN437" s="8"/>
      <c r="AO437" s="8"/>
      <c r="AP437" s="8"/>
      <c r="AQ437" s="8"/>
      <c r="AS437" s="37"/>
      <c r="AT437" s="37"/>
      <c r="AU437" s="9"/>
      <c r="AV437" s="8"/>
      <c r="AW437" s="8"/>
      <c r="AX437" s="8"/>
      <c r="AY437" s="8"/>
      <c r="AZ437" s="8"/>
      <c r="BA437" s="8"/>
      <c r="BB437" s="8"/>
      <c r="BC437" s="8"/>
    </row>
    <row r="438" spans="1:55" x14ac:dyDescent="0.25">
      <c r="A438" s="46">
        <v>52.3</v>
      </c>
      <c r="B438" s="48" t="b">
        <v>1</v>
      </c>
      <c r="U438" s="37"/>
      <c r="V438" s="37"/>
      <c r="W438" s="9"/>
      <c r="X438" s="8"/>
      <c r="Y438" s="8"/>
      <c r="Z438" s="8"/>
      <c r="AA438" s="8"/>
      <c r="AB438" s="8"/>
      <c r="AC438" s="8"/>
      <c r="AD438" s="8"/>
      <c r="AE438" s="8"/>
      <c r="AG438" s="37"/>
      <c r="AH438" s="37"/>
      <c r="AI438" s="9"/>
      <c r="AJ438" s="8"/>
      <c r="AK438" s="8"/>
      <c r="AL438" s="8"/>
      <c r="AM438" s="8"/>
      <c r="AN438" s="8"/>
      <c r="AO438" s="8"/>
      <c r="AP438" s="8"/>
      <c r="AQ438" s="8"/>
      <c r="AS438" s="37"/>
      <c r="AT438" s="37"/>
      <c r="AU438" s="9"/>
      <c r="AV438" s="8"/>
      <c r="AW438" s="8"/>
      <c r="AX438" s="8"/>
      <c r="AY438" s="8"/>
      <c r="AZ438" s="8"/>
      <c r="BA438" s="8"/>
      <c r="BB438" s="8"/>
      <c r="BC438" s="8"/>
    </row>
    <row r="439" spans="1:55" x14ac:dyDescent="0.25">
      <c r="A439" s="46">
        <v>52</v>
      </c>
      <c r="B439" s="48" t="b">
        <v>1</v>
      </c>
      <c r="U439" s="37"/>
      <c r="V439" s="37"/>
      <c r="W439" s="9"/>
      <c r="X439" s="8"/>
      <c r="Y439" s="8"/>
      <c r="Z439" s="8"/>
      <c r="AA439" s="8"/>
      <c r="AB439" s="8"/>
      <c r="AC439" s="8"/>
      <c r="AD439" s="8"/>
      <c r="AE439" s="8"/>
      <c r="AG439" s="37"/>
      <c r="AH439" s="37"/>
      <c r="AI439" s="9"/>
      <c r="AJ439" s="8"/>
      <c r="AK439" s="8"/>
      <c r="AL439" s="8"/>
      <c r="AM439" s="8"/>
      <c r="AN439" s="8"/>
      <c r="AO439" s="8"/>
      <c r="AP439" s="8"/>
      <c r="AQ439" s="8"/>
      <c r="AS439" s="37"/>
      <c r="AT439" s="37"/>
      <c r="AU439" s="9"/>
      <c r="AV439" s="8"/>
      <c r="AW439" s="8"/>
      <c r="AX439" s="8"/>
      <c r="AY439" s="8"/>
      <c r="AZ439" s="8"/>
      <c r="BA439" s="8"/>
      <c r="BB439" s="8"/>
      <c r="BC439" s="8"/>
    </row>
    <row r="440" spans="1:55" x14ac:dyDescent="0.25">
      <c r="A440" s="46">
        <v>51.7</v>
      </c>
      <c r="B440" s="48" t="b">
        <v>1</v>
      </c>
      <c r="U440" s="37"/>
      <c r="V440" s="37"/>
      <c r="W440" s="9"/>
      <c r="X440" s="8"/>
      <c r="Y440" s="8"/>
      <c r="Z440" s="8"/>
      <c r="AA440" s="8"/>
      <c r="AB440" s="8"/>
      <c r="AC440" s="8"/>
      <c r="AD440" s="8"/>
      <c r="AE440" s="8"/>
      <c r="AG440" s="37"/>
      <c r="AH440" s="37"/>
      <c r="AI440" s="9"/>
      <c r="AJ440" s="8"/>
      <c r="AK440" s="8"/>
      <c r="AL440" s="8"/>
      <c r="AM440" s="8"/>
      <c r="AN440" s="8"/>
      <c r="AO440" s="8"/>
      <c r="AP440" s="8"/>
      <c r="AQ440" s="8"/>
      <c r="AS440" s="37"/>
      <c r="AT440" s="37"/>
      <c r="AU440" s="9"/>
      <c r="AV440" s="8"/>
      <c r="AW440" s="8"/>
      <c r="AX440" s="8"/>
      <c r="AY440" s="8"/>
      <c r="AZ440" s="8"/>
      <c r="BA440" s="8"/>
      <c r="BB440" s="8"/>
      <c r="BC440" s="8"/>
    </row>
    <row r="441" spans="1:55" x14ac:dyDescent="0.25">
      <c r="A441" s="46">
        <v>51.5</v>
      </c>
      <c r="B441" s="48" t="b">
        <v>1</v>
      </c>
      <c r="U441" s="37"/>
      <c r="V441" s="37"/>
      <c r="W441" s="9"/>
      <c r="X441" s="8"/>
      <c r="Y441" s="8"/>
      <c r="Z441" s="8"/>
      <c r="AA441" s="8"/>
      <c r="AB441" s="8"/>
      <c r="AC441" s="8"/>
      <c r="AD441" s="8"/>
      <c r="AE441" s="8"/>
      <c r="AG441" s="37"/>
      <c r="AH441" s="37"/>
      <c r="AI441" s="9"/>
      <c r="AJ441" s="8"/>
      <c r="AK441" s="8"/>
      <c r="AL441" s="8"/>
      <c r="AM441" s="8"/>
      <c r="AN441" s="8"/>
      <c r="AO441" s="8"/>
      <c r="AP441" s="8"/>
      <c r="AQ441" s="8"/>
      <c r="AS441" s="37"/>
      <c r="AT441" s="37"/>
      <c r="AU441" s="9"/>
      <c r="AV441" s="8"/>
      <c r="AW441" s="8"/>
      <c r="AX441" s="8"/>
      <c r="AY441" s="8"/>
      <c r="AZ441" s="8"/>
      <c r="BA441" s="8"/>
      <c r="BB441" s="8"/>
      <c r="BC441" s="8"/>
    </row>
    <row r="442" spans="1:55" x14ac:dyDescent="0.25">
      <c r="A442" s="46">
        <v>51</v>
      </c>
      <c r="B442" s="48" t="b">
        <v>1</v>
      </c>
      <c r="U442" s="37"/>
      <c r="V442" s="37"/>
      <c r="W442" s="9"/>
      <c r="X442" s="8"/>
      <c r="Y442" s="8"/>
      <c r="Z442" s="8"/>
      <c r="AA442" s="8"/>
      <c r="AB442" s="8"/>
      <c r="AC442" s="8"/>
      <c r="AD442" s="8"/>
      <c r="AE442" s="8"/>
      <c r="AG442" s="37"/>
      <c r="AH442" s="37"/>
      <c r="AI442" s="9"/>
      <c r="AJ442" s="8"/>
      <c r="AK442" s="8"/>
      <c r="AL442" s="8"/>
      <c r="AM442" s="8"/>
      <c r="AN442" s="8"/>
      <c r="AO442" s="8"/>
      <c r="AP442" s="8"/>
      <c r="AQ442" s="8"/>
      <c r="AS442" s="37"/>
      <c r="AT442" s="37"/>
      <c r="AU442" s="9"/>
      <c r="AV442" s="8"/>
      <c r="AW442" s="8"/>
      <c r="AX442" s="8"/>
      <c r="AY442" s="8"/>
      <c r="AZ442" s="8"/>
      <c r="BA442" s="8"/>
      <c r="BB442" s="8"/>
      <c r="BC442" s="8"/>
    </row>
    <row r="443" spans="1:55" x14ac:dyDescent="0.25">
      <c r="A443" s="46">
        <v>54</v>
      </c>
      <c r="B443" s="48" t="b">
        <v>1</v>
      </c>
      <c r="U443" s="37"/>
      <c r="V443" s="37"/>
      <c r="W443" s="9"/>
      <c r="X443" s="8"/>
      <c r="Y443" s="8"/>
      <c r="Z443" s="8"/>
      <c r="AA443" s="8"/>
      <c r="AB443" s="8"/>
      <c r="AC443" s="8"/>
      <c r="AD443" s="8"/>
      <c r="AE443" s="8"/>
      <c r="AG443" s="37"/>
      <c r="AH443" s="37"/>
      <c r="AI443" s="9"/>
      <c r="AJ443" s="8"/>
      <c r="AK443" s="8"/>
      <c r="AL443" s="8"/>
      <c r="AM443" s="8"/>
      <c r="AN443" s="8"/>
      <c r="AO443" s="8"/>
      <c r="AP443" s="8"/>
      <c r="AQ443" s="8"/>
      <c r="AS443" s="37"/>
      <c r="AT443" s="37"/>
      <c r="AU443" s="9"/>
      <c r="AV443" s="8"/>
      <c r="AW443" s="8"/>
      <c r="AX443" s="8"/>
      <c r="AY443" s="8"/>
      <c r="AZ443" s="8"/>
      <c r="BA443" s="8"/>
      <c r="BB443" s="8"/>
      <c r="BC443" s="8"/>
    </row>
    <row r="444" spans="1:55" x14ac:dyDescent="0.25">
      <c r="A444" s="46">
        <v>49.9</v>
      </c>
      <c r="B444" s="48" t="b">
        <v>1</v>
      </c>
      <c r="U444" s="37"/>
      <c r="V444" s="37"/>
      <c r="W444" s="9"/>
      <c r="X444" s="8"/>
      <c r="Y444" s="8"/>
      <c r="Z444" s="8"/>
      <c r="AA444" s="8"/>
      <c r="AB444" s="8"/>
      <c r="AC444" s="8"/>
      <c r="AD444" s="8"/>
      <c r="AE444" s="8"/>
      <c r="AG444" s="37"/>
      <c r="AH444" s="37"/>
      <c r="AI444" s="9"/>
      <c r="AJ444" s="8"/>
      <c r="AK444" s="8"/>
      <c r="AL444" s="8"/>
      <c r="AM444" s="8"/>
      <c r="AN444" s="8"/>
      <c r="AO444" s="8"/>
      <c r="AP444" s="8"/>
      <c r="AQ444" s="8"/>
      <c r="AS444" s="37"/>
      <c r="AT444" s="37"/>
      <c r="AU444" s="9"/>
      <c r="AV444" s="8"/>
      <c r="AW444" s="8"/>
      <c r="AX444" s="8"/>
      <c r="AY444" s="8"/>
      <c r="AZ444" s="8"/>
      <c r="BA444" s="8"/>
      <c r="BB444" s="8"/>
      <c r="BC444" s="8"/>
    </row>
    <row r="445" spans="1:55" x14ac:dyDescent="0.25">
      <c r="A445" s="46">
        <v>49.4</v>
      </c>
      <c r="B445" s="48" t="b">
        <v>1</v>
      </c>
      <c r="U445" s="37"/>
      <c r="V445" s="37"/>
      <c r="W445" s="9"/>
      <c r="X445" s="8"/>
      <c r="Y445" s="8"/>
      <c r="Z445" s="8"/>
      <c r="AA445" s="8"/>
      <c r="AB445" s="8"/>
      <c r="AC445" s="8"/>
      <c r="AD445" s="8"/>
      <c r="AE445" s="8"/>
      <c r="AG445" s="37"/>
      <c r="AH445" s="37"/>
      <c r="AI445" s="9"/>
      <c r="AJ445" s="8"/>
      <c r="AK445" s="8"/>
      <c r="AL445" s="8"/>
      <c r="AM445" s="8"/>
      <c r="AN445" s="8"/>
      <c r="AO445" s="8"/>
      <c r="AP445" s="8"/>
      <c r="AQ445" s="8"/>
      <c r="AS445" s="37"/>
      <c r="AT445" s="37"/>
      <c r="AU445" s="9"/>
      <c r="AV445" s="8"/>
      <c r="AW445" s="8"/>
      <c r="AX445" s="8"/>
      <c r="AY445" s="8"/>
      <c r="AZ445" s="8"/>
      <c r="BA445" s="8"/>
      <c r="BB445" s="8"/>
      <c r="BC445" s="8"/>
    </row>
    <row r="446" spans="1:55" x14ac:dyDescent="0.25">
      <c r="A446" s="46">
        <v>48.7</v>
      </c>
      <c r="B446" s="48" t="b">
        <v>1</v>
      </c>
      <c r="U446" s="37"/>
      <c r="V446" s="37"/>
      <c r="W446" s="9"/>
      <c r="X446" s="8"/>
      <c r="Y446" s="8"/>
      <c r="Z446" s="8"/>
      <c r="AA446" s="8"/>
      <c r="AB446" s="8"/>
      <c r="AC446" s="8"/>
      <c r="AD446" s="8"/>
      <c r="AE446" s="8"/>
      <c r="AG446" s="37"/>
      <c r="AH446" s="37"/>
      <c r="AI446" s="9"/>
      <c r="AJ446" s="8"/>
      <c r="AK446" s="8"/>
      <c r="AL446" s="8"/>
      <c r="AM446" s="8"/>
      <c r="AN446" s="8"/>
      <c r="AO446" s="8"/>
      <c r="AP446" s="8"/>
      <c r="AQ446" s="8"/>
      <c r="AS446" s="37"/>
      <c r="AT446" s="37"/>
      <c r="AU446" s="9"/>
      <c r="AV446" s="8"/>
      <c r="AW446" s="8"/>
      <c r="AX446" s="8"/>
      <c r="AY446" s="8"/>
      <c r="AZ446" s="8"/>
      <c r="BA446" s="8"/>
      <c r="BB446" s="8"/>
      <c r="BC446" s="8"/>
    </row>
    <row r="447" spans="1:55" x14ac:dyDescent="0.25">
      <c r="A447" s="46">
        <v>48.2</v>
      </c>
      <c r="B447" s="48" t="b">
        <v>1</v>
      </c>
      <c r="U447" s="37"/>
      <c r="V447" s="37"/>
      <c r="W447" s="9"/>
      <c r="X447" s="8"/>
      <c r="Y447" s="8"/>
      <c r="Z447" s="8"/>
      <c r="AA447" s="8"/>
      <c r="AB447" s="8"/>
      <c r="AC447" s="8"/>
      <c r="AD447" s="8"/>
      <c r="AE447" s="8"/>
      <c r="AG447" s="37"/>
      <c r="AH447" s="37"/>
      <c r="AI447" s="9"/>
      <c r="AJ447" s="8"/>
      <c r="AK447" s="8"/>
      <c r="AL447" s="8"/>
      <c r="AM447" s="8"/>
      <c r="AN447" s="8"/>
      <c r="AO447" s="8"/>
      <c r="AP447" s="8"/>
      <c r="AQ447" s="8"/>
      <c r="AS447" s="37"/>
      <c r="AT447" s="37"/>
      <c r="AU447" s="9"/>
      <c r="AV447" s="8"/>
      <c r="AW447" s="8"/>
      <c r="AX447" s="8"/>
      <c r="AY447" s="8"/>
      <c r="AZ447" s="8"/>
      <c r="BA447" s="8"/>
      <c r="BB447" s="8"/>
      <c r="BC447" s="8"/>
    </row>
    <row r="448" spans="1:55" x14ac:dyDescent="0.25">
      <c r="A448" s="46">
        <v>48</v>
      </c>
      <c r="B448" s="48" t="b">
        <v>1</v>
      </c>
      <c r="U448" s="37"/>
      <c r="V448" s="37"/>
      <c r="W448" s="9"/>
      <c r="X448" s="8"/>
      <c r="Y448" s="8"/>
      <c r="Z448" s="8"/>
      <c r="AA448" s="8"/>
      <c r="AB448" s="8"/>
      <c r="AC448" s="8"/>
      <c r="AD448" s="8"/>
      <c r="AE448" s="8"/>
      <c r="AG448" s="37"/>
      <c r="AH448" s="37"/>
      <c r="AI448" s="9"/>
      <c r="AJ448" s="8"/>
      <c r="AK448" s="8"/>
      <c r="AL448" s="8"/>
      <c r="AM448" s="8"/>
      <c r="AN448" s="8"/>
      <c r="AO448" s="8"/>
      <c r="AP448" s="8"/>
      <c r="AQ448" s="8"/>
      <c r="AS448" s="37"/>
      <c r="AT448" s="37"/>
      <c r="AU448" s="9"/>
      <c r="AV448" s="8"/>
      <c r="AW448" s="8"/>
      <c r="AX448" s="8"/>
      <c r="AY448" s="8"/>
      <c r="AZ448" s="8"/>
      <c r="BA448" s="8"/>
      <c r="BB448" s="8"/>
      <c r="BC448" s="8"/>
    </row>
    <row r="449" spans="1:55" x14ac:dyDescent="0.25">
      <c r="A449" s="46">
        <v>47.7</v>
      </c>
      <c r="B449" s="48" t="b">
        <v>1</v>
      </c>
      <c r="U449" s="37"/>
      <c r="V449" s="37"/>
      <c r="W449" s="9"/>
      <c r="X449" s="8"/>
      <c r="Y449" s="8"/>
      <c r="Z449" s="8"/>
      <c r="AA449" s="8"/>
      <c r="AB449" s="8"/>
      <c r="AC449" s="8"/>
      <c r="AD449" s="8"/>
      <c r="AE449" s="8"/>
      <c r="AG449" s="37"/>
      <c r="AH449" s="37"/>
      <c r="AI449" s="9"/>
      <c r="AJ449" s="8"/>
      <c r="AK449" s="8"/>
      <c r="AL449" s="8"/>
      <c r="AM449" s="8"/>
      <c r="AN449" s="8"/>
      <c r="AO449" s="8"/>
      <c r="AP449" s="8"/>
      <c r="AQ449" s="8"/>
      <c r="AS449" s="37"/>
      <c r="AT449" s="37"/>
      <c r="AU449" s="9"/>
      <c r="AV449" s="8"/>
      <c r="AW449" s="8"/>
      <c r="AX449" s="8"/>
      <c r="AY449" s="8"/>
      <c r="AZ449" s="8"/>
      <c r="BA449" s="8"/>
      <c r="BB449" s="8"/>
      <c r="BC449" s="8"/>
    </row>
    <row r="450" spans="1:55" x14ac:dyDescent="0.25">
      <c r="A450" s="46">
        <v>47.8</v>
      </c>
      <c r="B450" s="48" t="b">
        <v>1</v>
      </c>
      <c r="U450" s="37"/>
      <c r="V450" s="37"/>
      <c r="W450" s="9"/>
      <c r="X450" s="8"/>
      <c r="Y450" s="8"/>
      <c r="Z450" s="8"/>
      <c r="AA450" s="8"/>
      <c r="AB450" s="8"/>
      <c r="AC450" s="8"/>
      <c r="AD450" s="8"/>
      <c r="AE450" s="8"/>
      <c r="AG450" s="37"/>
      <c r="AH450" s="37"/>
      <c r="AI450" s="9"/>
      <c r="AJ450" s="8"/>
      <c r="AK450" s="8"/>
      <c r="AL450" s="8"/>
      <c r="AM450" s="8"/>
      <c r="AN450" s="8"/>
      <c r="AO450" s="8"/>
      <c r="AP450" s="8"/>
      <c r="AQ450" s="8"/>
      <c r="AS450" s="37"/>
      <c r="AT450" s="37"/>
      <c r="AU450" s="9"/>
      <c r="AV450" s="8"/>
      <c r="AW450" s="8"/>
      <c r="AX450" s="8"/>
      <c r="AY450" s="8"/>
      <c r="AZ450" s="8"/>
      <c r="BA450" s="8"/>
      <c r="BB450" s="8"/>
      <c r="BC450" s="8"/>
    </row>
    <row r="451" spans="1:55" x14ac:dyDescent="0.25">
      <c r="A451" s="46">
        <v>47.9</v>
      </c>
      <c r="B451" s="48" t="b">
        <v>1</v>
      </c>
      <c r="U451" s="37"/>
      <c r="V451" s="37"/>
      <c r="W451" s="9"/>
      <c r="X451" s="8"/>
      <c r="Y451" s="8"/>
      <c r="Z451" s="8"/>
      <c r="AA451" s="8"/>
      <c r="AB451" s="8"/>
      <c r="AC451" s="8"/>
      <c r="AD451" s="8"/>
      <c r="AE451" s="8"/>
      <c r="AG451" s="37"/>
      <c r="AH451" s="37"/>
      <c r="AI451" s="9"/>
      <c r="AJ451" s="8"/>
      <c r="AK451" s="8"/>
      <c r="AL451" s="8"/>
      <c r="AM451" s="8"/>
      <c r="AN451" s="8"/>
      <c r="AO451" s="8"/>
      <c r="AP451" s="8"/>
      <c r="AQ451" s="8"/>
      <c r="AS451" s="37"/>
      <c r="AT451" s="37"/>
      <c r="AU451" s="9"/>
      <c r="AV451" s="8"/>
      <c r="AW451" s="8"/>
      <c r="AX451" s="8"/>
      <c r="AY451" s="8"/>
      <c r="AZ451" s="8"/>
      <c r="BA451" s="8"/>
      <c r="BB451" s="8"/>
      <c r="BC451" s="8"/>
    </row>
    <row r="452" spans="1:55" x14ac:dyDescent="0.25">
      <c r="A452" s="46">
        <v>73.3</v>
      </c>
      <c r="B452" s="48" t="b">
        <v>1</v>
      </c>
      <c r="U452" s="37"/>
      <c r="V452" s="37"/>
      <c r="W452" s="9"/>
      <c r="X452" s="8"/>
      <c r="Y452" s="8"/>
      <c r="Z452" s="8"/>
      <c r="AA452" s="8"/>
      <c r="AB452" s="8"/>
      <c r="AC452" s="8"/>
      <c r="AD452" s="8"/>
      <c r="AE452" s="8"/>
      <c r="AG452" s="37"/>
      <c r="AH452" s="37"/>
      <c r="AI452" s="9"/>
      <c r="AJ452" s="8"/>
      <c r="AK452" s="8"/>
      <c r="AL452" s="8"/>
      <c r="AM452" s="8"/>
      <c r="AN452" s="8"/>
      <c r="AO452" s="8"/>
      <c r="AP452" s="8"/>
      <c r="AQ452" s="8"/>
      <c r="AS452" s="37"/>
      <c r="AT452" s="37"/>
      <c r="AU452" s="9"/>
      <c r="AV452" s="8"/>
      <c r="AW452" s="8"/>
      <c r="AX452" s="8"/>
      <c r="AY452" s="8"/>
      <c r="AZ452" s="8"/>
      <c r="BA452" s="8"/>
      <c r="BB452" s="8"/>
      <c r="BC452" s="8"/>
    </row>
    <row r="453" spans="1:55" x14ac:dyDescent="0.25">
      <c r="A453" s="46">
        <v>73</v>
      </c>
      <c r="B453" s="48" t="b">
        <v>1</v>
      </c>
      <c r="U453" s="37"/>
      <c r="V453" s="37"/>
      <c r="W453" s="9"/>
      <c r="X453" s="8"/>
      <c r="Y453" s="8"/>
      <c r="Z453" s="8"/>
      <c r="AA453" s="8"/>
      <c r="AB453" s="8"/>
      <c r="AC453" s="8"/>
      <c r="AD453" s="8"/>
      <c r="AE453" s="8"/>
      <c r="AG453" s="37"/>
      <c r="AH453" s="37"/>
      <c r="AI453" s="9"/>
      <c r="AJ453" s="8"/>
      <c r="AK453" s="8"/>
      <c r="AL453" s="8"/>
      <c r="AM453" s="8"/>
      <c r="AN453" s="8"/>
      <c r="AO453" s="8"/>
      <c r="AP453" s="8"/>
      <c r="AQ453" s="8"/>
      <c r="AS453" s="37"/>
      <c r="AT453" s="37"/>
      <c r="AU453" s="9"/>
      <c r="AV453" s="8"/>
      <c r="AW453" s="8"/>
      <c r="AX453" s="8"/>
      <c r="AY453" s="8"/>
      <c r="AZ453" s="8"/>
      <c r="BA453" s="8"/>
      <c r="BB453" s="8"/>
      <c r="BC453" s="8"/>
    </row>
    <row r="454" spans="1:55" x14ac:dyDescent="0.25">
      <c r="A454" s="46">
        <v>72.8</v>
      </c>
      <c r="B454" s="48" t="b">
        <v>1</v>
      </c>
      <c r="U454" s="37"/>
      <c r="V454" s="37"/>
      <c r="W454" s="9"/>
      <c r="X454" s="8"/>
      <c r="Y454" s="8"/>
      <c r="Z454" s="8"/>
      <c r="AA454" s="8"/>
      <c r="AB454" s="8"/>
      <c r="AC454" s="8"/>
      <c r="AD454" s="8"/>
      <c r="AE454" s="8"/>
      <c r="AG454" s="37"/>
      <c r="AH454" s="37"/>
      <c r="AI454" s="9"/>
      <c r="AJ454" s="8"/>
      <c r="AK454" s="8"/>
      <c r="AL454" s="8"/>
      <c r="AM454" s="8"/>
      <c r="AN454" s="8"/>
      <c r="AO454" s="8"/>
      <c r="AP454" s="8"/>
      <c r="AQ454" s="8"/>
      <c r="AS454" s="37"/>
      <c r="AT454" s="37"/>
      <c r="AU454" s="9"/>
      <c r="AV454" s="8"/>
      <c r="AW454" s="8"/>
      <c r="AX454" s="8"/>
      <c r="AY454" s="8"/>
      <c r="AZ454" s="8"/>
      <c r="BA454" s="8"/>
      <c r="BB454" s="8"/>
      <c r="BC454" s="8"/>
    </row>
    <row r="455" spans="1:55" x14ac:dyDescent="0.25">
      <c r="A455" s="46">
        <v>72.7</v>
      </c>
      <c r="B455" s="48" t="b">
        <v>1</v>
      </c>
      <c r="U455" s="37"/>
      <c r="V455" s="37"/>
      <c r="W455" s="9"/>
      <c r="X455" s="8"/>
      <c r="Y455" s="8"/>
      <c r="Z455" s="8"/>
      <c r="AA455" s="8"/>
      <c r="AB455" s="8"/>
      <c r="AC455" s="8"/>
      <c r="AD455" s="8"/>
      <c r="AE455" s="8"/>
      <c r="AG455" s="37"/>
      <c r="AH455" s="37"/>
      <c r="AI455" s="9"/>
      <c r="AJ455" s="8"/>
      <c r="AK455" s="8"/>
      <c r="AL455" s="8"/>
      <c r="AM455" s="8"/>
      <c r="AN455" s="8"/>
      <c r="AO455" s="8"/>
      <c r="AP455" s="8"/>
      <c r="AQ455" s="8"/>
      <c r="AS455" s="37"/>
      <c r="AT455" s="37"/>
      <c r="AU455" s="9"/>
      <c r="AV455" s="8"/>
      <c r="AW455" s="8"/>
      <c r="AX455" s="8"/>
      <c r="AY455" s="8"/>
      <c r="AZ455" s="8"/>
      <c r="BA455" s="8"/>
      <c r="BB455" s="8"/>
      <c r="BC455" s="8"/>
    </row>
    <row r="456" spans="1:55" x14ac:dyDescent="0.25">
      <c r="A456" s="46">
        <v>72.599999999999994</v>
      </c>
      <c r="B456" s="48" t="b">
        <v>1</v>
      </c>
      <c r="U456" s="37"/>
      <c r="V456" s="37"/>
      <c r="W456" s="9"/>
      <c r="X456" s="8"/>
      <c r="Y456" s="8"/>
      <c r="Z456" s="8"/>
      <c r="AA456" s="8"/>
      <c r="AB456" s="8"/>
      <c r="AC456" s="8"/>
      <c r="AD456" s="8"/>
      <c r="AE456" s="8"/>
      <c r="AG456" s="37"/>
      <c r="AH456" s="37"/>
      <c r="AI456" s="9"/>
      <c r="AJ456" s="8"/>
      <c r="AK456" s="8"/>
      <c r="AL456" s="8"/>
      <c r="AM456" s="8"/>
      <c r="AN456" s="8"/>
      <c r="AO456" s="8"/>
      <c r="AP456" s="8"/>
      <c r="AQ456" s="8"/>
      <c r="AS456" s="37"/>
      <c r="AT456" s="37"/>
      <c r="AU456" s="9"/>
      <c r="AV456" s="8"/>
      <c r="AW456" s="8"/>
      <c r="AX456" s="8"/>
      <c r="AY456" s="8"/>
      <c r="AZ456" s="8"/>
      <c r="BA456" s="8"/>
      <c r="BB456" s="8"/>
      <c r="BC456" s="8"/>
    </row>
    <row r="457" spans="1:55" x14ac:dyDescent="0.25">
      <c r="A457" s="46">
        <v>72.5</v>
      </c>
      <c r="B457" s="48" t="b">
        <v>1</v>
      </c>
      <c r="U457" s="37"/>
      <c r="V457" s="37"/>
      <c r="W457" s="9"/>
      <c r="X457" s="8"/>
      <c r="Y457" s="8"/>
      <c r="Z457" s="8"/>
      <c r="AA457" s="8"/>
      <c r="AB457" s="8"/>
      <c r="AC457" s="8"/>
      <c r="AD457" s="8"/>
      <c r="AE457" s="8"/>
      <c r="AG457" s="37"/>
      <c r="AH457" s="37"/>
      <c r="AI457" s="9"/>
      <c r="AJ457" s="8"/>
      <c r="AK457" s="8"/>
      <c r="AL457" s="8"/>
      <c r="AM457" s="8"/>
      <c r="AN457" s="8"/>
      <c r="AO457" s="8"/>
      <c r="AP457" s="8"/>
      <c r="AQ457" s="8"/>
      <c r="AS457" s="37"/>
      <c r="AT457" s="37"/>
      <c r="AU457" s="9"/>
      <c r="AV457" s="8"/>
      <c r="AW457" s="8"/>
      <c r="AX457" s="8"/>
      <c r="AY457" s="8"/>
      <c r="AZ457" s="8"/>
      <c r="BA457" s="8"/>
      <c r="BB457" s="8"/>
      <c r="BC457" s="8"/>
    </row>
    <row r="458" spans="1:55" x14ac:dyDescent="0.25">
      <c r="A458" s="46">
        <v>72.400000000000006</v>
      </c>
      <c r="B458" s="48" t="b">
        <v>1</v>
      </c>
      <c r="U458" s="37"/>
      <c r="V458" s="37"/>
      <c r="W458" s="9"/>
      <c r="X458" s="8"/>
      <c r="Y458" s="8"/>
      <c r="Z458" s="8"/>
      <c r="AA458" s="8"/>
      <c r="AB458" s="8"/>
      <c r="AC458" s="8"/>
      <c r="AD458" s="8"/>
      <c r="AE458" s="8"/>
      <c r="AG458" s="37"/>
      <c r="AH458" s="37"/>
      <c r="AI458" s="9"/>
      <c r="AJ458" s="8"/>
      <c r="AK458" s="8"/>
      <c r="AL458" s="8"/>
      <c r="AM458" s="8"/>
      <c r="AN458" s="8"/>
      <c r="AO458" s="8"/>
      <c r="AP458" s="8"/>
      <c r="AQ458" s="8"/>
      <c r="AS458" s="37"/>
      <c r="AT458" s="37"/>
      <c r="AU458" s="9"/>
      <c r="AV458" s="8"/>
      <c r="AW458" s="8"/>
      <c r="AX458" s="8"/>
      <c r="AY458" s="8"/>
      <c r="AZ458" s="8"/>
      <c r="BA458" s="8"/>
      <c r="BB458" s="8"/>
      <c r="BC458" s="8"/>
    </row>
    <row r="459" spans="1:55" x14ac:dyDescent="0.25">
      <c r="A459" s="46">
        <v>72.400000000000006</v>
      </c>
      <c r="B459" s="48" t="b">
        <v>1</v>
      </c>
      <c r="U459" s="37"/>
      <c r="V459" s="37"/>
      <c r="W459" s="9"/>
      <c r="X459" s="8"/>
      <c r="Y459" s="8"/>
      <c r="Z459" s="8"/>
      <c r="AA459" s="8"/>
      <c r="AB459" s="8"/>
      <c r="AC459" s="8"/>
      <c r="AD459" s="8"/>
      <c r="AE459" s="8"/>
      <c r="AG459" s="37"/>
      <c r="AH459" s="37"/>
      <c r="AI459" s="9"/>
      <c r="AJ459" s="8"/>
      <c r="AK459" s="8"/>
      <c r="AL459" s="8"/>
      <c r="AM459" s="8"/>
      <c r="AN459" s="8"/>
      <c r="AO459" s="8"/>
      <c r="AP459" s="8"/>
      <c r="AQ459" s="8"/>
      <c r="AS459" s="37"/>
      <c r="AT459" s="37"/>
      <c r="AU459" s="9"/>
      <c r="AV459" s="8"/>
      <c r="AW459" s="8"/>
      <c r="AX459" s="8"/>
      <c r="AY459" s="8"/>
      <c r="AZ459" s="8"/>
      <c r="BA459" s="8"/>
      <c r="BB459" s="8"/>
      <c r="BC459" s="8"/>
    </row>
    <row r="460" spans="1:55" x14ac:dyDescent="0.25">
      <c r="A460" s="46">
        <v>72.3</v>
      </c>
      <c r="B460" s="48" t="b">
        <v>1</v>
      </c>
      <c r="U460" s="37"/>
      <c r="V460" s="37"/>
      <c r="W460" s="9"/>
      <c r="X460" s="8"/>
      <c r="Y460" s="8"/>
      <c r="Z460" s="8"/>
      <c r="AA460" s="8"/>
      <c r="AB460" s="8"/>
      <c r="AC460" s="8"/>
      <c r="AD460" s="8"/>
      <c r="AE460" s="8"/>
      <c r="AG460" s="37"/>
      <c r="AH460" s="37"/>
      <c r="AI460" s="9"/>
      <c r="AJ460" s="8"/>
      <c r="AK460" s="8"/>
      <c r="AL460" s="8"/>
      <c r="AM460" s="8"/>
      <c r="AN460" s="8"/>
      <c r="AO460" s="8"/>
      <c r="AP460" s="8"/>
      <c r="AQ460" s="8"/>
      <c r="AS460" s="37"/>
      <c r="AT460" s="37"/>
      <c r="AU460" s="9"/>
      <c r="AV460" s="8"/>
      <c r="AW460" s="8"/>
      <c r="AX460" s="8"/>
      <c r="AY460" s="8"/>
      <c r="AZ460" s="8"/>
      <c r="BA460" s="8"/>
      <c r="BB460" s="8"/>
      <c r="BC460" s="8"/>
    </row>
    <row r="461" spans="1:55" x14ac:dyDescent="0.25">
      <c r="A461" s="46">
        <v>72.099999999999994</v>
      </c>
      <c r="B461" s="48" t="b">
        <v>1</v>
      </c>
      <c r="U461" s="37"/>
      <c r="V461" s="37"/>
      <c r="W461" s="9"/>
      <c r="X461" s="8"/>
      <c r="Y461" s="8"/>
      <c r="Z461" s="8"/>
      <c r="AA461" s="8"/>
      <c r="AB461" s="8"/>
      <c r="AC461" s="8"/>
      <c r="AD461" s="8"/>
      <c r="AE461" s="8"/>
      <c r="AG461" s="37"/>
      <c r="AH461" s="37"/>
      <c r="AI461" s="9"/>
      <c r="AJ461" s="8"/>
      <c r="AK461" s="8"/>
      <c r="AL461" s="8"/>
      <c r="AM461" s="8"/>
      <c r="AN461" s="8"/>
      <c r="AO461" s="8"/>
      <c r="AP461" s="8"/>
      <c r="AQ461" s="8"/>
      <c r="AS461" s="37"/>
      <c r="AT461" s="37"/>
      <c r="AU461" s="9"/>
      <c r="AV461" s="8"/>
      <c r="AW461" s="8"/>
      <c r="AX461" s="8"/>
      <c r="AY461" s="8"/>
      <c r="AZ461" s="8"/>
      <c r="BA461" s="8"/>
      <c r="BB461" s="8"/>
      <c r="BC461" s="8"/>
    </row>
    <row r="462" spans="1:55" x14ac:dyDescent="0.25">
      <c r="A462" s="46">
        <v>71.8</v>
      </c>
      <c r="B462" s="48" t="b">
        <v>1</v>
      </c>
      <c r="U462" s="37"/>
      <c r="V462" s="37"/>
      <c r="W462" s="9"/>
      <c r="X462" s="8"/>
      <c r="Y462" s="8"/>
      <c r="Z462" s="8"/>
      <c r="AA462" s="8"/>
      <c r="AB462" s="8"/>
      <c r="AC462" s="8"/>
      <c r="AD462" s="8"/>
      <c r="AE462" s="8"/>
      <c r="AG462" s="37"/>
      <c r="AH462" s="37"/>
      <c r="AI462" s="9"/>
      <c r="AJ462" s="8"/>
      <c r="AK462" s="8"/>
      <c r="AL462" s="8"/>
      <c r="AM462" s="8"/>
      <c r="AN462" s="8"/>
      <c r="AO462" s="8"/>
      <c r="AP462" s="8"/>
      <c r="AQ462" s="8"/>
      <c r="AS462" s="37"/>
      <c r="AT462" s="37"/>
      <c r="AU462" s="9"/>
      <c r="AV462" s="8"/>
      <c r="AW462" s="8"/>
      <c r="AX462" s="8"/>
      <c r="AY462" s="8"/>
      <c r="AZ462" s="8"/>
      <c r="BA462" s="8"/>
      <c r="BB462" s="8"/>
      <c r="BC462" s="8"/>
    </row>
    <row r="463" spans="1:55" x14ac:dyDescent="0.25">
      <c r="A463" s="46">
        <v>71.400000000000006</v>
      </c>
      <c r="B463" s="48" t="b">
        <v>1</v>
      </c>
      <c r="U463" s="37"/>
      <c r="V463" s="37"/>
      <c r="W463" s="9"/>
      <c r="X463" s="8"/>
      <c r="Y463" s="8"/>
      <c r="Z463" s="8"/>
      <c r="AA463" s="8"/>
      <c r="AB463" s="8"/>
      <c r="AC463" s="8"/>
      <c r="AD463" s="8"/>
      <c r="AE463" s="8"/>
      <c r="AG463" s="37"/>
      <c r="AH463" s="37"/>
      <c r="AI463" s="9"/>
      <c r="AJ463" s="8"/>
      <c r="AK463" s="8"/>
      <c r="AL463" s="8"/>
      <c r="AM463" s="8"/>
      <c r="AN463" s="8"/>
      <c r="AO463" s="8"/>
      <c r="AP463" s="8"/>
      <c r="AQ463" s="8"/>
      <c r="AS463" s="37"/>
      <c r="AT463" s="37"/>
      <c r="AU463" s="9"/>
      <c r="AV463" s="8"/>
      <c r="AW463" s="8"/>
      <c r="AX463" s="8"/>
      <c r="AY463" s="8"/>
      <c r="AZ463" s="8"/>
      <c r="BA463" s="8"/>
      <c r="BB463" s="8"/>
      <c r="BC463" s="8"/>
    </row>
    <row r="464" spans="1:55" x14ac:dyDescent="0.25">
      <c r="A464" s="46">
        <v>71.099999999999994</v>
      </c>
      <c r="B464" s="48" t="b">
        <v>1</v>
      </c>
      <c r="U464" s="37"/>
      <c r="V464" s="37"/>
      <c r="W464" s="9"/>
      <c r="X464" s="8"/>
      <c r="Y464" s="8"/>
      <c r="Z464" s="8"/>
      <c r="AA464" s="8"/>
      <c r="AB464" s="8"/>
      <c r="AC464" s="8"/>
      <c r="AD464" s="8"/>
      <c r="AE464" s="8"/>
      <c r="AG464" s="37"/>
      <c r="AH464" s="37"/>
      <c r="AI464" s="9"/>
      <c r="AJ464" s="8"/>
      <c r="AK464" s="8"/>
      <c r="AL464" s="8"/>
      <c r="AM464" s="8"/>
      <c r="AN464" s="8"/>
      <c r="AO464" s="8"/>
      <c r="AP464" s="8"/>
      <c r="AQ464" s="8"/>
      <c r="AS464" s="37"/>
      <c r="AT464" s="37"/>
      <c r="AU464" s="9"/>
      <c r="AV464" s="8"/>
      <c r="AW464" s="8"/>
      <c r="AX464" s="8"/>
      <c r="AY464" s="8"/>
      <c r="AZ464" s="8"/>
      <c r="BA464" s="8"/>
      <c r="BB464" s="8"/>
      <c r="BC464" s="8"/>
    </row>
    <row r="465" spans="1:55" x14ac:dyDescent="0.25">
      <c r="A465" s="46">
        <v>77</v>
      </c>
      <c r="B465" s="48" t="b">
        <v>1</v>
      </c>
      <c r="U465" s="37"/>
      <c r="V465" s="37"/>
      <c r="W465" s="9"/>
      <c r="X465" s="8"/>
      <c r="Y465" s="8"/>
      <c r="Z465" s="8"/>
      <c r="AA465" s="8"/>
      <c r="AB465" s="8"/>
      <c r="AC465" s="8"/>
      <c r="AD465" s="8"/>
      <c r="AE465" s="8"/>
      <c r="AG465" s="37"/>
      <c r="AH465" s="37"/>
      <c r="AI465" s="9"/>
      <c r="AJ465" s="8"/>
      <c r="AK465" s="8"/>
      <c r="AL465" s="8"/>
      <c r="AM465" s="8"/>
      <c r="AN465" s="8"/>
      <c r="AO465" s="8"/>
      <c r="AP465" s="8"/>
      <c r="AQ465" s="8"/>
      <c r="AS465" s="37"/>
      <c r="AT465" s="37"/>
      <c r="AU465" s="9"/>
      <c r="AV465" s="8"/>
      <c r="AW465" s="8"/>
      <c r="AX465" s="8"/>
      <c r="AY465" s="8"/>
      <c r="AZ465" s="8"/>
      <c r="BA465" s="8"/>
      <c r="BB465" s="8"/>
      <c r="BC465" s="8"/>
    </row>
    <row r="466" spans="1:55" x14ac:dyDescent="0.25">
      <c r="A466" s="46">
        <v>73</v>
      </c>
      <c r="B466" s="48" t="b">
        <v>1</v>
      </c>
      <c r="U466" s="37"/>
      <c r="V466" s="37"/>
      <c r="W466" s="9"/>
      <c r="X466" s="8"/>
      <c r="Y466" s="8"/>
      <c r="Z466" s="8"/>
      <c r="AA466" s="8"/>
      <c r="AB466" s="8"/>
      <c r="AC466" s="8"/>
      <c r="AD466" s="8"/>
      <c r="AE466" s="8"/>
      <c r="AG466" s="37"/>
      <c r="AH466" s="37"/>
      <c r="AI466" s="9"/>
      <c r="AJ466" s="8"/>
      <c r="AK466" s="8"/>
      <c r="AL466" s="8"/>
      <c r="AM466" s="8"/>
      <c r="AN466" s="8"/>
      <c r="AO466" s="8"/>
      <c r="AP466" s="8"/>
      <c r="AQ466" s="8"/>
      <c r="AS466" s="37"/>
      <c r="AT466" s="37"/>
      <c r="AU466" s="9"/>
      <c r="AV466" s="8"/>
      <c r="AW466" s="8"/>
      <c r="AX466" s="8"/>
      <c r="AY466" s="8"/>
      <c r="AZ466" s="8"/>
      <c r="BA466" s="8"/>
      <c r="BB466" s="8"/>
      <c r="BC466" s="8"/>
    </row>
    <row r="467" spans="1:55" x14ac:dyDescent="0.25">
      <c r="A467" s="46">
        <v>69.900000000000006</v>
      </c>
      <c r="B467" s="48" t="b">
        <v>1</v>
      </c>
      <c r="U467" s="37"/>
      <c r="V467" s="37"/>
      <c r="W467" s="9"/>
      <c r="X467" s="8"/>
      <c r="Y467" s="8"/>
      <c r="Z467" s="8"/>
      <c r="AA467" s="8"/>
      <c r="AB467" s="8"/>
      <c r="AC467" s="8"/>
      <c r="AD467" s="8"/>
      <c r="AE467" s="8"/>
      <c r="AG467" s="37"/>
      <c r="AH467" s="37"/>
      <c r="AI467" s="9"/>
      <c r="AJ467" s="8"/>
      <c r="AK467" s="8"/>
      <c r="AL467" s="8"/>
      <c r="AM467" s="8"/>
      <c r="AN467" s="8"/>
      <c r="AO467" s="8"/>
      <c r="AP467" s="8"/>
      <c r="AQ467" s="8"/>
      <c r="AS467" s="37"/>
      <c r="AT467" s="37"/>
      <c r="AU467" s="9"/>
      <c r="AV467" s="8"/>
      <c r="AW467" s="8"/>
      <c r="AX467" s="8"/>
      <c r="AY467" s="8"/>
      <c r="AZ467" s="8"/>
      <c r="BA467" s="8"/>
      <c r="BB467" s="8"/>
      <c r="BC467" s="8"/>
    </row>
    <row r="468" spans="1:55" x14ac:dyDescent="0.25">
      <c r="A468" s="46">
        <v>68.7</v>
      </c>
      <c r="B468" s="48" t="b">
        <v>1</v>
      </c>
      <c r="U468" s="37"/>
      <c r="V468" s="37"/>
      <c r="W468" s="9"/>
      <c r="X468" s="8"/>
      <c r="Y468" s="8"/>
      <c r="Z468" s="8"/>
      <c r="AA468" s="8"/>
      <c r="AB468" s="8"/>
      <c r="AC468" s="8"/>
      <c r="AD468" s="8"/>
      <c r="AE468" s="8"/>
      <c r="AG468" s="37"/>
      <c r="AH468" s="37"/>
      <c r="AI468" s="9"/>
      <c r="AJ468" s="8"/>
      <c r="AK468" s="8"/>
      <c r="AL468" s="8"/>
      <c r="AM468" s="8"/>
      <c r="AN468" s="8"/>
      <c r="AO468" s="8"/>
      <c r="AP468" s="8"/>
      <c r="AQ468" s="8"/>
      <c r="AS468" s="37"/>
      <c r="AT468" s="37"/>
      <c r="AU468" s="9"/>
      <c r="AV468" s="8"/>
      <c r="AW468" s="8"/>
      <c r="AX468" s="8"/>
      <c r="AY468" s="8"/>
      <c r="AZ468" s="8"/>
      <c r="BA468" s="8"/>
      <c r="BB468" s="8"/>
      <c r="BC468" s="8"/>
    </row>
    <row r="469" spans="1:55" x14ac:dyDescent="0.25">
      <c r="A469" s="46">
        <v>68.3</v>
      </c>
      <c r="B469" s="48" t="b">
        <v>1</v>
      </c>
      <c r="U469" s="37"/>
      <c r="V469" s="37"/>
      <c r="W469" s="9"/>
      <c r="X469" s="8"/>
      <c r="Y469" s="8"/>
      <c r="Z469" s="8"/>
      <c r="AA469" s="8"/>
      <c r="AB469" s="8"/>
      <c r="AC469" s="8"/>
      <c r="AD469" s="8"/>
      <c r="AE469" s="8"/>
      <c r="AG469" s="37"/>
      <c r="AH469" s="37"/>
      <c r="AI469" s="9"/>
      <c r="AJ469" s="8"/>
      <c r="AK469" s="8"/>
      <c r="AL469" s="8"/>
      <c r="AM469" s="8"/>
      <c r="AN469" s="8"/>
      <c r="AO469" s="8"/>
      <c r="AP469" s="8"/>
      <c r="AQ469" s="8"/>
      <c r="AS469" s="37"/>
      <c r="AT469" s="37"/>
      <c r="AU469" s="9"/>
      <c r="AV469" s="8"/>
      <c r="AW469" s="8"/>
      <c r="AX469" s="8"/>
      <c r="AY469" s="8"/>
      <c r="AZ469" s="8"/>
      <c r="BA469" s="8"/>
      <c r="BB469" s="8"/>
      <c r="BC469" s="8"/>
    </row>
    <row r="470" spans="1:55" x14ac:dyDescent="0.25">
      <c r="A470" s="46">
        <v>67.8</v>
      </c>
      <c r="B470" s="48" t="b">
        <v>1</v>
      </c>
      <c r="U470" s="37"/>
      <c r="V470" s="37"/>
      <c r="W470" s="9"/>
      <c r="X470" s="8"/>
      <c r="Y470" s="8"/>
      <c r="Z470" s="8"/>
      <c r="AA470" s="8"/>
      <c r="AB470" s="8"/>
      <c r="AC470" s="8"/>
      <c r="AD470" s="8"/>
      <c r="AE470" s="8"/>
      <c r="AG470" s="37"/>
      <c r="AH470" s="37"/>
      <c r="AI470" s="9"/>
      <c r="AJ470" s="8"/>
      <c r="AK470" s="8"/>
      <c r="AL470" s="8"/>
      <c r="AM470" s="8"/>
      <c r="AN470" s="8"/>
      <c r="AO470" s="8"/>
      <c r="AP470" s="8"/>
      <c r="AQ470" s="8"/>
      <c r="AS470" s="37"/>
      <c r="AT470" s="37"/>
      <c r="AU470" s="9"/>
      <c r="AV470" s="8"/>
      <c r="AW470" s="8"/>
      <c r="AX470" s="8"/>
      <c r="AY470" s="8"/>
      <c r="AZ470" s="8"/>
      <c r="BA470" s="8"/>
      <c r="BB470" s="8"/>
      <c r="BC470" s="8"/>
    </row>
    <row r="471" spans="1:55" x14ac:dyDescent="0.25">
      <c r="A471" s="46">
        <v>67.400000000000006</v>
      </c>
      <c r="B471" s="48" t="b">
        <v>1</v>
      </c>
      <c r="U471" s="37"/>
      <c r="V471" s="37"/>
      <c r="W471" s="9"/>
      <c r="X471" s="8"/>
      <c r="Y471" s="8"/>
      <c r="Z471" s="8"/>
      <c r="AA471" s="8"/>
      <c r="AB471" s="8"/>
      <c r="AC471" s="8"/>
      <c r="AD471" s="8"/>
      <c r="AE471" s="8"/>
      <c r="AG471" s="37"/>
      <c r="AH471" s="37"/>
      <c r="AI471" s="9"/>
      <c r="AJ471" s="8"/>
      <c r="AK471" s="8"/>
      <c r="AL471" s="8"/>
      <c r="AM471" s="8"/>
      <c r="AN471" s="8"/>
      <c r="AO471" s="8"/>
      <c r="AP471" s="8"/>
      <c r="AQ471" s="8"/>
      <c r="AS471" s="37"/>
      <c r="AT471" s="37"/>
      <c r="AU471" s="9"/>
      <c r="AV471" s="8"/>
      <c r="AW471" s="8"/>
      <c r="AX471" s="8"/>
      <c r="AY471" s="8"/>
      <c r="AZ471" s="8"/>
      <c r="BA471" s="8"/>
      <c r="BB471" s="8"/>
      <c r="BC471" s="8"/>
    </row>
    <row r="472" spans="1:55" x14ac:dyDescent="0.25">
      <c r="A472" s="46">
        <v>67</v>
      </c>
      <c r="B472" s="48" t="b">
        <v>1</v>
      </c>
      <c r="U472" s="37"/>
      <c r="V472" s="37"/>
      <c r="W472" s="9"/>
      <c r="X472" s="8"/>
      <c r="Y472" s="8"/>
      <c r="Z472" s="8"/>
      <c r="AA472" s="8"/>
      <c r="AB472" s="8"/>
      <c r="AC472" s="8"/>
      <c r="AD472" s="8"/>
      <c r="AE472" s="8"/>
      <c r="AG472" s="37"/>
      <c r="AH472" s="37"/>
      <c r="AI472" s="9"/>
      <c r="AJ472" s="8"/>
      <c r="AK472" s="8"/>
      <c r="AL472" s="8"/>
      <c r="AM472" s="8"/>
      <c r="AN472" s="8"/>
      <c r="AO472" s="8"/>
      <c r="AP472" s="8"/>
      <c r="AQ472" s="8"/>
      <c r="AS472" s="37"/>
      <c r="AT472" s="37"/>
      <c r="AU472" s="9"/>
      <c r="AV472" s="8"/>
      <c r="AW472" s="8"/>
      <c r="AX472" s="8"/>
      <c r="AY472" s="8"/>
      <c r="AZ472" s="8"/>
      <c r="BA472" s="8"/>
      <c r="BB472" s="8"/>
      <c r="BC472" s="8"/>
    </row>
    <row r="473" spans="1:55" x14ac:dyDescent="0.25">
      <c r="A473" s="46">
        <v>66.599999999999994</v>
      </c>
      <c r="B473" s="48" t="b">
        <v>1</v>
      </c>
      <c r="U473" s="37"/>
      <c r="V473" s="37"/>
      <c r="W473" s="9"/>
      <c r="X473" s="8"/>
      <c r="Y473" s="8"/>
      <c r="Z473" s="8"/>
      <c r="AA473" s="8"/>
      <c r="AB473" s="8"/>
      <c r="AC473" s="8"/>
      <c r="AD473" s="8"/>
      <c r="AE473" s="8"/>
      <c r="AG473" s="37"/>
      <c r="AH473" s="37"/>
      <c r="AI473" s="9"/>
      <c r="AJ473" s="8"/>
      <c r="AK473" s="8"/>
      <c r="AL473" s="8"/>
      <c r="AM473" s="8"/>
      <c r="AN473" s="8"/>
      <c r="AO473" s="8"/>
      <c r="AP473" s="8"/>
      <c r="AQ473" s="8"/>
      <c r="AS473" s="37"/>
      <c r="AT473" s="37"/>
      <c r="AU473" s="9"/>
      <c r="AV473" s="8"/>
      <c r="AW473" s="8"/>
      <c r="AX473" s="8"/>
      <c r="AY473" s="8"/>
      <c r="AZ473" s="8"/>
      <c r="BA473" s="8"/>
      <c r="BB473" s="8"/>
      <c r="BC473" s="8"/>
    </row>
    <row r="474" spans="1:55" x14ac:dyDescent="0.25">
      <c r="A474" s="46">
        <v>66.099999999999994</v>
      </c>
      <c r="B474" s="48" t="b">
        <v>1</v>
      </c>
      <c r="U474" s="37"/>
      <c r="V474" s="37"/>
      <c r="W474" s="9"/>
      <c r="X474" s="8"/>
      <c r="Y474" s="8"/>
      <c r="Z474" s="8"/>
      <c r="AA474" s="8"/>
      <c r="AB474" s="8"/>
      <c r="AC474" s="8"/>
      <c r="AD474" s="8"/>
      <c r="AE474" s="8"/>
      <c r="AG474" s="37"/>
      <c r="AH474" s="37"/>
      <c r="AI474" s="9"/>
      <c r="AJ474" s="8"/>
      <c r="AK474" s="8"/>
      <c r="AL474" s="8"/>
      <c r="AM474" s="8"/>
      <c r="AN474" s="8"/>
      <c r="AO474" s="8"/>
      <c r="AP474" s="8"/>
      <c r="AQ474" s="8"/>
      <c r="AS474" s="37"/>
      <c r="AT474" s="37"/>
      <c r="AU474" s="9"/>
      <c r="AV474" s="8"/>
      <c r="AW474" s="8"/>
      <c r="AX474" s="8"/>
      <c r="AY474" s="8"/>
      <c r="AZ474" s="8"/>
      <c r="BA474" s="8"/>
      <c r="BB474" s="8"/>
      <c r="BC474" s="8"/>
    </row>
    <row r="475" spans="1:55" x14ac:dyDescent="0.25">
      <c r="A475" s="46">
        <v>65.599999999999994</v>
      </c>
      <c r="B475" s="48" t="b">
        <v>1</v>
      </c>
      <c r="U475" s="37"/>
      <c r="V475" s="37"/>
      <c r="W475" s="9"/>
      <c r="X475" s="8"/>
      <c r="Y475" s="8"/>
      <c r="Z475" s="8"/>
      <c r="AA475" s="8"/>
      <c r="AB475" s="8"/>
      <c r="AC475" s="8"/>
      <c r="AD475" s="8"/>
      <c r="AE475" s="8"/>
      <c r="AG475" s="37"/>
      <c r="AH475" s="37"/>
      <c r="AI475" s="9"/>
      <c r="AJ475" s="8"/>
      <c r="AK475" s="8"/>
      <c r="AL475" s="8"/>
      <c r="AM475" s="8"/>
      <c r="AN475" s="8"/>
      <c r="AO475" s="8"/>
      <c r="AP475" s="8"/>
      <c r="AQ475" s="8"/>
      <c r="AS475" s="37"/>
      <c r="AT475" s="37"/>
      <c r="AU475" s="9"/>
      <c r="AV475" s="8"/>
      <c r="AW475" s="8"/>
      <c r="AX475" s="8"/>
      <c r="AY475" s="8"/>
      <c r="AZ475" s="8"/>
      <c r="BA475" s="8"/>
      <c r="BB475" s="8"/>
      <c r="BC475" s="8"/>
    </row>
    <row r="476" spans="1:55" x14ac:dyDescent="0.25">
      <c r="A476" s="46">
        <v>65</v>
      </c>
      <c r="B476" s="48" t="b">
        <v>1</v>
      </c>
      <c r="U476" s="37"/>
      <c r="V476" s="37"/>
      <c r="W476" s="9"/>
      <c r="X476" s="8"/>
      <c r="Y476" s="8"/>
      <c r="Z476" s="8"/>
      <c r="AA476" s="8"/>
      <c r="AB476" s="8"/>
      <c r="AC476" s="8"/>
      <c r="AD476" s="8"/>
      <c r="AE476" s="8"/>
      <c r="AG476" s="37"/>
      <c r="AH476" s="37"/>
      <c r="AI476" s="9"/>
      <c r="AJ476" s="8"/>
      <c r="AK476" s="8"/>
      <c r="AL476" s="8"/>
      <c r="AM476" s="8"/>
      <c r="AN476" s="8"/>
      <c r="AO476" s="8"/>
      <c r="AP476" s="8"/>
      <c r="AQ476" s="8"/>
      <c r="AS476" s="37"/>
      <c r="AT476" s="37"/>
      <c r="AU476" s="9"/>
      <c r="AV476" s="8"/>
      <c r="AW476" s="8"/>
      <c r="AX476" s="8"/>
      <c r="AY476" s="8"/>
      <c r="AZ476" s="8"/>
      <c r="BA476" s="8"/>
      <c r="BB476" s="8"/>
      <c r="BC476" s="8"/>
    </row>
    <row r="477" spans="1:55" x14ac:dyDescent="0.25">
      <c r="A477" s="46">
        <v>64.099999999999994</v>
      </c>
      <c r="B477" s="48" t="b">
        <v>1</v>
      </c>
      <c r="U477" s="37"/>
      <c r="V477" s="37"/>
      <c r="W477" s="9"/>
      <c r="X477" s="8"/>
      <c r="Y477" s="8"/>
      <c r="Z477" s="8"/>
      <c r="AA477" s="8"/>
      <c r="AB477" s="8"/>
      <c r="AC477" s="8"/>
      <c r="AD477" s="8"/>
      <c r="AE477" s="8"/>
      <c r="AG477" s="37"/>
      <c r="AH477" s="37"/>
      <c r="AI477" s="9"/>
      <c r="AJ477" s="8"/>
      <c r="AK477" s="8"/>
      <c r="AL477" s="8"/>
      <c r="AM477" s="8"/>
      <c r="AN477" s="8"/>
      <c r="AO477" s="8"/>
      <c r="AP477" s="8"/>
      <c r="AQ477" s="8"/>
      <c r="AS477" s="37"/>
      <c r="AT477" s="37"/>
      <c r="AU477" s="9"/>
      <c r="AV477" s="8"/>
      <c r="AW477" s="8"/>
      <c r="AX477" s="8"/>
      <c r="AY477" s="8"/>
      <c r="AZ477" s="8"/>
      <c r="BA477" s="8"/>
      <c r="BB477" s="8"/>
      <c r="BC477" s="8"/>
    </row>
    <row r="478" spans="1:55" x14ac:dyDescent="0.25">
      <c r="A478" s="46">
        <v>62.9</v>
      </c>
      <c r="B478" s="48" t="b">
        <v>1</v>
      </c>
      <c r="U478" s="37"/>
      <c r="V478" s="37"/>
      <c r="W478" s="9"/>
      <c r="X478" s="8"/>
      <c r="Y478" s="8"/>
      <c r="Z478" s="8"/>
      <c r="AA478" s="8"/>
      <c r="AB478" s="8"/>
      <c r="AC478" s="8"/>
      <c r="AD478" s="8"/>
      <c r="AE478" s="8"/>
      <c r="AG478" s="37"/>
      <c r="AH478" s="37"/>
      <c r="AI478" s="9"/>
      <c r="AJ478" s="8"/>
      <c r="AK478" s="8"/>
      <c r="AL478" s="8"/>
      <c r="AM478" s="8"/>
      <c r="AN478" s="8"/>
      <c r="AO478" s="8"/>
      <c r="AP478" s="8"/>
      <c r="AQ478" s="8"/>
      <c r="AS478" s="37"/>
      <c r="AT478" s="37"/>
      <c r="AU478" s="9"/>
      <c r="AV478" s="8"/>
      <c r="AW478" s="8"/>
      <c r="AX478" s="8"/>
      <c r="AY478" s="8"/>
      <c r="AZ478" s="8"/>
      <c r="BA478" s="8"/>
      <c r="BB478" s="8"/>
      <c r="BC478" s="8"/>
    </row>
    <row r="479" spans="1:55" x14ac:dyDescent="0.25">
      <c r="A479" s="46">
        <v>61.5</v>
      </c>
      <c r="B479" s="48" t="b">
        <v>1</v>
      </c>
      <c r="U479" s="37"/>
      <c r="V479" s="37"/>
      <c r="W479" s="9"/>
      <c r="X479" s="8"/>
      <c r="Y479" s="8"/>
      <c r="Z479" s="8"/>
      <c r="AA479" s="8"/>
      <c r="AB479" s="8"/>
      <c r="AC479" s="8"/>
      <c r="AD479" s="8"/>
      <c r="AE479" s="8"/>
      <c r="AG479" s="37"/>
      <c r="AH479" s="37"/>
      <c r="AI479" s="9"/>
      <c r="AJ479" s="8"/>
      <c r="AK479" s="8"/>
      <c r="AL479" s="8"/>
      <c r="AM479" s="8"/>
      <c r="AN479" s="8"/>
      <c r="AO479" s="8"/>
      <c r="AP479" s="8"/>
      <c r="AQ479" s="8"/>
      <c r="AS479" s="37"/>
      <c r="AT479" s="37"/>
      <c r="AU479" s="9"/>
      <c r="AV479" s="8"/>
      <c r="AW479" s="8"/>
      <c r="AX479" s="8"/>
      <c r="AY479" s="8"/>
      <c r="AZ479" s="8"/>
      <c r="BA479" s="8"/>
      <c r="BB479" s="8"/>
      <c r="BC479" s="8"/>
    </row>
    <row r="480" spans="1:55" x14ac:dyDescent="0.25">
      <c r="A480" s="46">
        <v>63</v>
      </c>
      <c r="B480" s="48" t="b">
        <v>1</v>
      </c>
      <c r="U480" s="37"/>
      <c r="V480" s="37"/>
      <c r="W480" s="9"/>
      <c r="X480" s="8"/>
      <c r="Y480" s="8"/>
      <c r="Z480" s="8"/>
      <c r="AA480" s="8"/>
      <c r="AB480" s="8"/>
      <c r="AC480" s="8"/>
      <c r="AD480" s="8"/>
      <c r="AE480" s="8"/>
      <c r="AG480" s="37"/>
      <c r="AH480" s="37"/>
      <c r="AI480" s="9"/>
      <c r="AJ480" s="8"/>
      <c r="AK480" s="8"/>
      <c r="AL480" s="8"/>
      <c r="AM480" s="8"/>
      <c r="AN480" s="8"/>
      <c r="AO480" s="8"/>
      <c r="AP480" s="8"/>
      <c r="AQ480" s="8"/>
      <c r="AS480" s="37"/>
      <c r="AT480" s="37"/>
      <c r="AU480" s="9"/>
      <c r="AV480" s="8"/>
      <c r="AW480" s="8"/>
      <c r="AX480" s="8"/>
      <c r="AY480" s="8"/>
      <c r="AZ480" s="8"/>
      <c r="BA480" s="8"/>
      <c r="BB480" s="8"/>
      <c r="BC480" s="8"/>
    </row>
    <row r="481" spans="1:55" x14ac:dyDescent="0.25">
      <c r="A481" s="46">
        <v>59.3</v>
      </c>
      <c r="B481" s="48" t="b">
        <v>1</v>
      </c>
      <c r="U481" s="37"/>
      <c r="V481" s="37"/>
      <c r="W481" s="9"/>
      <c r="X481" s="8"/>
      <c r="Y481" s="8"/>
      <c r="Z481" s="8"/>
      <c r="AA481" s="8"/>
      <c r="AB481" s="8"/>
      <c r="AC481" s="8"/>
      <c r="AD481" s="8"/>
      <c r="AE481" s="8"/>
      <c r="AG481" s="37"/>
      <c r="AH481" s="37"/>
      <c r="AI481" s="9"/>
      <c r="AJ481" s="8"/>
      <c r="AK481" s="8"/>
      <c r="AL481" s="8"/>
      <c r="AM481" s="8"/>
      <c r="AN481" s="8"/>
      <c r="AO481" s="8"/>
      <c r="AP481" s="8"/>
      <c r="AQ481" s="8"/>
      <c r="AS481" s="37"/>
      <c r="AT481" s="37"/>
      <c r="AU481" s="9"/>
      <c r="AV481" s="8"/>
      <c r="AW481" s="8"/>
      <c r="AX481" s="8"/>
      <c r="AY481" s="8"/>
      <c r="AZ481" s="8"/>
      <c r="BA481" s="8"/>
      <c r="BB481" s="8"/>
      <c r="BC481" s="8"/>
    </row>
    <row r="482" spans="1:55" x14ac:dyDescent="0.25">
      <c r="A482" s="46">
        <v>58.5</v>
      </c>
      <c r="B482" s="48" t="b">
        <v>1</v>
      </c>
      <c r="U482" s="37"/>
      <c r="V482" s="37"/>
      <c r="W482" s="9"/>
      <c r="X482" s="8"/>
      <c r="Y482" s="8"/>
      <c r="Z482" s="8"/>
      <c r="AA482" s="8"/>
      <c r="AB482" s="8"/>
      <c r="AC482" s="8"/>
      <c r="AD482" s="8"/>
      <c r="AE482" s="8"/>
      <c r="AG482" s="37"/>
      <c r="AH482" s="37"/>
      <c r="AI482" s="9"/>
      <c r="AJ482" s="8"/>
      <c r="AK482" s="8"/>
      <c r="AL482" s="8"/>
      <c r="AM482" s="8"/>
      <c r="AN482" s="8"/>
      <c r="AO482" s="8"/>
      <c r="AP482" s="8"/>
      <c r="AQ482" s="8"/>
      <c r="AS482" s="37"/>
      <c r="AT482" s="37"/>
      <c r="AU482" s="9"/>
      <c r="AV482" s="8"/>
      <c r="AW482" s="8"/>
      <c r="AX482" s="8"/>
      <c r="AY482" s="8"/>
      <c r="AZ482" s="8"/>
      <c r="BA482" s="8"/>
      <c r="BB482" s="8"/>
      <c r="BC482" s="8"/>
    </row>
    <row r="483" spans="1:55" x14ac:dyDescent="0.25">
      <c r="A483" s="46">
        <v>57.7</v>
      </c>
      <c r="B483" s="48" t="b">
        <v>1</v>
      </c>
      <c r="U483" s="37"/>
      <c r="V483" s="37"/>
      <c r="W483" s="9"/>
      <c r="X483" s="8"/>
      <c r="Y483" s="8"/>
      <c r="Z483" s="8"/>
      <c r="AA483" s="8"/>
      <c r="AB483" s="8"/>
      <c r="AC483" s="8"/>
      <c r="AD483" s="8"/>
      <c r="AE483" s="8"/>
      <c r="AG483" s="37"/>
      <c r="AH483" s="37"/>
      <c r="AI483" s="9"/>
      <c r="AJ483" s="8"/>
      <c r="AK483" s="8"/>
      <c r="AL483" s="8"/>
      <c r="AM483" s="8"/>
      <c r="AN483" s="8"/>
      <c r="AO483" s="8"/>
      <c r="AP483" s="8"/>
      <c r="AQ483" s="8"/>
      <c r="AS483" s="37"/>
      <c r="AT483" s="37"/>
      <c r="AU483" s="9"/>
      <c r="AV483" s="8"/>
      <c r="AW483" s="8"/>
      <c r="AX483" s="8"/>
      <c r="AY483" s="8"/>
      <c r="AZ483" s="8"/>
      <c r="BA483" s="8"/>
      <c r="BB483" s="8"/>
      <c r="BC483" s="8"/>
    </row>
    <row r="484" spans="1:55" x14ac:dyDescent="0.25">
      <c r="A484" s="46">
        <v>57.3</v>
      </c>
      <c r="B484" s="48" t="b">
        <v>1</v>
      </c>
      <c r="U484" s="37"/>
      <c r="V484" s="37"/>
      <c r="W484" s="9"/>
      <c r="X484" s="8"/>
      <c r="Y484" s="8"/>
      <c r="Z484" s="8"/>
      <c r="AA484" s="8"/>
      <c r="AB484" s="8"/>
      <c r="AC484" s="8"/>
      <c r="AD484" s="8"/>
      <c r="AE484" s="8"/>
      <c r="AG484" s="37"/>
      <c r="AH484" s="37"/>
      <c r="AI484" s="9"/>
      <c r="AJ484" s="8"/>
      <c r="AK484" s="8"/>
      <c r="AL484" s="8"/>
      <c r="AM484" s="8"/>
      <c r="AN484" s="8"/>
      <c r="AO484" s="8"/>
      <c r="AP484" s="8"/>
      <c r="AQ484" s="8"/>
      <c r="AS484" s="37"/>
      <c r="AT484" s="37"/>
      <c r="AU484" s="9"/>
      <c r="AV484" s="8"/>
      <c r="AW484" s="8"/>
      <c r="AX484" s="8"/>
      <c r="AY484" s="8"/>
      <c r="AZ484" s="8"/>
      <c r="BA484" s="8"/>
      <c r="BB484" s="8"/>
      <c r="BC484" s="8"/>
    </row>
    <row r="485" spans="1:55" x14ac:dyDescent="0.25">
      <c r="A485" s="46">
        <v>56.7</v>
      </c>
      <c r="B485" s="48" t="b">
        <v>1</v>
      </c>
      <c r="U485" s="37"/>
      <c r="V485" s="37"/>
      <c r="W485" s="9"/>
      <c r="X485" s="8"/>
      <c r="Y485" s="8"/>
      <c r="Z485" s="8"/>
      <c r="AA485" s="8"/>
      <c r="AB485" s="8"/>
      <c r="AC485" s="8"/>
      <c r="AD485" s="8"/>
      <c r="AE485" s="8"/>
      <c r="AG485" s="37"/>
      <c r="AH485" s="37"/>
      <c r="AI485" s="9"/>
      <c r="AJ485" s="8"/>
      <c r="AK485" s="8"/>
      <c r="AL485" s="8"/>
      <c r="AM485" s="8"/>
      <c r="AN485" s="8"/>
      <c r="AO485" s="8"/>
      <c r="AP485" s="8"/>
      <c r="AQ485" s="8"/>
      <c r="AS485" s="37"/>
      <c r="AT485" s="37"/>
      <c r="AU485" s="9"/>
      <c r="AV485" s="8"/>
      <c r="AW485" s="8"/>
      <c r="AX485" s="8"/>
      <c r="AY485" s="8"/>
      <c r="AZ485" s="8"/>
      <c r="BA485" s="8"/>
      <c r="BB485" s="8"/>
      <c r="BC485" s="8"/>
    </row>
    <row r="486" spans="1:55" x14ac:dyDescent="0.25">
      <c r="A486" s="46">
        <v>56.4</v>
      </c>
      <c r="B486" s="48" t="b">
        <v>1</v>
      </c>
      <c r="U486" s="37"/>
      <c r="V486" s="37"/>
      <c r="W486" s="9"/>
      <c r="X486" s="8"/>
      <c r="Y486" s="8"/>
      <c r="Z486" s="8"/>
      <c r="AA486" s="8"/>
      <c r="AB486" s="8"/>
      <c r="AC486" s="8"/>
      <c r="AD486" s="8"/>
      <c r="AE486" s="8"/>
      <c r="AG486" s="37"/>
      <c r="AH486" s="37"/>
      <c r="AI486" s="9"/>
      <c r="AJ486" s="8"/>
      <c r="AK486" s="8"/>
      <c r="AL486" s="8"/>
      <c r="AM486" s="8"/>
      <c r="AN486" s="8"/>
      <c r="AO486" s="8"/>
      <c r="AP486" s="8"/>
      <c r="AQ486" s="8"/>
      <c r="AS486" s="37"/>
      <c r="AT486" s="37"/>
      <c r="AU486" s="9"/>
      <c r="AV486" s="8"/>
      <c r="AW486" s="8"/>
      <c r="AX486" s="8"/>
      <c r="AY486" s="8"/>
      <c r="AZ486" s="8"/>
      <c r="BA486" s="8"/>
      <c r="BB486" s="8"/>
      <c r="BC486" s="8"/>
    </row>
    <row r="487" spans="1:55" x14ac:dyDescent="0.25">
      <c r="A487" s="46">
        <v>55.9</v>
      </c>
      <c r="B487" s="48" t="b">
        <v>1</v>
      </c>
      <c r="U487" s="37"/>
      <c r="V487" s="37"/>
      <c r="W487" s="9"/>
      <c r="X487" s="8"/>
      <c r="Y487" s="8"/>
      <c r="Z487" s="8"/>
      <c r="AA487" s="8"/>
      <c r="AB487" s="8"/>
      <c r="AC487" s="8"/>
      <c r="AD487" s="8"/>
      <c r="AE487" s="8"/>
      <c r="AG487" s="37"/>
      <c r="AH487" s="37"/>
      <c r="AI487" s="9"/>
      <c r="AJ487" s="8"/>
      <c r="AK487" s="8"/>
      <c r="AL487" s="8"/>
      <c r="AM487" s="8"/>
      <c r="AN487" s="8"/>
      <c r="AO487" s="8"/>
      <c r="AP487" s="8"/>
      <c r="AQ487" s="8"/>
      <c r="AS487" s="37"/>
      <c r="AT487" s="37"/>
      <c r="AU487" s="9"/>
      <c r="AV487" s="8"/>
      <c r="AW487" s="8"/>
      <c r="AX487" s="8"/>
      <c r="AY487" s="8"/>
      <c r="AZ487" s="8"/>
      <c r="BA487" s="8"/>
      <c r="BB487" s="8"/>
      <c r="BC487" s="8"/>
    </row>
    <row r="488" spans="1:55" x14ac:dyDescent="0.25">
      <c r="A488" s="46">
        <v>55.6</v>
      </c>
      <c r="B488" s="48" t="b">
        <v>1</v>
      </c>
      <c r="U488" s="37"/>
      <c r="V488" s="37"/>
      <c r="W488" s="9"/>
      <c r="X488" s="8"/>
      <c r="Y488" s="8"/>
      <c r="Z488" s="8"/>
      <c r="AA488" s="8"/>
      <c r="AB488" s="8"/>
      <c r="AC488" s="8"/>
      <c r="AD488" s="8"/>
      <c r="AE488" s="8"/>
      <c r="AG488" s="37"/>
      <c r="AH488" s="37"/>
      <c r="AI488" s="9"/>
      <c r="AJ488" s="8"/>
      <c r="AK488" s="8"/>
      <c r="AL488" s="8"/>
      <c r="AM488" s="8"/>
      <c r="AN488" s="8"/>
      <c r="AO488" s="8"/>
      <c r="AP488" s="8"/>
      <c r="AQ488" s="8"/>
      <c r="AS488" s="37"/>
      <c r="AT488" s="37"/>
      <c r="AU488" s="9"/>
      <c r="AV488" s="8"/>
      <c r="AW488" s="8"/>
      <c r="AX488" s="8"/>
      <c r="AY488" s="8"/>
      <c r="AZ488" s="8"/>
      <c r="BA488" s="8"/>
      <c r="BB488" s="8"/>
      <c r="BC488" s="8"/>
    </row>
    <row r="489" spans="1:55" x14ac:dyDescent="0.25">
      <c r="A489" s="46">
        <v>55.3</v>
      </c>
      <c r="B489" s="48" t="b">
        <v>1</v>
      </c>
      <c r="U489" s="37"/>
      <c r="V489" s="37"/>
      <c r="W489" s="9"/>
      <c r="X489" s="8"/>
      <c r="Y489" s="8"/>
      <c r="Z489" s="8"/>
      <c r="AA489" s="8"/>
      <c r="AB489" s="8"/>
      <c r="AC489" s="8"/>
      <c r="AD489" s="8"/>
      <c r="AE489" s="8"/>
      <c r="AG489" s="37"/>
      <c r="AH489" s="37"/>
      <c r="AI489" s="9"/>
      <c r="AJ489" s="8"/>
      <c r="AK489" s="8"/>
      <c r="AL489" s="8"/>
      <c r="AM489" s="8"/>
      <c r="AN489" s="8"/>
      <c r="AO489" s="8"/>
      <c r="AP489" s="8"/>
      <c r="AQ489" s="8"/>
      <c r="AS489" s="37"/>
      <c r="AT489" s="37"/>
      <c r="AU489" s="9"/>
      <c r="AV489" s="8"/>
      <c r="AW489" s="8"/>
      <c r="AX489" s="8"/>
      <c r="AY489" s="8"/>
      <c r="AZ489" s="8"/>
      <c r="BA489" s="8"/>
      <c r="BB489" s="8"/>
      <c r="BC489" s="8"/>
    </row>
    <row r="490" spans="1:55" x14ac:dyDescent="0.25">
      <c r="A490" s="46">
        <v>54.8</v>
      </c>
      <c r="B490" s="48" t="b">
        <v>1</v>
      </c>
      <c r="U490" s="37"/>
      <c r="V490" s="37"/>
      <c r="W490" s="9"/>
      <c r="X490" s="8"/>
      <c r="Y490" s="8"/>
      <c r="Z490" s="8"/>
      <c r="AA490" s="8"/>
      <c r="AB490" s="8"/>
      <c r="AC490" s="8"/>
      <c r="AD490" s="8"/>
      <c r="AE490" s="8"/>
      <c r="AG490" s="37"/>
      <c r="AH490" s="37"/>
      <c r="AI490" s="9"/>
      <c r="AJ490" s="8"/>
      <c r="AK490" s="8"/>
      <c r="AL490" s="8"/>
      <c r="AM490" s="8"/>
      <c r="AN490" s="8"/>
      <c r="AO490" s="8"/>
      <c r="AP490" s="8"/>
      <c r="AQ490" s="8"/>
      <c r="AS490" s="37"/>
      <c r="AT490" s="37"/>
      <c r="AU490" s="9"/>
      <c r="AV490" s="8"/>
      <c r="AW490" s="8"/>
      <c r="AX490" s="8"/>
      <c r="AY490" s="8"/>
      <c r="AZ490" s="8"/>
      <c r="BA490" s="8"/>
      <c r="BB490" s="8"/>
      <c r="BC490" s="8"/>
    </row>
    <row r="491" spans="1:55" x14ac:dyDescent="0.25">
      <c r="A491" s="46">
        <v>54.2</v>
      </c>
      <c r="B491" s="48" t="b">
        <v>1</v>
      </c>
      <c r="U491" s="37"/>
      <c r="V491" s="37"/>
      <c r="W491" s="9"/>
      <c r="X491" s="8"/>
      <c r="Y491" s="8"/>
      <c r="Z491" s="8"/>
      <c r="AA491" s="8"/>
      <c r="AB491" s="8"/>
      <c r="AC491" s="8"/>
      <c r="AD491" s="8"/>
      <c r="AE491" s="8"/>
      <c r="AG491" s="37"/>
      <c r="AH491" s="37"/>
      <c r="AI491" s="9"/>
      <c r="AJ491" s="8"/>
      <c r="AK491" s="8"/>
      <c r="AL491" s="8"/>
      <c r="AM491" s="8"/>
      <c r="AN491" s="8"/>
      <c r="AO491" s="8"/>
      <c r="AP491" s="8"/>
      <c r="AQ491" s="8"/>
      <c r="AS491" s="37"/>
      <c r="AT491" s="37"/>
      <c r="AU491" s="9"/>
      <c r="AV491" s="8"/>
      <c r="AW491" s="8"/>
      <c r="AX491" s="8"/>
      <c r="AY491" s="8"/>
      <c r="AZ491" s="8"/>
      <c r="BA491" s="8"/>
      <c r="BB491" s="8"/>
      <c r="BC491" s="8"/>
    </row>
    <row r="492" spans="1:55" x14ac:dyDescent="0.25">
      <c r="A492" s="46">
        <v>53.6</v>
      </c>
      <c r="B492" s="48" t="b">
        <v>1</v>
      </c>
      <c r="U492" s="37"/>
      <c r="V492" s="37"/>
      <c r="W492" s="9"/>
      <c r="X492" s="8"/>
      <c r="Y492" s="8"/>
      <c r="Z492" s="8"/>
      <c r="AA492" s="8"/>
      <c r="AB492" s="8"/>
      <c r="AC492" s="8"/>
      <c r="AD492" s="8"/>
      <c r="AE492" s="8"/>
      <c r="AG492" s="37"/>
      <c r="AH492" s="37"/>
      <c r="AI492" s="9"/>
      <c r="AJ492" s="8"/>
      <c r="AK492" s="8"/>
      <c r="AL492" s="8"/>
      <c r="AM492" s="8"/>
      <c r="AN492" s="8"/>
      <c r="AO492" s="8"/>
      <c r="AP492" s="8"/>
      <c r="AQ492" s="8"/>
      <c r="AS492" s="37"/>
      <c r="AT492" s="37"/>
      <c r="AU492" s="9"/>
      <c r="AV492" s="8"/>
      <c r="AW492" s="8"/>
      <c r="AX492" s="8"/>
      <c r="AY492" s="8"/>
      <c r="AZ492" s="8"/>
      <c r="BA492" s="8"/>
      <c r="BB492" s="8"/>
      <c r="BC492" s="8"/>
    </row>
    <row r="493" spans="1:55" x14ac:dyDescent="0.25">
      <c r="A493" s="46">
        <v>53.3</v>
      </c>
      <c r="B493" s="48" t="b">
        <v>1</v>
      </c>
      <c r="U493" s="37"/>
      <c r="V493" s="37"/>
      <c r="W493" s="9"/>
      <c r="X493" s="8"/>
      <c r="Y493" s="8"/>
      <c r="Z493" s="8"/>
      <c r="AA493" s="8"/>
      <c r="AB493" s="8"/>
      <c r="AC493" s="8"/>
      <c r="AD493" s="8"/>
      <c r="AE493" s="8"/>
      <c r="AG493" s="37"/>
      <c r="AH493" s="37"/>
      <c r="AI493" s="9"/>
      <c r="AJ493" s="8"/>
      <c r="AK493" s="8"/>
      <c r="AL493" s="8"/>
      <c r="AM493" s="8"/>
      <c r="AN493" s="8"/>
      <c r="AO493" s="8"/>
      <c r="AP493" s="8"/>
      <c r="AQ493" s="8"/>
      <c r="AS493" s="37"/>
      <c r="AT493" s="37"/>
      <c r="AU493" s="9"/>
      <c r="AV493" s="8"/>
      <c r="AW493" s="8"/>
      <c r="AX493" s="8"/>
      <c r="AY493" s="8"/>
      <c r="AZ493" s="8"/>
      <c r="BA493" s="8"/>
      <c r="BB493" s="8"/>
      <c r="BC493" s="8"/>
    </row>
    <row r="494" spans="1:55" x14ac:dyDescent="0.25">
      <c r="A494" s="46">
        <v>52.8</v>
      </c>
      <c r="B494" s="48" t="b">
        <v>1</v>
      </c>
      <c r="U494" s="37"/>
      <c r="V494" s="37"/>
      <c r="W494" s="9"/>
      <c r="X494" s="8"/>
      <c r="Y494" s="8"/>
      <c r="Z494" s="8"/>
      <c r="AA494" s="8"/>
      <c r="AB494" s="8"/>
      <c r="AC494" s="8"/>
      <c r="AD494" s="8"/>
      <c r="AE494" s="8"/>
      <c r="AG494" s="37"/>
      <c r="AH494" s="37"/>
      <c r="AI494" s="9"/>
      <c r="AJ494" s="8"/>
      <c r="AK494" s="8"/>
      <c r="AL494" s="8"/>
      <c r="AM494" s="8"/>
      <c r="AN494" s="8"/>
      <c r="AO494" s="8"/>
      <c r="AP494" s="8"/>
      <c r="AQ494" s="8"/>
      <c r="AS494" s="37"/>
      <c r="AT494" s="37"/>
      <c r="AU494" s="9"/>
      <c r="AV494" s="8"/>
      <c r="AW494" s="8"/>
      <c r="AX494" s="8"/>
      <c r="AY494" s="8"/>
      <c r="AZ494" s="8"/>
      <c r="BA494" s="8"/>
      <c r="BB494" s="8"/>
      <c r="BC494" s="8"/>
    </row>
    <row r="495" spans="1:55" x14ac:dyDescent="0.25">
      <c r="A495" s="46">
        <v>52.1</v>
      </c>
      <c r="B495" s="48" t="b">
        <v>1</v>
      </c>
      <c r="U495" s="37"/>
      <c r="V495" s="37"/>
      <c r="W495" s="9"/>
      <c r="X495" s="8"/>
      <c r="Y495" s="8"/>
      <c r="Z495" s="8"/>
      <c r="AA495" s="8"/>
      <c r="AB495" s="8"/>
      <c r="AC495" s="8"/>
      <c r="AD495" s="8"/>
      <c r="AE495" s="8"/>
      <c r="AG495" s="37"/>
      <c r="AH495" s="37"/>
      <c r="AI495" s="9"/>
      <c r="AJ495" s="8"/>
      <c r="AK495" s="8"/>
      <c r="AL495" s="8"/>
      <c r="AM495" s="8"/>
      <c r="AN495" s="8"/>
      <c r="AO495" s="8"/>
      <c r="AP495" s="8"/>
      <c r="AQ495" s="8"/>
      <c r="AS495" s="37"/>
      <c r="AT495" s="37"/>
      <c r="AU495" s="9"/>
      <c r="AV495" s="8"/>
      <c r="AW495" s="8"/>
      <c r="AX495" s="8"/>
      <c r="AY495" s="8"/>
      <c r="AZ495" s="8"/>
      <c r="BA495" s="8"/>
      <c r="BB495" s="8"/>
      <c r="BC495" s="8"/>
    </row>
    <row r="496" spans="1:55" x14ac:dyDescent="0.25">
      <c r="A496" s="46">
        <v>51.8</v>
      </c>
      <c r="B496" s="48" t="b">
        <v>1</v>
      </c>
      <c r="U496" s="37"/>
      <c r="V496" s="37"/>
      <c r="W496" s="9"/>
      <c r="X496" s="8"/>
      <c r="Y496" s="8"/>
      <c r="Z496" s="8"/>
      <c r="AA496" s="8"/>
      <c r="AB496" s="8"/>
      <c r="AC496" s="8"/>
      <c r="AD496" s="8"/>
      <c r="AE496" s="8"/>
      <c r="AG496" s="37"/>
      <c r="AH496" s="37"/>
      <c r="AI496" s="9"/>
      <c r="AJ496" s="8"/>
      <c r="AK496" s="8"/>
      <c r="AL496" s="8"/>
      <c r="AM496" s="8"/>
      <c r="AN496" s="8"/>
      <c r="AO496" s="8"/>
      <c r="AP496" s="8"/>
      <c r="AQ496" s="8"/>
      <c r="AS496" s="37"/>
      <c r="AT496" s="37"/>
      <c r="AU496" s="9"/>
      <c r="AV496" s="8"/>
      <c r="AW496" s="8"/>
      <c r="AX496" s="8"/>
      <c r="AY496" s="8"/>
      <c r="AZ496" s="8"/>
      <c r="BA496" s="8"/>
      <c r="BB496" s="8"/>
      <c r="BC496" s="8"/>
    </row>
    <row r="497" spans="1:55" x14ac:dyDescent="0.25">
      <c r="A497" s="46">
        <v>51.6</v>
      </c>
      <c r="B497" s="48" t="b">
        <v>1</v>
      </c>
      <c r="U497" s="37"/>
      <c r="V497" s="37"/>
      <c r="W497" s="9"/>
      <c r="X497" s="8"/>
      <c r="Y497" s="8"/>
      <c r="Z497" s="8"/>
      <c r="AA497" s="8"/>
      <c r="AB497" s="8"/>
      <c r="AC497" s="8"/>
      <c r="AD497" s="8"/>
      <c r="AE497" s="8"/>
      <c r="AG497" s="37"/>
      <c r="AH497" s="37"/>
      <c r="AI497" s="9"/>
      <c r="AJ497" s="8"/>
      <c r="AK497" s="8"/>
      <c r="AL497" s="8"/>
      <c r="AM497" s="8"/>
      <c r="AN497" s="8"/>
      <c r="AO497" s="8"/>
      <c r="AP497" s="8"/>
      <c r="AQ497" s="8"/>
      <c r="AS497" s="37"/>
      <c r="AT497" s="37"/>
      <c r="AU497" s="9"/>
      <c r="AV497" s="8"/>
      <c r="AW497" s="8"/>
      <c r="AX497" s="8"/>
      <c r="AY497" s="8"/>
      <c r="AZ497" s="8"/>
      <c r="BA497" s="8"/>
      <c r="BB497" s="8"/>
      <c r="BC497" s="8"/>
    </row>
    <row r="498" spans="1:55" x14ac:dyDescent="0.25">
      <c r="A498" s="46">
        <v>51.5</v>
      </c>
      <c r="B498" s="48" t="b">
        <v>1</v>
      </c>
      <c r="U498" s="37"/>
      <c r="V498" s="37"/>
      <c r="W498" s="9"/>
      <c r="X498" s="8"/>
      <c r="Y498" s="8"/>
      <c r="Z498" s="8"/>
      <c r="AA498" s="8"/>
      <c r="AB498" s="8"/>
      <c r="AC498" s="8"/>
      <c r="AD498" s="8"/>
      <c r="AE498" s="8"/>
      <c r="AG498" s="37"/>
      <c r="AH498" s="37"/>
      <c r="AI498" s="9"/>
      <c r="AJ498" s="8"/>
      <c r="AK498" s="8"/>
      <c r="AL498" s="8"/>
      <c r="AM498" s="8"/>
      <c r="AN498" s="8"/>
      <c r="AO498" s="8"/>
      <c r="AP498" s="8"/>
      <c r="AQ498" s="8"/>
      <c r="AS498" s="37"/>
      <c r="AT498" s="37"/>
      <c r="AU498" s="9"/>
      <c r="AV498" s="8"/>
      <c r="AW498" s="8"/>
      <c r="AX498" s="8"/>
      <c r="AY498" s="8"/>
      <c r="AZ498" s="8"/>
      <c r="BA498" s="8"/>
      <c r="BB498" s="8"/>
      <c r="BC498" s="8"/>
    </row>
    <row r="499" spans="1:55" x14ac:dyDescent="0.25">
      <c r="A499" s="46">
        <v>51.4</v>
      </c>
      <c r="B499" s="48" t="b">
        <v>1</v>
      </c>
      <c r="U499" s="37"/>
      <c r="V499" s="37"/>
      <c r="W499" s="9"/>
      <c r="X499" s="8"/>
      <c r="Y499" s="8"/>
      <c r="Z499" s="8"/>
      <c r="AA499" s="8"/>
      <c r="AB499" s="8"/>
      <c r="AC499" s="8"/>
      <c r="AD499" s="8"/>
      <c r="AE499" s="8"/>
      <c r="AG499" s="37"/>
      <c r="AH499" s="37"/>
      <c r="AI499" s="9"/>
      <c r="AJ499" s="8"/>
      <c r="AK499" s="8"/>
      <c r="AL499" s="8"/>
      <c r="AM499" s="8"/>
      <c r="AN499" s="8"/>
      <c r="AO499" s="8"/>
      <c r="AP499" s="8"/>
      <c r="AQ499" s="8"/>
      <c r="AS499" s="37"/>
      <c r="AT499" s="37"/>
      <c r="AU499" s="9"/>
      <c r="AV499" s="8"/>
      <c r="AW499" s="8"/>
      <c r="AX499" s="8"/>
      <c r="AY499" s="8"/>
      <c r="AZ499" s="8"/>
      <c r="BA499" s="8"/>
      <c r="BB499" s="8"/>
      <c r="BC499" s="8"/>
    </row>
    <row r="500" spans="1:55" x14ac:dyDescent="0.25">
      <c r="A500" s="46">
        <v>82.2</v>
      </c>
      <c r="B500" s="48" t="b">
        <v>1</v>
      </c>
      <c r="U500" s="37"/>
      <c r="V500" s="37"/>
      <c r="W500" s="9"/>
      <c r="X500" s="8"/>
      <c r="Y500" s="8"/>
      <c r="Z500" s="8"/>
      <c r="AA500" s="8"/>
      <c r="AB500" s="8"/>
      <c r="AC500" s="8"/>
      <c r="AD500" s="8"/>
      <c r="AE500" s="8"/>
      <c r="AG500" s="37"/>
      <c r="AH500" s="37"/>
      <c r="AI500" s="9"/>
      <c r="AJ500" s="8"/>
      <c r="AK500" s="8"/>
      <c r="AL500" s="8"/>
      <c r="AM500" s="8"/>
      <c r="AN500" s="8"/>
      <c r="AO500" s="8"/>
      <c r="AP500" s="8"/>
      <c r="AQ500" s="8"/>
      <c r="AS500" s="37"/>
      <c r="AT500" s="37"/>
      <c r="AU500" s="9"/>
      <c r="AV500" s="8"/>
      <c r="AW500" s="8"/>
      <c r="AX500" s="8"/>
      <c r="AY500" s="8"/>
      <c r="AZ500" s="8"/>
      <c r="BA500" s="8"/>
      <c r="BB500" s="8"/>
      <c r="BC500" s="8"/>
    </row>
    <row r="501" spans="1:55" x14ac:dyDescent="0.25">
      <c r="A501" s="46">
        <v>82</v>
      </c>
      <c r="B501" s="48" t="b">
        <v>1</v>
      </c>
      <c r="U501" s="37"/>
      <c r="V501" s="37"/>
      <c r="W501" s="9"/>
      <c r="X501" s="8"/>
      <c r="Y501" s="8"/>
      <c r="Z501" s="8"/>
      <c r="AA501" s="8"/>
      <c r="AB501" s="8"/>
      <c r="AC501" s="8"/>
      <c r="AD501" s="8"/>
      <c r="AE501" s="8"/>
      <c r="AG501" s="37"/>
      <c r="AH501" s="37"/>
      <c r="AI501" s="9"/>
      <c r="AJ501" s="8"/>
      <c r="AK501" s="8"/>
      <c r="AL501" s="8"/>
      <c r="AM501" s="8"/>
      <c r="AN501" s="8"/>
      <c r="AO501" s="8"/>
      <c r="AP501" s="8"/>
      <c r="AQ501" s="8"/>
      <c r="AS501" s="37"/>
      <c r="AT501" s="37"/>
      <c r="AU501" s="9"/>
      <c r="AV501" s="8"/>
      <c r="AW501" s="8"/>
      <c r="AX501" s="8"/>
      <c r="AY501" s="8"/>
      <c r="AZ501" s="8"/>
      <c r="BA501" s="8"/>
      <c r="BB501" s="8"/>
      <c r="BC501" s="8"/>
    </row>
    <row r="502" spans="1:55" x14ac:dyDescent="0.25">
      <c r="A502" s="46">
        <v>81.8</v>
      </c>
      <c r="B502" s="48" t="b">
        <v>1</v>
      </c>
      <c r="U502" s="37"/>
      <c r="V502" s="37"/>
      <c r="W502" s="9"/>
      <c r="X502" s="8"/>
      <c r="Y502" s="8"/>
      <c r="Z502" s="8"/>
      <c r="AA502" s="8"/>
      <c r="AB502" s="8"/>
      <c r="AC502" s="8"/>
      <c r="AD502" s="8"/>
      <c r="AE502" s="8"/>
      <c r="AG502" s="37"/>
      <c r="AH502" s="37"/>
      <c r="AI502" s="9"/>
      <c r="AJ502" s="8"/>
      <c r="AK502" s="8"/>
      <c r="AL502" s="8"/>
      <c r="AM502" s="8"/>
      <c r="AN502" s="8"/>
      <c r="AO502" s="8"/>
      <c r="AP502" s="8"/>
      <c r="AQ502" s="8"/>
      <c r="AS502" s="37"/>
      <c r="AT502" s="37"/>
      <c r="AU502" s="9"/>
      <c r="AV502" s="8"/>
      <c r="AW502" s="8"/>
      <c r="AX502" s="8"/>
      <c r="AY502" s="8"/>
      <c r="AZ502" s="8"/>
      <c r="BA502" s="8"/>
      <c r="BB502" s="8"/>
      <c r="BC502" s="8"/>
    </row>
    <row r="503" spans="1:55" x14ac:dyDescent="0.25">
      <c r="A503" s="46">
        <v>81.599999999999994</v>
      </c>
      <c r="B503" s="48" t="b">
        <v>1</v>
      </c>
      <c r="U503" s="37"/>
      <c r="V503" s="37"/>
      <c r="W503" s="9"/>
      <c r="X503" s="8"/>
      <c r="Y503" s="8"/>
      <c r="Z503" s="8"/>
      <c r="AA503" s="8"/>
      <c r="AB503" s="8"/>
      <c r="AC503" s="8"/>
      <c r="AD503" s="8"/>
      <c r="AE503" s="8"/>
      <c r="AG503" s="37"/>
      <c r="AH503" s="37"/>
      <c r="AI503" s="9"/>
      <c r="AJ503" s="8"/>
      <c r="AK503" s="8"/>
      <c r="AL503" s="8"/>
      <c r="AM503" s="8"/>
      <c r="AN503" s="8"/>
      <c r="AO503" s="8"/>
      <c r="AP503" s="8"/>
      <c r="AQ503" s="8"/>
      <c r="AS503" s="37"/>
      <c r="AT503" s="37"/>
      <c r="AU503" s="9"/>
      <c r="AV503" s="8"/>
      <c r="AW503" s="8"/>
      <c r="AX503" s="8"/>
      <c r="AY503" s="8"/>
      <c r="AZ503" s="8"/>
      <c r="BA503" s="8"/>
      <c r="BB503" s="8"/>
      <c r="BC503" s="8"/>
    </row>
    <row r="504" spans="1:55" x14ac:dyDescent="0.25">
      <c r="A504" s="46">
        <v>81.5</v>
      </c>
      <c r="B504" s="48" t="b">
        <v>1</v>
      </c>
      <c r="U504" s="37"/>
      <c r="V504" s="37"/>
      <c r="W504" s="9"/>
      <c r="X504" s="8"/>
      <c r="Y504" s="8"/>
      <c r="Z504" s="8"/>
      <c r="AA504" s="8"/>
      <c r="AB504" s="8"/>
      <c r="AC504" s="8"/>
      <c r="AD504" s="8"/>
      <c r="AE504" s="8"/>
      <c r="AG504" s="37"/>
      <c r="AH504" s="37"/>
      <c r="AI504" s="9"/>
      <c r="AJ504" s="8"/>
      <c r="AK504" s="8"/>
      <c r="AL504" s="8"/>
      <c r="AM504" s="8"/>
      <c r="AN504" s="8"/>
      <c r="AO504" s="8"/>
      <c r="AP504" s="8"/>
      <c r="AQ504" s="8"/>
      <c r="AS504" s="37"/>
      <c r="AT504" s="37"/>
      <c r="AU504" s="9"/>
      <c r="AV504" s="8"/>
      <c r="AW504" s="8"/>
      <c r="AX504" s="8"/>
      <c r="AY504" s="8"/>
      <c r="AZ504" s="8"/>
      <c r="BA504" s="8"/>
      <c r="BB504" s="8"/>
      <c r="BC504" s="8"/>
    </row>
    <row r="505" spans="1:55" x14ac:dyDescent="0.25">
      <c r="A505" s="46">
        <v>81.2</v>
      </c>
      <c r="B505" s="48" t="b">
        <v>1</v>
      </c>
      <c r="U505" s="37"/>
      <c r="V505" s="37"/>
      <c r="W505" s="9"/>
      <c r="X505" s="8"/>
      <c r="Y505" s="8"/>
      <c r="Z505" s="8"/>
      <c r="AA505" s="8"/>
      <c r="AB505" s="8"/>
      <c r="AC505" s="8"/>
      <c r="AD505" s="8"/>
      <c r="AE505" s="8"/>
      <c r="AG505" s="37"/>
      <c r="AH505" s="37"/>
      <c r="AI505" s="9"/>
      <c r="AJ505" s="8"/>
      <c r="AK505" s="8"/>
      <c r="AL505" s="8"/>
      <c r="AM505" s="8"/>
      <c r="AN505" s="8"/>
      <c r="AO505" s="8"/>
      <c r="AP505" s="8"/>
      <c r="AQ505" s="8"/>
      <c r="AS505" s="37"/>
      <c r="AT505" s="37"/>
      <c r="AU505" s="9"/>
      <c r="AV505" s="8"/>
      <c r="AW505" s="8"/>
      <c r="AX505" s="8"/>
      <c r="AY505" s="8"/>
      <c r="AZ505" s="8"/>
      <c r="BA505" s="8"/>
      <c r="BB505" s="8"/>
      <c r="BC505" s="8"/>
    </row>
    <row r="506" spans="1:55" x14ac:dyDescent="0.25">
      <c r="A506" s="46">
        <v>81</v>
      </c>
      <c r="B506" s="48" t="b">
        <v>1</v>
      </c>
      <c r="U506" s="37"/>
      <c r="V506" s="37"/>
      <c r="W506" s="9"/>
      <c r="X506" s="8"/>
      <c r="Y506" s="8"/>
      <c r="Z506" s="8"/>
      <c r="AA506" s="8"/>
      <c r="AB506" s="8"/>
      <c r="AC506" s="8"/>
      <c r="AD506" s="8"/>
      <c r="AE506" s="8"/>
      <c r="AG506" s="37"/>
      <c r="AH506" s="37"/>
      <c r="AI506" s="9"/>
      <c r="AJ506" s="8"/>
      <c r="AK506" s="8"/>
      <c r="AL506" s="8"/>
      <c r="AM506" s="8"/>
      <c r="AN506" s="8"/>
      <c r="AO506" s="8"/>
      <c r="AP506" s="8"/>
      <c r="AQ506" s="8"/>
      <c r="AS506" s="37"/>
      <c r="AT506" s="37"/>
      <c r="AU506" s="9"/>
      <c r="AV506" s="8"/>
      <c r="AW506" s="8"/>
      <c r="AX506" s="8"/>
      <c r="AY506" s="8"/>
      <c r="AZ506" s="8"/>
      <c r="BA506" s="8"/>
      <c r="BB506" s="8"/>
      <c r="BC506" s="8"/>
    </row>
    <row r="507" spans="1:55" x14ac:dyDescent="0.25">
      <c r="A507" s="46">
        <v>87</v>
      </c>
      <c r="B507" s="48" t="b">
        <v>1</v>
      </c>
      <c r="U507" s="37"/>
      <c r="V507" s="37"/>
      <c r="W507" s="9"/>
      <c r="X507" s="8"/>
      <c r="Y507" s="8"/>
      <c r="Z507" s="8"/>
      <c r="AA507" s="8"/>
      <c r="AB507" s="8"/>
      <c r="AC507" s="8"/>
      <c r="AD507" s="8"/>
      <c r="AE507" s="8"/>
      <c r="AG507" s="37"/>
      <c r="AH507" s="37"/>
      <c r="AI507" s="9"/>
      <c r="AJ507" s="8"/>
      <c r="AK507" s="8"/>
      <c r="AL507" s="8"/>
      <c r="AM507" s="8"/>
      <c r="AN507" s="8"/>
      <c r="AO507" s="8"/>
      <c r="AP507" s="8"/>
      <c r="AQ507" s="8"/>
      <c r="AS507" s="37"/>
      <c r="AT507" s="37"/>
      <c r="AU507" s="9"/>
      <c r="AV507" s="8"/>
      <c r="AW507" s="8"/>
      <c r="AX507" s="8"/>
      <c r="AY507" s="8"/>
      <c r="AZ507" s="8"/>
      <c r="BA507" s="8"/>
      <c r="BB507" s="8"/>
      <c r="BC507" s="8"/>
    </row>
    <row r="508" spans="1:55" x14ac:dyDescent="0.25">
      <c r="A508" s="46">
        <v>85</v>
      </c>
      <c r="B508" s="48" t="b">
        <v>1</v>
      </c>
      <c r="U508" s="37"/>
      <c r="V508" s="37"/>
      <c r="W508" s="9"/>
      <c r="X508" s="8"/>
      <c r="Y508" s="8"/>
      <c r="Z508" s="8"/>
      <c r="AA508" s="8"/>
      <c r="AB508" s="8"/>
      <c r="AC508" s="8"/>
      <c r="AD508" s="8"/>
      <c r="AE508" s="8"/>
      <c r="AG508" s="37"/>
      <c r="AH508" s="37"/>
      <c r="AI508" s="9"/>
      <c r="AJ508" s="8"/>
      <c r="AK508" s="8"/>
      <c r="AL508" s="8"/>
      <c r="AM508" s="8"/>
      <c r="AN508" s="8"/>
      <c r="AO508" s="8"/>
      <c r="AP508" s="8"/>
      <c r="AQ508" s="8"/>
      <c r="AS508" s="37"/>
      <c r="AT508" s="37"/>
      <c r="AU508" s="9"/>
      <c r="AV508" s="8"/>
      <c r="AW508" s="8"/>
      <c r="AX508" s="8"/>
      <c r="AY508" s="8"/>
      <c r="AZ508" s="8"/>
      <c r="BA508" s="8"/>
      <c r="BB508" s="8"/>
      <c r="BC508" s="8"/>
    </row>
    <row r="509" spans="1:55" x14ac:dyDescent="0.25">
      <c r="A509" s="46">
        <v>85</v>
      </c>
      <c r="B509" s="48" t="b">
        <v>1</v>
      </c>
      <c r="U509" s="37"/>
      <c r="V509" s="37"/>
      <c r="W509" s="9"/>
      <c r="X509" s="8"/>
      <c r="Y509" s="8"/>
      <c r="Z509" s="8"/>
      <c r="AA509" s="8"/>
      <c r="AB509" s="8"/>
      <c r="AC509" s="8"/>
      <c r="AD509" s="8"/>
      <c r="AE509" s="8"/>
      <c r="AG509" s="37"/>
      <c r="AH509" s="37"/>
      <c r="AI509" s="9"/>
      <c r="AJ509" s="8"/>
      <c r="AK509" s="8"/>
      <c r="AL509" s="8"/>
      <c r="AM509" s="8"/>
      <c r="AN509" s="8"/>
      <c r="AO509" s="8"/>
      <c r="AP509" s="8"/>
      <c r="AQ509" s="8"/>
      <c r="AS509" s="37"/>
      <c r="AT509" s="37"/>
      <c r="AU509" s="9"/>
      <c r="AV509" s="8"/>
      <c r="AW509" s="8"/>
      <c r="AX509" s="8"/>
      <c r="AY509" s="8"/>
      <c r="AZ509" s="8"/>
      <c r="BA509" s="8"/>
      <c r="BB509" s="8"/>
      <c r="BC509" s="8"/>
    </row>
    <row r="510" spans="1:55" x14ac:dyDescent="0.25">
      <c r="A510" s="46">
        <v>81</v>
      </c>
      <c r="B510" s="48" t="b">
        <v>1</v>
      </c>
      <c r="U510" s="37"/>
      <c r="V510" s="37"/>
      <c r="W510" s="9"/>
      <c r="X510" s="8"/>
      <c r="Y510" s="8"/>
      <c r="Z510" s="8"/>
      <c r="AA510" s="8"/>
      <c r="AB510" s="8"/>
      <c r="AC510" s="8"/>
      <c r="AD510" s="8"/>
      <c r="AE510" s="8"/>
      <c r="AG510" s="37"/>
      <c r="AH510" s="37"/>
      <c r="AI510" s="9"/>
      <c r="AJ510" s="8"/>
      <c r="AK510" s="8"/>
      <c r="AL510" s="8"/>
      <c r="AM510" s="8"/>
      <c r="AN510" s="8"/>
      <c r="AO510" s="8"/>
      <c r="AP510" s="8"/>
      <c r="AQ510" s="8"/>
      <c r="AS510" s="37"/>
      <c r="AT510" s="37"/>
      <c r="AU510" s="9"/>
      <c r="AV510" s="8"/>
      <c r="AW510" s="8"/>
      <c r="AX510" s="8"/>
      <c r="AY510" s="8"/>
      <c r="AZ510" s="8"/>
      <c r="BA510" s="8"/>
      <c r="BB510" s="8"/>
      <c r="BC510" s="8"/>
    </row>
    <row r="511" spans="1:55" x14ac:dyDescent="0.25">
      <c r="A511" s="46">
        <v>80</v>
      </c>
      <c r="B511" s="48" t="b">
        <v>1</v>
      </c>
      <c r="U511" s="37"/>
      <c r="V511" s="37"/>
      <c r="W511" s="9"/>
      <c r="X511" s="8"/>
      <c r="Y511" s="8"/>
      <c r="Z511" s="8"/>
      <c r="AA511" s="8"/>
      <c r="AB511" s="8"/>
      <c r="AC511" s="8"/>
      <c r="AD511" s="8"/>
      <c r="AE511" s="8"/>
      <c r="AG511" s="37"/>
      <c r="AH511" s="37"/>
      <c r="AI511" s="9"/>
      <c r="AJ511" s="8"/>
      <c r="AK511" s="8"/>
      <c r="AL511" s="8"/>
      <c r="AM511" s="8"/>
      <c r="AN511" s="8"/>
      <c r="AO511" s="8"/>
      <c r="AP511" s="8"/>
      <c r="AQ511" s="8"/>
      <c r="AS511" s="37"/>
      <c r="AT511" s="37"/>
      <c r="AU511" s="9"/>
      <c r="AV511" s="8"/>
      <c r="AW511" s="8"/>
      <c r="AX511" s="8"/>
      <c r="AY511" s="8"/>
      <c r="AZ511" s="8"/>
      <c r="BA511" s="8"/>
      <c r="BB511" s="8"/>
      <c r="BC511" s="8"/>
    </row>
    <row r="512" spans="1:55" x14ac:dyDescent="0.25">
      <c r="A512" s="46">
        <v>79.7</v>
      </c>
      <c r="B512" s="48" t="b">
        <v>1</v>
      </c>
      <c r="U512" s="37"/>
      <c r="V512" s="37"/>
      <c r="W512" s="9"/>
      <c r="X512" s="8"/>
      <c r="Y512" s="8"/>
      <c r="Z512" s="8"/>
      <c r="AA512" s="8"/>
      <c r="AB512" s="8"/>
      <c r="AC512" s="8"/>
      <c r="AD512" s="8"/>
      <c r="AE512" s="8"/>
      <c r="AG512" s="37"/>
      <c r="AH512" s="37"/>
      <c r="AI512" s="9"/>
      <c r="AJ512" s="8"/>
      <c r="AK512" s="8"/>
      <c r="AL512" s="8"/>
      <c r="AM512" s="8"/>
      <c r="AN512" s="8"/>
      <c r="AO512" s="8"/>
      <c r="AP512" s="8"/>
      <c r="AQ512" s="8"/>
      <c r="AS512" s="37"/>
      <c r="AT512" s="37"/>
      <c r="AU512" s="9"/>
      <c r="AV512" s="8"/>
      <c r="AW512" s="8"/>
      <c r="AX512" s="8"/>
      <c r="AY512" s="8"/>
      <c r="AZ512" s="8"/>
      <c r="BA512" s="8"/>
      <c r="BB512" s="8"/>
      <c r="BC512" s="8"/>
    </row>
    <row r="513" spans="1:55" x14ac:dyDescent="0.25">
      <c r="A513" s="46">
        <v>79.5</v>
      </c>
      <c r="B513" s="48" t="b">
        <v>1</v>
      </c>
      <c r="U513" s="37"/>
      <c r="V513" s="37"/>
      <c r="W513" s="9"/>
      <c r="X513" s="8"/>
      <c r="Y513" s="8"/>
      <c r="Z513" s="8"/>
      <c r="AA513" s="8"/>
      <c r="AB513" s="8"/>
      <c r="AC513" s="8"/>
      <c r="AD513" s="8"/>
      <c r="AE513" s="8"/>
      <c r="AG513" s="37"/>
      <c r="AH513" s="37"/>
      <c r="AI513" s="9"/>
      <c r="AJ513" s="8"/>
      <c r="AK513" s="8"/>
      <c r="AL513" s="8"/>
      <c r="AM513" s="8"/>
      <c r="AN513" s="8"/>
      <c r="AO513" s="8"/>
      <c r="AP513" s="8"/>
      <c r="AQ513" s="8"/>
      <c r="AS513" s="37"/>
      <c r="AT513" s="37"/>
      <c r="AU513" s="9"/>
      <c r="AV513" s="8"/>
      <c r="AW513" s="8"/>
      <c r="AX513" s="8"/>
      <c r="AY513" s="8"/>
      <c r="AZ513" s="8"/>
      <c r="BA513" s="8"/>
      <c r="BB513" s="8"/>
      <c r="BC513" s="8"/>
    </row>
    <row r="514" spans="1:55" x14ac:dyDescent="0.25">
      <c r="A514" s="46">
        <v>79.400000000000006</v>
      </c>
      <c r="B514" s="48" t="b">
        <v>1</v>
      </c>
      <c r="U514" s="37"/>
      <c r="V514" s="37"/>
      <c r="W514" s="9"/>
      <c r="X514" s="8"/>
      <c r="Y514" s="8"/>
      <c r="Z514" s="8"/>
      <c r="AA514" s="8"/>
      <c r="AB514" s="8"/>
      <c r="AC514" s="8"/>
      <c r="AD514" s="8"/>
      <c r="AE514" s="8"/>
      <c r="AG514" s="37"/>
      <c r="AH514" s="37"/>
      <c r="AI514" s="9"/>
      <c r="AJ514" s="8"/>
      <c r="AK514" s="8"/>
      <c r="AL514" s="8"/>
      <c r="AM514" s="8"/>
      <c r="AN514" s="8"/>
      <c r="AO514" s="8"/>
      <c r="AP514" s="8"/>
      <c r="AQ514" s="8"/>
      <c r="AS514" s="37"/>
      <c r="AT514" s="37"/>
      <c r="AU514" s="9"/>
      <c r="AV514" s="8"/>
      <c r="AW514" s="8"/>
      <c r="AX514" s="8"/>
      <c r="AY514" s="8"/>
      <c r="AZ514" s="8"/>
      <c r="BA514" s="8"/>
      <c r="BB514" s="8"/>
      <c r="BC514" s="8"/>
    </row>
    <row r="515" spans="1:55" x14ac:dyDescent="0.25">
      <c r="A515" s="46">
        <v>79.099999999999994</v>
      </c>
      <c r="B515" s="48" t="b">
        <v>1</v>
      </c>
      <c r="U515" s="37"/>
      <c r="V515" s="37"/>
      <c r="W515" s="9"/>
      <c r="X515" s="8"/>
      <c r="Y515" s="8"/>
      <c r="Z515" s="8"/>
      <c r="AA515" s="8"/>
      <c r="AB515" s="8"/>
      <c r="AC515" s="8"/>
      <c r="AD515" s="8"/>
      <c r="AE515" s="8"/>
      <c r="AG515" s="37"/>
      <c r="AH515" s="37"/>
      <c r="AI515" s="9"/>
      <c r="AJ515" s="8"/>
      <c r="AK515" s="8"/>
      <c r="AL515" s="8"/>
      <c r="AM515" s="8"/>
      <c r="AN515" s="8"/>
      <c r="AO515" s="8"/>
      <c r="AP515" s="8"/>
      <c r="AQ515" s="8"/>
      <c r="AS515" s="37"/>
      <c r="AT515" s="37"/>
      <c r="AU515" s="9"/>
      <c r="AV515" s="8"/>
      <c r="AW515" s="8"/>
      <c r="AX515" s="8"/>
      <c r="AY515" s="8"/>
      <c r="AZ515" s="8"/>
      <c r="BA515" s="8"/>
      <c r="BB515" s="8"/>
      <c r="BC515" s="8"/>
    </row>
    <row r="516" spans="1:55" x14ac:dyDescent="0.25">
      <c r="A516" s="46">
        <v>52.5</v>
      </c>
      <c r="B516" s="48" t="b">
        <v>1</v>
      </c>
      <c r="U516" s="37"/>
      <c r="V516" s="37"/>
      <c r="W516" s="9"/>
      <c r="X516" s="8"/>
      <c r="Y516" s="8"/>
      <c r="Z516" s="8"/>
      <c r="AA516" s="8"/>
      <c r="AB516" s="8"/>
      <c r="AC516" s="8"/>
      <c r="AD516" s="8"/>
      <c r="AE516" s="8"/>
      <c r="AG516" s="37"/>
      <c r="AH516" s="37"/>
      <c r="AI516" s="9"/>
      <c r="AJ516" s="8"/>
      <c r="AK516" s="8"/>
      <c r="AL516" s="8"/>
      <c r="AM516" s="8"/>
      <c r="AN516" s="8"/>
      <c r="AO516" s="8"/>
      <c r="AP516" s="8"/>
      <c r="AQ516" s="8"/>
      <c r="AS516" s="37"/>
      <c r="AT516" s="37"/>
      <c r="AU516" s="9"/>
      <c r="AV516" s="8"/>
      <c r="AW516" s="8"/>
      <c r="AX516" s="8"/>
      <c r="AY516" s="8"/>
      <c r="AZ516" s="8"/>
      <c r="BA516" s="8"/>
      <c r="BB516" s="8"/>
      <c r="BC516" s="8"/>
    </row>
    <row r="517" spans="1:55" x14ac:dyDescent="0.25">
      <c r="A517" s="46">
        <v>58</v>
      </c>
      <c r="B517" s="48" t="b">
        <v>1</v>
      </c>
      <c r="U517" s="37"/>
      <c r="V517" s="37"/>
      <c r="W517" s="9"/>
      <c r="X517" s="8"/>
      <c r="Y517" s="8"/>
      <c r="Z517" s="8"/>
      <c r="AA517" s="8"/>
      <c r="AB517" s="8"/>
      <c r="AC517" s="8"/>
      <c r="AD517" s="8"/>
      <c r="AE517" s="8"/>
      <c r="AG517" s="37"/>
      <c r="AH517" s="37"/>
      <c r="AI517" s="9"/>
      <c r="AJ517" s="8"/>
      <c r="AK517" s="8"/>
      <c r="AL517" s="8"/>
      <c r="AM517" s="8"/>
      <c r="AN517" s="8"/>
      <c r="AO517" s="8"/>
      <c r="AP517" s="8"/>
      <c r="AQ517" s="8"/>
      <c r="AS517" s="37"/>
      <c r="AT517" s="37"/>
      <c r="AU517" s="9"/>
      <c r="AV517" s="8"/>
      <c r="AW517" s="8"/>
      <c r="AX517" s="8"/>
      <c r="AY517" s="8"/>
      <c r="AZ517" s="8"/>
      <c r="BA517" s="8"/>
      <c r="BB517" s="8"/>
      <c r="BC517" s="8"/>
    </row>
    <row r="518" spans="1:55" x14ac:dyDescent="0.25">
      <c r="A518" s="46">
        <v>49.9</v>
      </c>
      <c r="B518" s="48" t="b">
        <v>1</v>
      </c>
      <c r="U518" s="37"/>
      <c r="V518" s="37"/>
      <c r="W518" s="9"/>
      <c r="X518" s="8"/>
      <c r="Y518" s="8"/>
      <c r="Z518" s="8"/>
      <c r="AA518" s="8"/>
      <c r="AB518" s="8"/>
      <c r="AC518" s="8"/>
      <c r="AD518" s="8"/>
      <c r="AE518" s="8"/>
      <c r="AG518" s="37"/>
      <c r="AH518" s="37"/>
      <c r="AI518" s="9"/>
      <c r="AJ518" s="8"/>
      <c r="AK518" s="8"/>
      <c r="AL518" s="8"/>
      <c r="AM518" s="8"/>
      <c r="AN518" s="8"/>
      <c r="AO518" s="8"/>
      <c r="AP518" s="8"/>
      <c r="AQ518" s="8"/>
      <c r="AS518" s="37"/>
      <c r="AT518" s="37"/>
      <c r="AU518" s="9"/>
      <c r="AV518" s="8"/>
      <c r="AW518" s="8"/>
      <c r="AX518" s="8"/>
      <c r="AY518" s="8"/>
      <c r="AZ518" s="8"/>
      <c r="BA518" s="8"/>
      <c r="BB518" s="8"/>
      <c r="BC518" s="8"/>
    </row>
    <row r="519" spans="1:55" x14ac:dyDescent="0.25">
      <c r="A519" s="46">
        <v>53</v>
      </c>
      <c r="B519" s="48" t="b">
        <v>1</v>
      </c>
      <c r="U519" s="37"/>
      <c r="V519" s="37"/>
      <c r="W519" s="9"/>
      <c r="X519" s="8"/>
      <c r="Y519" s="8"/>
      <c r="Z519" s="8"/>
      <c r="AA519" s="8"/>
      <c r="AB519" s="8"/>
      <c r="AC519" s="8"/>
      <c r="AD519" s="8"/>
      <c r="AE519" s="8"/>
      <c r="AG519" s="37"/>
      <c r="AH519" s="37"/>
      <c r="AI519" s="9"/>
      <c r="AJ519" s="8"/>
      <c r="AK519" s="8"/>
      <c r="AL519" s="8"/>
      <c r="AM519" s="8"/>
      <c r="AN519" s="8"/>
      <c r="AO519" s="8"/>
      <c r="AP519" s="8"/>
      <c r="AQ519" s="8"/>
      <c r="AS519" s="37"/>
      <c r="AT519" s="37"/>
      <c r="AU519" s="9"/>
      <c r="AV519" s="8"/>
      <c r="AW519" s="8"/>
      <c r="AX519" s="8"/>
      <c r="AY519" s="8"/>
      <c r="AZ519" s="8"/>
      <c r="BA519" s="8"/>
      <c r="BB519" s="8"/>
      <c r="BC519" s="8"/>
    </row>
    <row r="520" spans="1:55" x14ac:dyDescent="0.25">
      <c r="A520" s="46">
        <v>49.8</v>
      </c>
      <c r="B520" s="48" t="b">
        <v>1</v>
      </c>
      <c r="U520" s="37"/>
      <c r="V520" s="37"/>
      <c r="W520" s="9"/>
      <c r="X520" s="8"/>
      <c r="Y520" s="8"/>
      <c r="Z520" s="8"/>
      <c r="AA520" s="8"/>
      <c r="AB520" s="8"/>
      <c r="AC520" s="8"/>
      <c r="AD520" s="8"/>
      <c r="AE520" s="8"/>
      <c r="AG520" s="37"/>
      <c r="AH520" s="37"/>
      <c r="AI520" s="9"/>
      <c r="AJ520" s="8"/>
      <c r="AK520" s="8"/>
      <c r="AL520" s="8"/>
      <c r="AM520" s="8"/>
      <c r="AN520" s="8"/>
      <c r="AO520" s="8"/>
      <c r="AP520" s="8"/>
      <c r="AQ520" s="8"/>
      <c r="AS520" s="37"/>
      <c r="AT520" s="37"/>
      <c r="AU520" s="9"/>
      <c r="AV520" s="8"/>
      <c r="AW520" s="8"/>
      <c r="AX520" s="8"/>
      <c r="AY520" s="8"/>
      <c r="AZ520" s="8"/>
      <c r="BA520" s="8"/>
      <c r="BB520" s="8"/>
      <c r="BC520" s="8"/>
    </row>
    <row r="521" spans="1:55" x14ac:dyDescent="0.25">
      <c r="A521" s="46">
        <v>49.2</v>
      </c>
      <c r="B521" s="48" t="b">
        <v>1</v>
      </c>
      <c r="U521" s="37"/>
      <c r="V521" s="37"/>
      <c r="W521" s="9"/>
      <c r="X521" s="8"/>
      <c r="Y521" s="8"/>
      <c r="Z521" s="8"/>
      <c r="AA521" s="8"/>
      <c r="AB521" s="8"/>
      <c r="AC521" s="8"/>
      <c r="AD521" s="8"/>
      <c r="AE521" s="8"/>
      <c r="AG521" s="37"/>
      <c r="AH521" s="37"/>
      <c r="AI521" s="9"/>
      <c r="AJ521" s="8"/>
      <c r="AK521" s="8"/>
      <c r="AL521" s="8"/>
      <c r="AM521" s="8"/>
      <c r="AN521" s="8"/>
      <c r="AO521" s="8"/>
      <c r="AP521" s="8"/>
      <c r="AQ521" s="8"/>
      <c r="AS521" s="37"/>
      <c r="AT521" s="37"/>
      <c r="AU521" s="9"/>
      <c r="AV521" s="8"/>
      <c r="AW521" s="8"/>
      <c r="AX521" s="8"/>
      <c r="AY521" s="8"/>
      <c r="AZ521" s="8"/>
      <c r="BA521" s="8"/>
      <c r="BB521" s="8"/>
      <c r="BC521" s="8"/>
    </row>
    <row r="522" spans="1:55" x14ac:dyDescent="0.25">
      <c r="A522" s="46">
        <v>48.6</v>
      </c>
      <c r="B522" s="48" t="b">
        <v>1</v>
      </c>
      <c r="U522" s="37"/>
      <c r="V522" s="37"/>
      <c r="W522" s="9"/>
      <c r="X522" s="8"/>
      <c r="Y522" s="8"/>
      <c r="Z522" s="8"/>
      <c r="AA522" s="8"/>
      <c r="AB522" s="8"/>
      <c r="AC522" s="8"/>
      <c r="AD522" s="8"/>
      <c r="AE522" s="8"/>
      <c r="AG522" s="37"/>
      <c r="AH522" s="37"/>
      <c r="AI522" s="9"/>
      <c r="AJ522" s="8"/>
      <c r="AK522" s="8"/>
      <c r="AL522" s="8"/>
      <c r="AM522" s="8"/>
      <c r="AN522" s="8"/>
      <c r="AO522" s="8"/>
      <c r="AP522" s="8"/>
      <c r="AQ522" s="8"/>
      <c r="AS522" s="37"/>
      <c r="AT522" s="37"/>
      <c r="AU522" s="9"/>
      <c r="AV522" s="8"/>
      <c r="AW522" s="8"/>
      <c r="AX522" s="8"/>
      <c r="AY522" s="8"/>
      <c r="AZ522" s="8"/>
      <c r="BA522" s="8"/>
      <c r="BB522" s="8"/>
      <c r="BC522" s="8"/>
    </row>
    <row r="523" spans="1:55" x14ac:dyDescent="0.25">
      <c r="A523" s="46">
        <v>47.6</v>
      </c>
      <c r="B523" s="48" t="b">
        <v>1</v>
      </c>
      <c r="U523" s="37"/>
      <c r="V523" s="37"/>
      <c r="W523" s="9"/>
      <c r="X523" s="8"/>
      <c r="Y523" s="8"/>
      <c r="Z523" s="8"/>
      <c r="AA523" s="8"/>
      <c r="AB523" s="8"/>
      <c r="AC523" s="8"/>
      <c r="AD523" s="8"/>
      <c r="AE523" s="8"/>
      <c r="AG523" s="37"/>
      <c r="AH523" s="37"/>
      <c r="AI523" s="9"/>
      <c r="AJ523" s="8"/>
      <c r="AK523" s="8"/>
      <c r="AL523" s="8"/>
      <c r="AM523" s="8"/>
      <c r="AN523" s="8"/>
      <c r="AO523" s="8"/>
      <c r="AP523" s="8"/>
      <c r="AQ523" s="8"/>
      <c r="AS523" s="37"/>
      <c r="AT523" s="37"/>
      <c r="AU523" s="9"/>
      <c r="AV523" s="8"/>
      <c r="AW523" s="8"/>
      <c r="AX523" s="8"/>
      <c r="AY523" s="8"/>
      <c r="AZ523" s="8"/>
      <c r="BA523" s="8"/>
      <c r="BB523" s="8"/>
      <c r="BC523" s="8"/>
    </row>
    <row r="524" spans="1:55" x14ac:dyDescent="0.25">
      <c r="A524" s="46">
        <v>46.8</v>
      </c>
      <c r="B524" s="48" t="b">
        <v>1</v>
      </c>
      <c r="U524" s="37"/>
      <c r="V524" s="37"/>
      <c r="W524" s="9"/>
      <c r="X524" s="8"/>
      <c r="Y524" s="8"/>
      <c r="Z524" s="8"/>
      <c r="AA524" s="8"/>
      <c r="AB524" s="8"/>
      <c r="AC524" s="8"/>
      <c r="AD524" s="8"/>
      <c r="AE524" s="8"/>
      <c r="AG524" s="37"/>
      <c r="AH524" s="37"/>
      <c r="AI524" s="9"/>
      <c r="AJ524" s="8"/>
      <c r="AK524" s="8"/>
      <c r="AL524" s="8"/>
      <c r="AM524" s="8"/>
      <c r="AN524" s="8"/>
      <c r="AO524" s="8"/>
      <c r="AP524" s="8"/>
      <c r="AQ524" s="8"/>
      <c r="AS524" s="37"/>
      <c r="AT524" s="37"/>
      <c r="AU524" s="9"/>
      <c r="AV524" s="8"/>
      <c r="AW524" s="8"/>
      <c r="AX524" s="8"/>
      <c r="AY524" s="8"/>
      <c r="AZ524" s="8"/>
      <c r="BA524" s="8"/>
      <c r="BB524" s="8"/>
      <c r="BC524" s="8"/>
    </row>
    <row r="525" spans="1:55" x14ac:dyDescent="0.25">
      <c r="A525" s="46">
        <v>46.3</v>
      </c>
      <c r="B525" s="48" t="b">
        <v>1</v>
      </c>
      <c r="U525" s="37"/>
      <c r="V525" s="37"/>
      <c r="W525" s="9"/>
      <c r="X525" s="8"/>
      <c r="Y525" s="8"/>
      <c r="Z525" s="8"/>
      <c r="AA525" s="8"/>
      <c r="AB525" s="8"/>
      <c r="AC525" s="8"/>
      <c r="AD525" s="8"/>
      <c r="AE525" s="8"/>
      <c r="AG525" s="37"/>
      <c r="AH525" s="37"/>
      <c r="AI525" s="9"/>
      <c r="AJ525" s="8"/>
      <c r="AK525" s="8"/>
      <c r="AL525" s="8"/>
      <c r="AM525" s="8"/>
      <c r="AN525" s="8"/>
      <c r="AO525" s="8"/>
      <c r="AP525" s="8"/>
      <c r="AQ525" s="8"/>
      <c r="AS525" s="37"/>
      <c r="AT525" s="37"/>
      <c r="AU525" s="9"/>
      <c r="AV525" s="8"/>
      <c r="AW525" s="8"/>
      <c r="AX525" s="8"/>
      <c r="AY525" s="8"/>
      <c r="AZ525" s="8"/>
      <c r="BA525" s="8"/>
      <c r="BB525" s="8"/>
      <c r="BC525" s="8"/>
    </row>
    <row r="526" spans="1:55" x14ac:dyDescent="0.25">
      <c r="A526" s="46">
        <v>45.9</v>
      </c>
      <c r="B526" s="48" t="b">
        <v>1</v>
      </c>
      <c r="U526" s="37"/>
      <c r="V526" s="37"/>
      <c r="W526" s="9"/>
      <c r="X526" s="8"/>
      <c r="Y526" s="8"/>
      <c r="Z526" s="8"/>
      <c r="AA526" s="8"/>
      <c r="AB526" s="8"/>
      <c r="AC526" s="8"/>
      <c r="AD526" s="8"/>
      <c r="AE526" s="8"/>
      <c r="AG526" s="37"/>
      <c r="AH526" s="37"/>
      <c r="AI526" s="9"/>
      <c r="AJ526" s="8"/>
      <c r="AK526" s="8"/>
      <c r="AL526" s="8"/>
      <c r="AM526" s="8"/>
      <c r="AN526" s="8"/>
      <c r="AO526" s="8"/>
      <c r="AP526" s="8"/>
      <c r="AQ526" s="8"/>
      <c r="AS526" s="37"/>
      <c r="AT526" s="37"/>
      <c r="AU526" s="9"/>
      <c r="AV526" s="8"/>
      <c r="AW526" s="8"/>
      <c r="AX526" s="8"/>
      <c r="AY526" s="8"/>
      <c r="AZ526" s="8"/>
      <c r="BA526" s="8"/>
      <c r="BB526" s="8"/>
      <c r="BC526" s="8"/>
    </row>
    <row r="527" spans="1:55" x14ac:dyDescent="0.25">
      <c r="A527" s="46">
        <v>45.7</v>
      </c>
      <c r="B527" s="48" t="b">
        <v>1</v>
      </c>
      <c r="U527" s="37"/>
      <c r="V527" s="37"/>
      <c r="W527" s="9"/>
      <c r="X527" s="8"/>
      <c r="Y527" s="8"/>
      <c r="Z527" s="8"/>
      <c r="AA527" s="8"/>
      <c r="AB527" s="8"/>
      <c r="AC527" s="8"/>
      <c r="AD527" s="8"/>
      <c r="AE527" s="8"/>
      <c r="AG527" s="37"/>
      <c r="AH527" s="37"/>
      <c r="AI527" s="9"/>
      <c r="AJ527" s="8"/>
      <c r="AK527" s="8"/>
      <c r="AL527" s="8"/>
      <c r="AM527" s="8"/>
      <c r="AN527" s="8"/>
      <c r="AO527" s="8"/>
      <c r="AP527" s="8"/>
      <c r="AQ527" s="8"/>
      <c r="AS527" s="37"/>
      <c r="AT527" s="37"/>
      <c r="AU527" s="9"/>
      <c r="AV527" s="8"/>
      <c r="AW527" s="8"/>
      <c r="AX527" s="8"/>
      <c r="AY527" s="8"/>
      <c r="AZ527" s="8"/>
      <c r="BA527" s="8"/>
      <c r="BB527" s="8"/>
      <c r="BC527" s="8"/>
    </row>
    <row r="528" spans="1:55" x14ac:dyDescent="0.25">
      <c r="A528" s="46">
        <v>45.7</v>
      </c>
      <c r="B528" s="48" t="b">
        <v>1</v>
      </c>
      <c r="U528" s="37"/>
      <c r="V528" s="37"/>
      <c r="W528" s="9"/>
      <c r="X528" s="8"/>
      <c r="Y528" s="8"/>
      <c r="Z528" s="8"/>
      <c r="AA528" s="8"/>
      <c r="AB528" s="8"/>
      <c r="AC528" s="8"/>
      <c r="AD528" s="8"/>
      <c r="AE528" s="8"/>
      <c r="AG528" s="37"/>
      <c r="AH528" s="37"/>
      <c r="AI528" s="9"/>
      <c r="AJ528" s="8"/>
      <c r="AK528" s="8"/>
      <c r="AL528" s="8"/>
      <c r="AM528" s="8"/>
      <c r="AN528" s="8"/>
      <c r="AO528" s="8"/>
      <c r="AP528" s="8"/>
      <c r="AQ528" s="8"/>
      <c r="AS528" s="37"/>
      <c r="AT528" s="37"/>
      <c r="AU528" s="9"/>
      <c r="AV528" s="8"/>
      <c r="AW528" s="8"/>
      <c r="AX528" s="8"/>
      <c r="AY528" s="8"/>
      <c r="AZ528" s="8"/>
      <c r="BA528" s="8"/>
      <c r="BB528" s="8"/>
      <c r="BC528" s="8"/>
    </row>
    <row r="529" spans="1:55" x14ac:dyDescent="0.25">
      <c r="A529" s="46">
        <v>45.6</v>
      </c>
      <c r="B529" s="48" t="b">
        <v>1</v>
      </c>
      <c r="U529" s="37"/>
      <c r="V529" s="37"/>
      <c r="W529" s="9"/>
      <c r="X529" s="8"/>
      <c r="Y529" s="8"/>
      <c r="Z529" s="8"/>
      <c r="AA529" s="8"/>
      <c r="AB529" s="8"/>
      <c r="AC529" s="8"/>
      <c r="AD529" s="8"/>
      <c r="AE529" s="8"/>
      <c r="AG529" s="37"/>
      <c r="AH529" s="37"/>
      <c r="AI529" s="9"/>
      <c r="AJ529" s="8"/>
      <c r="AK529" s="8"/>
      <c r="AL529" s="8"/>
      <c r="AM529" s="8"/>
      <c r="AN529" s="8"/>
      <c r="AO529" s="8"/>
      <c r="AP529" s="8"/>
      <c r="AQ529" s="8"/>
      <c r="AS529" s="37"/>
      <c r="AT529" s="37"/>
      <c r="AU529" s="9"/>
      <c r="AV529" s="8"/>
      <c r="AW529" s="8"/>
      <c r="AX529" s="8"/>
      <c r="AY529" s="8"/>
      <c r="AZ529" s="8"/>
      <c r="BA529" s="8"/>
      <c r="BB529" s="8"/>
      <c r="BC529" s="8"/>
    </row>
    <row r="530" spans="1:55" x14ac:dyDescent="0.25">
      <c r="A530" s="46">
        <v>45.6</v>
      </c>
      <c r="B530" s="48" t="b">
        <v>1</v>
      </c>
      <c r="U530" s="37"/>
      <c r="V530" s="37"/>
      <c r="W530" s="9"/>
      <c r="X530" s="8"/>
      <c r="Y530" s="8"/>
      <c r="Z530" s="8"/>
      <c r="AA530" s="8"/>
      <c r="AB530" s="8"/>
      <c r="AC530" s="8"/>
      <c r="AD530" s="8"/>
      <c r="AE530" s="8"/>
      <c r="AG530" s="37"/>
      <c r="AH530" s="37"/>
      <c r="AI530" s="9"/>
      <c r="AJ530" s="8"/>
      <c r="AK530" s="8"/>
      <c r="AL530" s="8"/>
      <c r="AM530" s="8"/>
      <c r="AN530" s="8"/>
      <c r="AO530" s="8"/>
      <c r="AP530" s="8"/>
      <c r="AQ530" s="8"/>
      <c r="AS530" s="37"/>
      <c r="AT530" s="37"/>
      <c r="AU530" s="9"/>
      <c r="AV530" s="8"/>
      <c r="AW530" s="8"/>
      <c r="AX530" s="8"/>
      <c r="AY530" s="8"/>
      <c r="AZ530" s="8"/>
      <c r="BA530" s="8"/>
      <c r="BB530" s="8"/>
      <c r="BC530" s="8"/>
    </row>
    <row r="531" spans="1:55" x14ac:dyDescent="0.25">
      <c r="A531" s="46">
        <v>46</v>
      </c>
      <c r="B531" s="48" t="b">
        <v>1</v>
      </c>
      <c r="U531" s="37"/>
      <c r="V531" s="37"/>
      <c r="W531" s="9"/>
      <c r="X531" s="8"/>
      <c r="Y531" s="8"/>
      <c r="Z531" s="8"/>
      <c r="AA531" s="8"/>
      <c r="AB531" s="8"/>
      <c r="AC531" s="8"/>
      <c r="AD531" s="8"/>
      <c r="AE531" s="8"/>
      <c r="AG531" s="37"/>
      <c r="AH531" s="37"/>
      <c r="AI531" s="9"/>
      <c r="AJ531" s="8"/>
      <c r="AK531" s="8"/>
      <c r="AL531" s="8"/>
      <c r="AM531" s="8"/>
      <c r="AN531" s="8"/>
      <c r="AO531" s="8"/>
      <c r="AP531" s="8"/>
      <c r="AQ531" s="8"/>
      <c r="AS531" s="37"/>
      <c r="AT531" s="37"/>
      <c r="AU531" s="9"/>
      <c r="AV531" s="8"/>
      <c r="AW531" s="8"/>
      <c r="AX531" s="8"/>
      <c r="AY531" s="8"/>
      <c r="AZ531" s="8"/>
      <c r="BA531" s="8"/>
      <c r="BB531" s="8"/>
      <c r="BC531" s="8"/>
    </row>
    <row r="532" spans="1:55" x14ac:dyDescent="0.25">
      <c r="A532" s="46">
        <v>53.1</v>
      </c>
      <c r="B532" s="48" t="b">
        <v>1</v>
      </c>
      <c r="U532" s="37"/>
      <c r="V532" s="37"/>
      <c r="W532" s="9"/>
      <c r="X532" s="8"/>
      <c r="Y532" s="8"/>
      <c r="Z532" s="8"/>
      <c r="AA532" s="8"/>
      <c r="AB532" s="8"/>
      <c r="AC532" s="8"/>
      <c r="AD532" s="8"/>
      <c r="AE532" s="8"/>
      <c r="AG532" s="37"/>
      <c r="AH532" s="37"/>
      <c r="AI532" s="9"/>
      <c r="AJ532" s="8"/>
      <c r="AK532" s="8"/>
      <c r="AL532" s="8"/>
      <c r="AM532" s="8"/>
      <c r="AN532" s="8"/>
      <c r="AO532" s="8"/>
      <c r="AP532" s="8"/>
      <c r="AQ532" s="8"/>
      <c r="AS532" s="37"/>
      <c r="AT532" s="37"/>
      <c r="AU532" s="9"/>
      <c r="AV532" s="8"/>
      <c r="AW532" s="8"/>
      <c r="AX532" s="8"/>
      <c r="AY532" s="8"/>
      <c r="AZ532" s="8"/>
      <c r="BA532" s="8"/>
      <c r="BB532" s="8"/>
      <c r="BC532" s="8"/>
    </row>
    <row r="533" spans="1:55" x14ac:dyDescent="0.25">
      <c r="A533" s="46">
        <v>52.6</v>
      </c>
      <c r="B533" s="48" t="b">
        <v>1</v>
      </c>
      <c r="U533" s="37"/>
      <c r="V533" s="37"/>
      <c r="W533" s="9"/>
      <c r="X533" s="8"/>
      <c r="Y533" s="8"/>
      <c r="Z533" s="8"/>
      <c r="AA533" s="8"/>
      <c r="AB533" s="8"/>
      <c r="AC533" s="8"/>
      <c r="AD533" s="8"/>
      <c r="AE533" s="8"/>
      <c r="AG533" s="37"/>
      <c r="AH533" s="37"/>
      <c r="AI533" s="9"/>
      <c r="AJ533" s="8"/>
      <c r="AK533" s="8"/>
      <c r="AL533" s="8"/>
      <c r="AM533" s="8"/>
      <c r="AN533" s="8"/>
      <c r="AO533" s="8"/>
      <c r="AP533" s="8"/>
      <c r="AQ533" s="8"/>
      <c r="AS533" s="37"/>
      <c r="AT533" s="37"/>
      <c r="AU533" s="9"/>
      <c r="AV533" s="8"/>
      <c r="AW533" s="8"/>
      <c r="AX533" s="8"/>
      <c r="AY533" s="8"/>
      <c r="AZ533" s="8"/>
      <c r="BA533" s="8"/>
      <c r="BB533" s="8"/>
      <c r="BC533" s="8"/>
    </row>
    <row r="534" spans="1:55" x14ac:dyDescent="0.25">
      <c r="A534" s="46">
        <v>52.2</v>
      </c>
      <c r="B534" s="48" t="b">
        <v>1</v>
      </c>
      <c r="U534" s="37"/>
      <c r="V534" s="37"/>
      <c r="W534" s="9"/>
      <c r="X534" s="8"/>
      <c r="Y534" s="8"/>
      <c r="Z534" s="8"/>
      <c r="AA534" s="8"/>
      <c r="AB534" s="8"/>
      <c r="AC534" s="8"/>
      <c r="AD534" s="8"/>
      <c r="AE534" s="8"/>
      <c r="AG534" s="37"/>
      <c r="AH534" s="37"/>
      <c r="AI534" s="9"/>
      <c r="AJ534" s="8"/>
      <c r="AK534" s="8"/>
      <c r="AL534" s="8"/>
      <c r="AM534" s="8"/>
      <c r="AN534" s="8"/>
      <c r="AO534" s="8"/>
      <c r="AP534" s="8"/>
      <c r="AQ534" s="8"/>
      <c r="AS534" s="37"/>
      <c r="AT534" s="37"/>
      <c r="AU534" s="9"/>
      <c r="AV534" s="8"/>
      <c r="AW534" s="8"/>
      <c r="AX534" s="8"/>
      <c r="AY534" s="8"/>
      <c r="AZ534" s="8"/>
      <c r="BA534" s="8"/>
      <c r="BB534" s="8"/>
      <c r="BC534" s="8"/>
    </row>
    <row r="535" spans="1:55" x14ac:dyDescent="0.25">
      <c r="A535" s="46">
        <v>51.8</v>
      </c>
      <c r="B535" s="48" t="b">
        <v>1</v>
      </c>
      <c r="U535" s="37"/>
      <c r="V535" s="37"/>
      <c r="W535" s="9"/>
      <c r="X535" s="8"/>
      <c r="Y535" s="8"/>
      <c r="Z535" s="8"/>
      <c r="AA535" s="8"/>
      <c r="AB535" s="8"/>
      <c r="AC535" s="8"/>
      <c r="AD535" s="8"/>
      <c r="AE535" s="8"/>
      <c r="AG535" s="37"/>
      <c r="AH535" s="37"/>
      <c r="AI535" s="9"/>
      <c r="AJ535" s="8"/>
      <c r="AK535" s="8"/>
      <c r="AL535" s="8"/>
      <c r="AM535" s="8"/>
      <c r="AN535" s="8"/>
      <c r="AO535" s="8"/>
      <c r="AP535" s="8"/>
      <c r="AQ535" s="8"/>
      <c r="AS535" s="37"/>
      <c r="AT535" s="37"/>
      <c r="AU535" s="9"/>
      <c r="AV535" s="8"/>
      <c r="AW535" s="8"/>
      <c r="AX535" s="8"/>
      <c r="AY535" s="8"/>
      <c r="AZ535" s="8"/>
      <c r="BA535" s="8"/>
      <c r="BB535" s="8"/>
      <c r="BC535" s="8"/>
    </row>
    <row r="536" spans="1:55" x14ac:dyDescent="0.25">
      <c r="A536" s="46">
        <v>51.6</v>
      </c>
      <c r="B536" s="48" t="b">
        <v>1</v>
      </c>
      <c r="U536" s="37"/>
      <c r="V536" s="37"/>
      <c r="W536" s="9"/>
      <c r="X536" s="8"/>
      <c r="Y536" s="8"/>
      <c r="Z536" s="8"/>
      <c r="AA536" s="8"/>
      <c r="AB536" s="8"/>
      <c r="AC536" s="8"/>
      <c r="AD536" s="8"/>
      <c r="AE536" s="8"/>
      <c r="AG536" s="37"/>
      <c r="AH536" s="37"/>
      <c r="AI536" s="9"/>
      <c r="AJ536" s="8"/>
      <c r="AK536" s="8"/>
      <c r="AL536" s="8"/>
      <c r="AM536" s="8"/>
      <c r="AN536" s="8"/>
      <c r="AO536" s="8"/>
      <c r="AP536" s="8"/>
      <c r="AQ536" s="8"/>
      <c r="AS536" s="37"/>
      <c r="AT536" s="37"/>
      <c r="AU536" s="9"/>
      <c r="AV536" s="8"/>
      <c r="AW536" s="8"/>
      <c r="AX536" s="8"/>
      <c r="AY536" s="8"/>
      <c r="AZ536" s="8"/>
      <c r="BA536" s="8"/>
      <c r="BB536" s="8"/>
      <c r="BC536" s="8"/>
    </row>
    <row r="537" spans="1:55" x14ac:dyDescent="0.25">
      <c r="A537" s="46">
        <v>51.2</v>
      </c>
      <c r="B537" s="48" t="b">
        <v>1</v>
      </c>
      <c r="U537" s="37"/>
      <c r="V537" s="37"/>
      <c r="W537" s="9"/>
      <c r="X537" s="8"/>
      <c r="Y537" s="8"/>
      <c r="Z537" s="8"/>
      <c r="AA537" s="8"/>
      <c r="AB537" s="8"/>
      <c r="AC537" s="8"/>
      <c r="AD537" s="8"/>
      <c r="AE537" s="8"/>
      <c r="AG537" s="37"/>
      <c r="AH537" s="37"/>
      <c r="AI537" s="9"/>
      <c r="AJ537" s="8"/>
      <c r="AK537" s="8"/>
      <c r="AL537" s="8"/>
      <c r="AM537" s="8"/>
      <c r="AN537" s="8"/>
      <c r="AO537" s="8"/>
      <c r="AP537" s="8"/>
      <c r="AQ537" s="8"/>
      <c r="AS537" s="37"/>
      <c r="AT537" s="37"/>
      <c r="AU537" s="9"/>
      <c r="AV537" s="8"/>
      <c r="AW537" s="8"/>
      <c r="AX537" s="8"/>
      <c r="AY537" s="8"/>
      <c r="AZ537" s="8"/>
      <c r="BA537" s="8"/>
      <c r="BB537" s="8"/>
      <c r="BC537" s="8"/>
    </row>
    <row r="538" spans="1:55" x14ac:dyDescent="0.25">
      <c r="A538" s="46">
        <v>57</v>
      </c>
      <c r="B538" s="48" t="b">
        <v>1</v>
      </c>
      <c r="U538" s="37"/>
      <c r="V538" s="37"/>
      <c r="W538" s="9"/>
      <c r="X538" s="8"/>
      <c r="Y538" s="8"/>
      <c r="Z538" s="8"/>
      <c r="AA538" s="8"/>
      <c r="AB538" s="8"/>
      <c r="AC538" s="8"/>
      <c r="AD538" s="8"/>
      <c r="AE538" s="8"/>
      <c r="AG538" s="37"/>
      <c r="AH538" s="37"/>
      <c r="AI538" s="9"/>
      <c r="AJ538" s="8"/>
      <c r="AK538" s="8"/>
      <c r="AL538" s="8"/>
      <c r="AM538" s="8"/>
      <c r="AN538" s="8"/>
      <c r="AO538" s="8"/>
      <c r="AP538" s="8"/>
      <c r="AQ538" s="8"/>
      <c r="AS538" s="37"/>
      <c r="AT538" s="37"/>
      <c r="AU538" s="9"/>
      <c r="AV538" s="8"/>
      <c r="AW538" s="8"/>
      <c r="AX538" s="8"/>
      <c r="AY538" s="8"/>
      <c r="AZ538" s="8"/>
      <c r="BA538" s="8"/>
      <c r="BB538" s="8"/>
      <c r="BC538" s="8"/>
    </row>
    <row r="539" spans="1:55" x14ac:dyDescent="0.25">
      <c r="A539" s="46">
        <v>49.6</v>
      </c>
      <c r="B539" s="48" t="b">
        <v>1</v>
      </c>
      <c r="U539" s="37"/>
      <c r="V539" s="37"/>
      <c r="W539" s="9"/>
      <c r="X539" s="8"/>
      <c r="Y539" s="8"/>
      <c r="Z539" s="8"/>
      <c r="AA539" s="8"/>
      <c r="AB539" s="8"/>
      <c r="AC539" s="8"/>
      <c r="AD539" s="8"/>
      <c r="AE539" s="8"/>
      <c r="AG539" s="37"/>
      <c r="AH539" s="37"/>
      <c r="AI539" s="9"/>
      <c r="AJ539" s="8"/>
      <c r="AK539" s="8"/>
      <c r="AL539" s="8"/>
      <c r="AM539" s="8"/>
      <c r="AN539" s="8"/>
      <c r="AO539" s="8"/>
      <c r="AP539" s="8"/>
      <c r="AQ539" s="8"/>
      <c r="AS539" s="37"/>
      <c r="AT539" s="37"/>
      <c r="AU539" s="9"/>
      <c r="AV539" s="8"/>
      <c r="AW539" s="8"/>
      <c r="AX539" s="8"/>
      <c r="AY539" s="8"/>
      <c r="AZ539" s="8"/>
      <c r="BA539" s="8"/>
      <c r="BB539" s="8"/>
      <c r="BC539" s="8"/>
    </row>
    <row r="540" spans="1:55" x14ac:dyDescent="0.25">
      <c r="A540" s="46">
        <v>49.4</v>
      </c>
      <c r="B540" s="48" t="b">
        <v>1</v>
      </c>
      <c r="U540" s="37"/>
      <c r="V540" s="37"/>
      <c r="W540" s="9"/>
      <c r="X540" s="8"/>
      <c r="Y540" s="8"/>
      <c r="Z540" s="8"/>
      <c r="AA540" s="8"/>
      <c r="AB540" s="8"/>
      <c r="AC540" s="8"/>
      <c r="AD540" s="8"/>
      <c r="AE540" s="8"/>
      <c r="AG540" s="37"/>
      <c r="AH540" s="37"/>
      <c r="AI540" s="9"/>
      <c r="AJ540" s="8"/>
      <c r="AK540" s="8"/>
      <c r="AL540" s="8"/>
      <c r="AM540" s="8"/>
      <c r="AN540" s="8"/>
      <c r="AO540" s="8"/>
      <c r="AP540" s="8"/>
      <c r="AQ540" s="8"/>
      <c r="AS540" s="37"/>
      <c r="AT540" s="37"/>
      <c r="AU540" s="9"/>
      <c r="AV540" s="8"/>
      <c r="AW540" s="8"/>
      <c r="AX540" s="8"/>
      <c r="AY540" s="8"/>
      <c r="AZ540" s="8"/>
      <c r="BA540" s="8"/>
      <c r="BB540" s="8"/>
      <c r="BC540" s="8"/>
    </row>
    <row r="541" spans="1:55" x14ac:dyDescent="0.25">
      <c r="A541" s="46">
        <v>48.5</v>
      </c>
      <c r="B541" s="48" t="b">
        <v>1</v>
      </c>
      <c r="U541" s="37"/>
      <c r="V541" s="37"/>
      <c r="W541" s="9"/>
      <c r="X541" s="8"/>
      <c r="Y541" s="8"/>
      <c r="Z541" s="8"/>
      <c r="AA541" s="8"/>
      <c r="AB541" s="8"/>
      <c r="AC541" s="8"/>
      <c r="AD541" s="8"/>
      <c r="AE541" s="8"/>
      <c r="AG541" s="37"/>
      <c r="AH541" s="37"/>
      <c r="AI541" s="9"/>
      <c r="AJ541" s="8"/>
      <c r="AK541" s="8"/>
      <c r="AL541" s="8"/>
      <c r="AM541" s="8"/>
      <c r="AN541" s="8"/>
      <c r="AO541" s="8"/>
      <c r="AP541" s="8"/>
      <c r="AQ541" s="8"/>
      <c r="AS541" s="37"/>
      <c r="AT541" s="37"/>
      <c r="AU541" s="9"/>
      <c r="AV541" s="8"/>
      <c r="AW541" s="8"/>
      <c r="AX541" s="8"/>
      <c r="AY541" s="8"/>
      <c r="AZ541" s="8"/>
      <c r="BA541" s="8"/>
      <c r="BB541" s="8"/>
      <c r="BC541" s="8"/>
    </row>
    <row r="542" spans="1:55" x14ac:dyDescent="0.25">
      <c r="A542" s="46">
        <v>48.6</v>
      </c>
      <c r="B542" s="48" t="b">
        <v>1</v>
      </c>
      <c r="U542" s="37"/>
      <c r="V542" s="37"/>
      <c r="W542" s="9"/>
      <c r="X542" s="8"/>
      <c r="Y542" s="8"/>
      <c r="Z542" s="8"/>
      <c r="AA542" s="8"/>
      <c r="AB542" s="8"/>
      <c r="AC542" s="8"/>
      <c r="AD542" s="8"/>
      <c r="AE542" s="8"/>
      <c r="AG542" s="37"/>
      <c r="AH542" s="37"/>
      <c r="AI542" s="9"/>
      <c r="AJ542" s="8"/>
      <c r="AK542" s="8"/>
      <c r="AL542" s="8"/>
      <c r="AM542" s="8"/>
      <c r="AN542" s="8"/>
      <c r="AO542" s="8"/>
      <c r="AP542" s="8"/>
      <c r="AQ542" s="8"/>
      <c r="AS542" s="37"/>
      <c r="AT542" s="37"/>
      <c r="AU542" s="9"/>
      <c r="AV542" s="8"/>
      <c r="AW542" s="8"/>
      <c r="AX542" s="8"/>
      <c r="AY542" s="8"/>
      <c r="AZ542" s="8"/>
      <c r="BA542" s="8"/>
      <c r="BB542" s="8"/>
      <c r="BC542" s="8"/>
    </row>
    <row r="543" spans="1:55" x14ac:dyDescent="0.25">
      <c r="A543" s="46">
        <v>48.5</v>
      </c>
      <c r="B543" s="48" t="b">
        <v>1</v>
      </c>
      <c r="U543" s="37"/>
      <c r="V543" s="37"/>
      <c r="W543" s="9"/>
      <c r="X543" s="8"/>
      <c r="Y543" s="8"/>
      <c r="Z543" s="8"/>
      <c r="AA543" s="8"/>
      <c r="AB543" s="8"/>
      <c r="AC543" s="8"/>
      <c r="AD543" s="8"/>
      <c r="AE543" s="8"/>
      <c r="AG543" s="37"/>
      <c r="AH543" s="37"/>
      <c r="AI543" s="9"/>
      <c r="AJ543" s="8"/>
      <c r="AK543" s="8"/>
      <c r="AL543" s="8"/>
      <c r="AM543" s="8"/>
      <c r="AN543" s="8"/>
      <c r="AO543" s="8"/>
      <c r="AP543" s="8"/>
      <c r="AQ543" s="8"/>
      <c r="AS543" s="37"/>
      <c r="AT543" s="37"/>
      <c r="AU543" s="9"/>
      <c r="AV543" s="8"/>
      <c r="AW543" s="8"/>
      <c r="AX543" s="8"/>
      <c r="AY543" s="8"/>
      <c r="AZ543" s="8"/>
      <c r="BA543" s="8"/>
      <c r="BB543" s="8"/>
      <c r="BC543" s="8"/>
    </row>
    <row r="544" spans="1:55" x14ac:dyDescent="0.25">
      <c r="A544" s="46">
        <v>48.4</v>
      </c>
      <c r="B544" s="48" t="b">
        <v>1</v>
      </c>
      <c r="U544" s="37"/>
      <c r="V544" s="37"/>
      <c r="W544" s="9"/>
      <c r="X544" s="8"/>
      <c r="Y544" s="8"/>
      <c r="Z544" s="8"/>
      <c r="AA544" s="8"/>
      <c r="AB544" s="8"/>
      <c r="AC544" s="8"/>
      <c r="AD544" s="8"/>
      <c r="AE544" s="8"/>
      <c r="AG544" s="37"/>
      <c r="AH544" s="37"/>
      <c r="AI544" s="9"/>
      <c r="AJ544" s="8"/>
      <c r="AK544" s="8"/>
      <c r="AL544" s="8"/>
      <c r="AM544" s="8"/>
      <c r="AN544" s="8"/>
      <c r="AO544" s="8"/>
      <c r="AP544" s="8"/>
      <c r="AQ544" s="8"/>
      <c r="AS544" s="37"/>
      <c r="AT544" s="37"/>
      <c r="AU544" s="9"/>
      <c r="AV544" s="8"/>
      <c r="AW544" s="8"/>
      <c r="AX544" s="8"/>
      <c r="AY544" s="8"/>
      <c r="AZ544" s="8"/>
      <c r="BA544" s="8"/>
      <c r="BB544" s="8"/>
      <c r="BC544" s="8"/>
    </row>
    <row r="545" spans="1:55" x14ac:dyDescent="0.25">
      <c r="A545" s="46">
        <v>48.1</v>
      </c>
      <c r="B545" s="48" t="b">
        <v>1</v>
      </c>
      <c r="U545" s="37"/>
      <c r="V545" s="37"/>
      <c r="W545" s="9"/>
      <c r="X545" s="8"/>
      <c r="Y545" s="8"/>
      <c r="Z545" s="8"/>
      <c r="AA545" s="8"/>
      <c r="AB545" s="8"/>
      <c r="AC545" s="8"/>
      <c r="AD545" s="8"/>
      <c r="AE545" s="8"/>
      <c r="AG545" s="37"/>
      <c r="AH545" s="37"/>
      <c r="AI545" s="9"/>
      <c r="AJ545" s="8"/>
      <c r="AK545" s="8"/>
      <c r="AL545" s="8"/>
      <c r="AM545" s="8"/>
      <c r="AN545" s="8"/>
      <c r="AO545" s="8"/>
      <c r="AP545" s="8"/>
      <c r="AQ545" s="8"/>
      <c r="AS545" s="37"/>
      <c r="AT545" s="37"/>
      <c r="AU545" s="9"/>
      <c r="AV545" s="8"/>
      <c r="AW545" s="8"/>
      <c r="AX545" s="8"/>
      <c r="AY545" s="8"/>
      <c r="AZ545" s="8"/>
      <c r="BA545" s="8"/>
      <c r="BB545" s="8"/>
      <c r="BC545" s="8"/>
    </row>
    <row r="546" spans="1:55" x14ac:dyDescent="0.25">
      <c r="A546" s="46">
        <v>48</v>
      </c>
      <c r="B546" s="48" t="b">
        <v>1</v>
      </c>
      <c r="U546" s="37"/>
      <c r="V546" s="37"/>
      <c r="W546" s="9"/>
      <c r="X546" s="8"/>
      <c r="Y546" s="8"/>
      <c r="Z546" s="8"/>
      <c r="AA546" s="8"/>
      <c r="AB546" s="8"/>
      <c r="AC546" s="8"/>
      <c r="AD546" s="8"/>
      <c r="AE546" s="8"/>
      <c r="AG546" s="37"/>
      <c r="AH546" s="37"/>
      <c r="AI546" s="9"/>
      <c r="AJ546" s="8"/>
      <c r="AK546" s="8"/>
      <c r="AL546" s="8"/>
      <c r="AM546" s="8"/>
      <c r="AN546" s="8"/>
      <c r="AO546" s="8"/>
      <c r="AP546" s="8"/>
      <c r="AQ546" s="8"/>
      <c r="AS546" s="37"/>
      <c r="AT546" s="37"/>
      <c r="AU546" s="9"/>
      <c r="AV546" s="8"/>
      <c r="AW546" s="8"/>
      <c r="AX546" s="8"/>
      <c r="AY546" s="8"/>
      <c r="AZ546" s="8"/>
      <c r="BA546" s="8"/>
      <c r="BB546" s="8"/>
      <c r="BC546" s="8"/>
    </row>
    <row r="547" spans="1:55" x14ac:dyDescent="0.25">
      <c r="A547" s="46">
        <v>47.6</v>
      </c>
      <c r="B547" s="48" t="b">
        <v>1</v>
      </c>
      <c r="U547" s="37"/>
      <c r="V547" s="37"/>
      <c r="W547" s="9"/>
      <c r="X547" s="8"/>
      <c r="Y547" s="8"/>
      <c r="Z547" s="8"/>
      <c r="AA547" s="8"/>
      <c r="AB547" s="8"/>
      <c r="AC547" s="8"/>
      <c r="AD547" s="8"/>
      <c r="AE547" s="8"/>
      <c r="AG547" s="37"/>
      <c r="AH547" s="37"/>
      <c r="AI547" s="9"/>
      <c r="AJ547" s="8"/>
      <c r="AK547" s="8"/>
      <c r="AL547" s="8"/>
      <c r="AM547" s="8"/>
      <c r="AN547" s="8"/>
      <c r="AO547" s="8"/>
      <c r="AP547" s="8"/>
      <c r="AQ547" s="8"/>
      <c r="AS547" s="37"/>
      <c r="AT547" s="37"/>
      <c r="AU547" s="9"/>
      <c r="AV547" s="8"/>
      <c r="AW547" s="8"/>
      <c r="AX547" s="8"/>
      <c r="AY547" s="8"/>
      <c r="AZ547" s="8"/>
      <c r="BA547" s="8"/>
      <c r="BB547" s="8"/>
      <c r="BC547" s="8"/>
    </row>
    <row r="548" spans="1:55" x14ac:dyDescent="0.25">
      <c r="A548" s="46">
        <v>85</v>
      </c>
      <c r="B548" s="48" t="b">
        <v>1</v>
      </c>
      <c r="U548" s="37"/>
      <c r="V548" s="37"/>
      <c r="W548" s="9"/>
      <c r="X548" s="8"/>
      <c r="Y548" s="8"/>
      <c r="Z548" s="8"/>
      <c r="AA548" s="8"/>
      <c r="AB548" s="8"/>
      <c r="AC548" s="8"/>
      <c r="AD548" s="8"/>
      <c r="AE548" s="8"/>
      <c r="AG548" s="37"/>
      <c r="AH548" s="37"/>
      <c r="AI548" s="9"/>
      <c r="AJ548" s="8"/>
      <c r="AK548" s="8"/>
      <c r="AL548" s="8"/>
      <c r="AM548" s="8"/>
      <c r="AN548" s="8"/>
      <c r="AO548" s="8"/>
      <c r="AP548" s="8"/>
      <c r="AQ548" s="8"/>
      <c r="AS548" s="37"/>
      <c r="AT548" s="37"/>
      <c r="AU548" s="9"/>
      <c r="AV548" s="8"/>
      <c r="AW548" s="8"/>
      <c r="AX548" s="8"/>
      <c r="AY548" s="8"/>
      <c r="AZ548" s="8"/>
      <c r="BA548" s="8"/>
      <c r="BB548" s="8"/>
      <c r="BC548" s="8"/>
    </row>
    <row r="549" spans="1:55" x14ac:dyDescent="0.25">
      <c r="A549" s="46">
        <v>83</v>
      </c>
      <c r="B549" s="48" t="b">
        <v>1</v>
      </c>
      <c r="U549" s="37"/>
      <c r="V549" s="37"/>
      <c r="W549" s="9"/>
      <c r="X549" s="8"/>
      <c r="Y549" s="8"/>
      <c r="Z549" s="8"/>
      <c r="AA549" s="8"/>
      <c r="AB549" s="8"/>
      <c r="AC549" s="8"/>
      <c r="AD549" s="8"/>
      <c r="AE549" s="8"/>
      <c r="AG549" s="37"/>
      <c r="AH549" s="37"/>
      <c r="AI549" s="9"/>
      <c r="AJ549" s="8"/>
      <c r="AK549" s="8"/>
      <c r="AL549" s="8"/>
      <c r="AM549" s="8"/>
      <c r="AN549" s="8"/>
      <c r="AO549" s="8"/>
      <c r="AP549" s="8"/>
      <c r="AQ549" s="8"/>
      <c r="AS549" s="37"/>
      <c r="AT549" s="37"/>
      <c r="AU549" s="9"/>
      <c r="AV549" s="8"/>
      <c r="AW549" s="8"/>
      <c r="AX549" s="8"/>
      <c r="AY549" s="8"/>
      <c r="AZ549" s="8"/>
      <c r="BA549" s="8"/>
      <c r="BB549" s="8"/>
      <c r="BC549" s="8"/>
    </row>
    <row r="550" spans="1:55" x14ac:dyDescent="0.25">
      <c r="A550" s="46">
        <v>81</v>
      </c>
      <c r="B550" s="48" t="b">
        <v>1</v>
      </c>
      <c r="U550" s="37"/>
      <c r="V550" s="37"/>
      <c r="W550" s="9"/>
      <c r="X550" s="8"/>
      <c r="Y550" s="8"/>
      <c r="Z550" s="8"/>
      <c r="AA550" s="8"/>
      <c r="AB550" s="8"/>
      <c r="AC550" s="8"/>
      <c r="AD550" s="8"/>
      <c r="AE550" s="8"/>
      <c r="AG550" s="37"/>
      <c r="AH550" s="37"/>
      <c r="AI550" s="9"/>
      <c r="AJ550" s="8"/>
      <c r="AK550" s="8"/>
      <c r="AL550" s="8"/>
      <c r="AM550" s="8"/>
      <c r="AN550" s="8"/>
      <c r="AO550" s="8"/>
      <c r="AP550" s="8"/>
      <c r="AQ550" s="8"/>
      <c r="AS550" s="37"/>
      <c r="AT550" s="37"/>
      <c r="AU550" s="9"/>
      <c r="AV550" s="8"/>
      <c r="AW550" s="8"/>
      <c r="AX550" s="8"/>
      <c r="AY550" s="8"/>
      <c r="AZ550" s="8"/>
      <c r="BA550" s="8"/>
      <c r="BB550" s="8"/>
      <c r="BC550" s="8"/>
    </row>
    <row r="551" spans="1:55" x14ac:dyDescent="0.25">
      <c r="A551" s="46">
        <v>79.900000000000006</v>
      </c>
      <c r="B551" s="48" t="b">
        <v>1</v>
      </c>
      <c r="U551" s="37"/>
      <c r="V551" s="37"/>
      <c r="W551" s="9"/>
      <c r="X551" s="8"/>
      <c r="Y551" s="8"/>
      <c r="Z551" s="8"/>
      <c r="AA551" s="8"/>
      <c r="AB551" s="8"/>
      <c r="AC551" s="8"/>
      <c r="AD551" s="8"/>
      <c r="AE551" s="8"/>
      <c r="AG551" s="37"/>
      <c r="AH551" s="37"/>
      <c r="AI551" s="9"/>
      <c r="AJ551" s="8"/>
      <c r="AK551" s="8"/>
      <c r="AL551" s="8"/>
      <c r="AM551" s="8"/>
      <c r="AN551" s="8"/>
      <c r="AO551" s="8"/>
      <c r="AP551" s="8"/>
      <c r="AQ551" s="8"/>
      <c r="AS551" s="37"/>
      <c r="AT551" s="37"/>
      <c r="AU551" s="9"/>
      <c r="AV551" s="8"/>
      <c r="AW551" s="8"/>
      <c r="AX551" s="8"/>
      <c r="AY551" s="8"/>
      <c r="AZ551" s="8"/>
      <c r="BA551" s="8"/>
      <c r="BB551" s="8"/>
      <c r="BC551" s="8"/>
    </row>
    <row r="552" spans="1:55" x14ac:dyDescent="0.25">
      <c r="A552" s="46">
        <v>79.8</v>
      </c>
      <c r="B552" s="48" t="b">
        <v>1</v>
      </c>
      <c r="U552" s="37"/>
      <c r="V552" s="37"/>
      <c r="W552" s="9"/>
      <c r="X552" s="8"/>
      <c r="Y552" s="8"/>
      <c r="Z552" s="8"/>
      <c r="AA552" s="8"/>
      <c r="AB552" s="8"/>
      <c r="AC552" s="8"/>
      <c r="AD552" s="8"/>
      <c r="AE552" s="8"/>
      <c r="AG552" s="37"/>
      <c r="AH552" s="37"/>
      <c r="AI552" s="9"/>
      <c r="AJ552" s="8"/>
      <c r="AK552" s="8"/>
      <c r="AL552" s="8"/>
      <c r="AM552" s="8"/>
      <c r="AN552" s="8"/>
      <c r="AO552" s="8"/>
      <c r="AP552" s="8"/>
      <c r="AQ552" s="8"/>
      <c r="AS552" s="37"/>
      <c r="AT552" s="37"/>
      <c r="AU552" s="9"/>
      <c r="AV552" s="8"/>
      <c r="AW552" s="8"/>
      <c r="AX552" s="8"/>
      <c r="AY552" s="8"/>
      <c r="AZ552" s="8"/>
      <c r="BA552" s="8"/>
      <c r="BB552" s="8"/>
      <c r="BC552" s="8"/>
    </row>
    <row r="553" spans="1:55" x14ac:dyDescent="0.25">
      <c r="A553" s="46">
        <v>79.099999999999994</v>
      </c>
      <c r="B553" s="48" t="b">
        <v>1</v>
      </c>
      <c r="U553" s="37"/>
      <c r="V553" s="37"/>
      <c r="W553" s="9"/>
      <c r="X553" s="8"/>
      <c r="Y553" s="8"/>
      <c r="Z553" s="8"/>
      <c r="AA553" s="8"/>
      <c r="AB553" s="8"/>
      <c r="AC553" s="8"/>
      <c r="AD553" s="8"/>
      <c r="AE553" s="8"/>
      <c r="AG553" s="37"/>
      <c r="AH553" s="37"/>
      <c r="AI553" s="9"/>
      <c r="AJ553" s="8"/>
      <c r="AK553" s="8"/>
      <c r="AL553" s="8"/>
      <c r="AM553" s="8"/>
      <c r="AN553" s="8"/>
      <c r="AO553" s="8"/>
      <c r="AP553" s="8"/>
      <c r="AQ553" s="8"/>
      <c r="AS553" s="37"/>
      <c r="AT553" s="37"/>
      <c r="AU553" s="9"/>
      <c r="AV553" s="8"/>
      <c r="AW553" s="8"/>
      <c r="AX553" s="8"/>
      <c r="AY553" s="8"/>
      <c r="AZ553" s="8"/>
      <c r="BA553" s="8"/>
      <c r="BB553" s="8"/>
      <c r="BC553" s="8"/>
    </row>
    <row r="554" spans="1:55" x14ac:dyDescent="0.25">
      <c r="A554" s="46">
        <v>79.3</v>
      </c>
      <c r="B554" s="48" t="b">
        <v>1</v>
      </c>
      <c r="U554" s="37"/>
      <c r="V554" s="37"/>
      <c r="W554" s="9"/>
      <c r="X554" s="8"/>
      <c r="Y554" s="8"/>
      <c r="Z554" s="8"/>
      <c r="AA554" s="8"/>
      <c r="AB554" s="8"/>
      <c r="AC554" s="8"/>
      <c r="AD554" s="8"/>
      <c r="AE554" s="8"/>
      <c r="AG554" s="37"/>
      <c r="AH554" s="37"/>
      <c r="AI554" s="9"/>
      <c r="AJ554" s="8"/>
      <c r="AK554" s="8"/>
      <c r="AL554" s="8"/>
      <c r="AM554" s="8"/>
      <c r="AN554" s="8"/>
      <c r="AO554" s="8"/>
      <c r="AP554" s="8"/>
      <c r="AQ554" s="8"/>
      <c r="AS554" s="37"/>
      <c r="AT554" s="37"/>
      <c r="AU554" s="9"/>
      <c r="AV554" s="8"/>
      <c r="AW554" s="8"/>
      <c r="AX554" s="8"/>
      <c r="AY554" s="8"/>
      <c r="AZ554" s="8"/>
      <c r="BA554" s="8"/>
      <c r="BB554" s="8"/>
      <c r="BC554" s="8"/>
    </row>
    <row r="555" spans="1:55" x14ac:dyDescent="0.25">
      <c r="A555" s="46">
        <v>79.599999999999994</v>
      </c>
      <c r="B555" s="48" t="b">
        <v>1</v>
      </c>
      <c r="U555" s="37"/>
      <c r="V555" s="37"/>
      <c r="W555" s="9"/>
      <c r="X555" s="8"/>
      <c r="Y555" s="8"/>
      <c r="Z555" s="8"/>
      <c r="AA555" s="8"/>
      <c r="AB555" s="8"/>
      <c r="AC555" s="8"/>
      <c r="AD555" s="8"/>
      <c r="AE555" s="8"/>
      <c r="AG555" s="37"/>
      <c r="AH555" s="37"/>
      <c r="AI555" s="9"/>
      <c r="AJ555" s="8"/>
      <c r="AK555" s="8"/>
      <c r="AL555" s="8"/>
      <c r="AM555" s="8"/>
      <c r="AN555" s="8"/>
      <c r="AO555" s="8"/>
      <c r="AP555" s="8"/>
      <c r="AQ555" s="8"/>
      <c r="AS555" s="37"/>
      <c r="AT555" s="37"/>
      <c r="AU555" s="9"/>
      <c r="AV555" s="8"/>
      <c r="AW555" s="8"/>
      <c r="AX555" s="8"/>
      <c r="AY555" s="8"/>
      <c r="AZ555" s="8"/>
      <c r="BA555" s="8"/>
      <c r="BB555" s="8"/>
      <c r="BC555" s="8"/>
    </row>
    <row r="556" spans="1:55" x14ac:dyDescent="0.25">
      <c r="A556" s="46">
        <v>78.900000000000006</v>
      </c>
      <c r="B556" s="48" t="b">
        <v>1</v>
      </c>
      <c r="U556" s="37"/>
      <c r="V556" s="37"/>
      <c r="W556" s="9"/>
      <c r="X556" s="8"/>
      <c r="Y556" s="8"/>
      <c r="Z556" s="8"/>
      <c r="AA556" s="8"/>
      <c r="AB556" s="8"/>
      <c r="AC556" s="8"/>
      <c r="AD556" s="8"/>
      <c r="AE556" s="8"/>
      <c r="AG556" s="37"/>
      <c r="AH556" s="37"/>
      <c r="AI556" s="9"/>
      <c r="AJ556" s="8"/>
      <c r="AK556" s="8"/>
      <c r="AL556" s="8"/>
      <c r="AM556" s="8"/>
      <c r="AN556" s="8"/>
      <c r="AO556" s="8"/>
      <c r="AP556" s="8"/>
      <c r="AQ556" s="8"/>
      <c r="AS556" s="37"/>
      <c r="AT556" s="37"/>
      <c r="AU556" s="9"/>
      <c r="AV556" s="8"/>
      <c r="AW556" s="8"/>
      <c r="AX556" s="8"/>
      <c r="AY556" s="8"/>
      <c r="AZ556" s="8"/>
      <c r="BA556" s="8"/>
      <c r="BB556" s="8"/>
      <c r="BC556" s="8"/>
    </row>
    <row r="557" spans="1:55" x14ac:dyDescent="0.25">
      <c r="A557" s="46">
        <v>78.900000000000006</v>
      </c>
      <c r="B557" s="48" t="b">
        <v>1</v>
      </c>
      <c r="U557" s="37"/>
      <c r="V557" s="37"/>
      <c r="W557" s="9"/>
      <c r="X557" s="8"/>
      <c r="Y557" s="8"/>
      <c r="Z557" s="8"/>
      <c r="AA557" s="8"/>
      <c r="AB557" s="8"/>
      <c r="AC557" s="8"/>
      <c r="AD557" s="8"/>
      <c r="AE557" s="8"/>
      <c r="AG557" s="37"/>
      <c r="AH557" s="37"/>
      <c r="AI557" s="9"/>
      <c r="AJ557" s="8"/>
      <c r="AK557" s="8"/>
      <c r="AL557" s="8"/>
      <c r="AM557" s="8"/>
      <c r="AN557" s="8"/>
      <c r="AO557" s="8"/>
      <c r="AP557" s="8"/>
      <c r="AQ557" s="8"/>
      <c r="AS557" s="37"/>
      <c r="AT557" s="37"/>
      <c r="AU557" s="9"/>
      <c r="AV557" s="8"/>
      <c r="AW557" s="8"/>
      <c r="AX557" s="8"/>
      <c r="AY557" s="8"/>
      <c r="AZ557" s="8"/>
      <c r="BA557" s="8"/>
      <c r="BB557" s="8"/>
      <c r="BC557" s="8"/>
    </row>
    <row r="558" spans="1:55" x14ac:dyDescent="0.25">
      <c r="A558" s="46">
        <v>78.400000000000006</v>
      </c>
      <c r="B558" s="48" t="b">
        <v>1</v>
      </c>
      <c r="U558" s="37"/>
      <c r="V558" s="37"/>
      <c r="W558" s="9"/>
      <c r="X558" s="8"/>
      <c r="Y558" s="8"/>
      <c r="Z558" s="8"/>
      <c r="AA558" s="8"/>
      <c r="AB558" s="8"/>
      <c r="AC558" s="8"/>
      <c r="AD558" s="8"/>
      <c r="AE558" s="8"/>
      <c r="AG558" s="37"/>
      <c r="AH558" s="37"/>
      <c r="AI558" s="9"/>
      <c r="AJ558" s="8"/>
      <c r="AK558" s="8"/>
      <c r="AL558" s="8"/>
      <c r="AM558" s="8"/>
      <c r="AN558" s="8"/>
      <c r="AO558" s="8"/>
      <c r="AP558" s="8"/>
      <c r="AQ558" s="8"/>
      <c r="AS558" s="37"/>
      <c r="AT558" s="37"/>
      <c r="AU558" s="9"/>
      <c r="AV558" s="8"/>
      <c r="AW558" s="8"/>
      <c r="AX558" s="8"/>
      <c r="AY558" s="8"/>
      <c r="AZ558" s="8"/>
      <c r="BA558" s="8"/>
      <c r="BB558" s="8"/>
      <c r="BC558" s="8"/>
    </row>
    <row r="559" spans="1:55" x14ac:dyDescent="0.25">
      <c r="A559" s="46">
        <v>78</v>
      </c>
      <c r="B559" s="48" t="b">
        <v>1</v>
      </c>
      <c r="U559" s="37"/>
      <c r="V559" s="37"/>
      <c r="W559" s="9"/>
      <c r="X559" s="8"/>
      <c r="Y559" s="8"/>
      <c r="Z559" s="8"/>
      <c r="AA559" s="8"/>
      <c r="AB559" s="8"/>
      <c r="AC559" s="8"/>
      <c r="AD559" s="8"/>
      <c r="AE559" s="8"/>
      <c r="AG559" s="37"/>
      <c r="AH559" s="37"/>
      <c r="AI559" s="9"/>
      <c r="AJ559" s="8"/>
      <c r="AK559" s="8"/>
      <c r="AL559" s="8"/>
      <c r="AM559" s="8"/>
      <c r="AN559" s="8"/>
      <c r="AO559" s="8"/>
      <c r="AP559" s="8"/>
      <c r="AQ559" s="8"/>
      <c r="AS559" s="37"/>
      <c r="AT559" s="37"/>
      <c r="AU559" s="9"/>
      <c r="AV559" s="8"/>
      <c r="AW559" s="8"/>
      <c r="AX559" s="8"/>
      <c r="AY559" s="8"/>
      <c r="AZ559" s="8"/>
      <c r="BA559" s="8"/>
      <c r="BB559" s="8"/>
      <c r="BC559" s="8"/>
    </row>
    <row r="560" spans="1:55" x14ac:dyDescent="0.25">
      <c r="A560" s="46">
        <v>77.900000000000006</v>
      </c>
      <c r="B560" s="48" t="b">
        <v>1</v>
      </c>
      <c r="U560" s="37"/>
      <c r="V560" s="37"/>
      <c r="W560" s="9"/>
      <c r="X560" s="8"/>
      <c r="Y560" s="8"/>
      <c r="Z560" s="8"/>
      <c r="AA560" s="8"/>
      <c r="AB560" s="8"/>
      <c r="AC560" s="8"/>
      <c r="AD560" s="8"/>
      <c r="AE560" s="8"/>
      <c r="AG560" s="37"/>
      <c r="AH560" s="37"/>
      <c r="AI560" s="9"/>
      <c r="AJ560" s="8"/>
      <c r="AK560" s="8"/>
      <c r="AL560" s="8"/>
      <c r="AM560" s="8"/>
      <c r="AN560" s="8"/>
      <c r="AO560" s="8"/>
      <c r="AP560" s="8"/>
      <c r="AQ560" s="8"/>
      <c r="AS560" s="37"/>
      <c r="AT560" s="37"/>
      <c r="AU560" s="9"/>
      <c r="AV560" s="8"/>
      <c r="AW560" s="8"/>
      <c r="AX560" s="8"/>
      <c r="AY560" s="8"/>
      <c r="AZ560" s="8"/>
      <c r="BA560" s="8"/>
      <c r="BB560" s="8"/>
      <c r="BC560" s="8"/>
    </row>
    <row r="561" spans="1:55" x14ac:dyDescent="0.25">
      <c r="A561" s="46">
        <v>77.8</v>
      </c>
      <c r="B561" s="48" t="b">
        <v>1</v>
      </c>
      <c r="U561" s="37"/>
      <c r="V561" s="37"/>
      <c r="W561" s="9"/>
      <c r="X561" s="8"/>
      <c r="Y561" s="8"/>
      <c r="Z561" s="8"/>
      <c r="AA561" s="8"/>
      <c r="AB561" s="8"/>
      <c r="AC561" s="8"/>
      <c r="AD561" s="8"/>
      <c r="AE561" s="8"/>
      <c r="AG561" s="37"/>
      <c r="AH561" s="37"/>
      <c r="AI561" s="9"/>
      <c r="AJ561" s="8"/>
      <c r="AK561" s="8"/>
      <c r="AL561" s="8"/>
      <c r="AM561" s="8"/>
      <c r="AN561" s="8"/>
      <c r="AO561" s="8"/>
      <c r="AP561" s="8"/>
      <c r="AQ561" s="8"/>
      <c r="AS561" s="37"/>
      <c r="AT561" s="37"/>
      <c r="AU561" s="9"/>
      <c r="AV561" s="8"/>
      <c r="AW561" s="8"/>
      <c r="AX561" s="8"/>
      <c r="AY561" s="8"/>
      <c r="AZ561" s="8"/>
      <c r="BA561" s="8"/>
      <c r="BB561" s="8"/>
      <c r="BC561" s="8"/>
    </row>
    <row r="562" spans="1:55" x14ac:dyDescent="0.25">
      <c r="A562" s="46">
        <v>77.3</v>
      </c>
      <c r="B562" s="48" t="b">
        <v>1</v>
      </c>
      <c r="U562" s="37"/>
      <c r="V562" s="37"/>
      <c r="W562" s="9"/>
      <c r="X562" s="8"/>
      <c r="Y562" s="8"/>
      <c r="Z562" s="8"/>
      <c r="AA562" s="8"/>
      <c r="AB562" s="8"/>
      <c r="AC562" s="8"/>
      <c r="AD562" s="8"/>
      <c r="AE562" s="8"/>
      <c r="AG562" s="37"/>
      <c r="AH562" s="37"/>
      <c r="AI562" s="9"/>
      <c r="AJ562" s="8"/>
      <c r="AK562" s="8"/>
      <c r="AL562" s="8"/>
      <c r="AM562" s="8"/>
      <c r="AN562" s="8"/>
      <c r="AO562" s="8"/>
      <c r="AP562" s="8"/>
      <c r="AQ562" s="8"/>
      <c r="AS562" s="37"/>
      <c r="AT562" s="37"/>
      <c r="AU562" s="9"/>
      <c r="AV562" s="8"/>
      <c r="AW562" s="8"/>
      <c r="AX562" s="8"/>
      <c r="AY562" s="8"/>
      <c r="AZ562" s="8"/>
      <c r="BA562" s="8"/>
      <c r="BB562" s="8"/>
      <c r="BC562" s="8"/>
    </row>
    <row r="563" spans="1:55" x14ac:dyDescent="0.25">
      <c r="A563" s="46">
        <v>77.3</v>
      </c>
      <c r="B563" s="48" t="b">
        <v>1</v>
      </c>
      <c r="U563" s="37"/>
      <c r="V563" s="37"/>
      <c r="W563" s="9"/>
      <c r="X563" s="8"/>
      <c r="Y563" s="8"/>
      <c r="Z563" s="8"/>
      <c r="AA563" s="8"/>
      <c r="AB563" s="8"/>
      <c r="AC563" s="8"/>
      <c r="AD563" s="8"/>
      <c r="AE563" s="8"/>
      <c r="AG563" s="37"/>
      <c r="AH563" s="37"/>
      <c r="AI563" s="9"/>
      <c r="AJ563" s="8"/>
      <c r="AK563" s="8"/>
      <c r="AL563" s="8"/>
      <c r="AM563" s="8"/>
      <c r="AN563" s="8"/>
      <c r="AO563" s="8"/>
      <c r="AP563" s="8"/>
      <c r="AQ563" s="8"/>
      <c r="AS563" s="37"/>
      <c r="AT563" s="37"/>
      <c r="AU563" s="9"/>
      <c r="AV563" s="8"/>
      <c r="AW563" s="8"/>
      <c r="AX563" s="8"/>
      <c r="AY563" s="8"/>
      <c r="AZ563" s="8"/>
      <c r="BA563" s="8"/>
      <c r="BB563" s="8"/>
      <c r="BC563" s="8"/>
    </row>
    <row r="564" spans="1:55" x14ac:dyDescent="0.25">
      <c r="A564" s="46">
        <v>76.099999999999994</v>
      </c>
      <c r="B564" s="48" t="b">
        <v>1</v>
      </c>
      <c r="U564" s="37"/>
      <c r="V564" s="37"/>
      <c r="W564" s="9"/>
      <c r="X564" s="8"/>
      <c r="Y564" s="8"/>
      <c r="Z564" s="8"/>
      <c r="AA564" s="8"/>
      <c r="AB564" s="8"/>
      <c r="AC564" s="8"/>
      <c r="AD564" s="8"/>
      <c r="AE564" s="8"/>
      <c r="AG564" s="37"/>
      <c r="AH564" s="37"/>
      <c r="AI564" s="9"/>
      <c r="AJ564" s="8"/>
      <c r="AK564" s="8"/>
      <c r="AL564" s="8"/>
      <c r="AM564" s="8"/>
      <c r="AN564" s="8"/>
      <c r="AO564" s="8"/>
      <c r="AP564" s="8"/>
      <c r="AQ564" s="8"/>
      <c r="AS564" s="37"/>
      <c r="AT564" s="37"/>
      <c r="AU564" s="9"/>
      <c r="AV564" s="8"/>
      <c r="AW564" s="8"/>
      <c r="AX564" s="8"/>
      <c r="AY564" s="8"/>
      <c r="AZ564" s="8"/>
      <c r="BA564" s="8"/>
      <c r="BB564" s="8"/>
      <c r="BC564" s="8"/>
    </row>
    <row r="565" spans="1:55" x14ac:dyDescent="0.25">
      <c r="A565" s="46">
        <v>75.8</v>
      </c>
      <c r="B565" s="48" t="b">
        <v>1</v>
      </c>
      <c r="U565" s="37"/>
      <c r="V565" s="37"/>
      <c r="W565" s="9"/>
      <c r="X565" s="8"/>
      <c r="Y565" s="8"/>
      <c r="Z565" s="8"/>
      <c r="AA565" s="8"/>
      <c r="AB565" s="8"/>
      <c r="AC565" s="8"/>
      <c r="AD565" s="8"/>
      <c r="AE565" s="8"/>
      <c r="AG565" s="37"/>
      <c r="AH565" s="37"/>
      <c r="AI565" s="9"/>
      <c r="AJ565" s="8"/>
      <c r="AK565" s="8"/>
      <c r="AL565" s="8"/>
      <c r="AM565" s="8"/>
      <c r="AN565" s="8"/>
      <c r="AO565" s="8"/>
      <c r="AP565" s="8"/>
      <c r="AQ565" s="8"/>
      <c r="AS565" s="37"/>
      <c r="AT565" s="37"/>
      <c r="AU565" s="9"/>
      <c r="AV565" s="8"/>
      <c r="AW565" s="8"/>
      <c r="AX565" s="8"/>
      <c r="AY565" s="8"/>
      <c r="AZ565" s="8"/>
      <c r="BA565" s="8"/>
      <c r="BB565" s="8"/>
      <c r="BC565" s="8"/>
    </row>
    <row r="566" spans="1:55" x14ac:dyDescent="0.25">
      <c r="A566" s="46">
        <v>75.599999999999994</v>
      </c>
      <c r="B566" s="48" t="b">
        <v>1</v>
      </c>
      <c r="U566" s="37"/>
      <c r="V566" s="37"/>
      <c r="W566" s="9"/>
      <c r="X566" s="8"/>
      <c r="Y566" s="8"/>
      <c r="Z566" s="8"/>
      <c r="AA566" s="8"/>
      <c r="AB566" s="8"/>
      <c r="AC566" s="8"/>
      <c r="AD566" s="8"/>
      <c r="AE566" s="8"/>
      <c r="AG566" s="37"/>
      <c r="AH566" s="37"/>
      <c r="AI566" s="9"/>
      <c r="AJ566" s="8"/>
      <c r="AK566" s="8"/>
      <c r="AL566" s="8"/>
      <c r="AM566" s="8"/>
      <c r="AN566" s="8"/>
      <c r="AO566" s="8"/>
      <c r="AP566" s="8"/>
      <c r="AQ566" s="8"/>
      <c r="AS566" s="37"/>
      <c r="AT566" s="37"/>
      <c r="AU566" s="9"/>
      <c r="AV566" s="8"/>
      <c r="AW566" s="8"/>
      <c r="AX566" s="8"/>
      <c r="AY566" s="8"/>
      <c r="AZ566" s="8"/>
      <c r="BA566" s="8"/>
      <c r="BB566" s="8"/>
      <c r="BC566" s="8"/>
    </row>
    <row r="567" spans="1:55" x14ac:dyDescent="0.25">
      <c r="A567" s="46">
        <v>75.400000000000006</v>
      </c>
      <c r="B567" s="48" t="b">
        <v>1</v>
      </c>
      <c r="U567" s="37"/>
      <c r="V567" s="37"/>
      <c r="W567" s="9"/>
      <c r="X567" s="8"/>
      <c r="Y567" s="8"/>
      <c r="Z567" s="8"/>
      <c r="AA567" s="8"/>
      <c r="AB567" s="8"/>
      <c r="AC567" s="8"/>
      <c r="AD567" s="8"/>
      <c r="AE567" s="8"/>
      <c r="AG567" s="37"/>
      <c r="AH567" s="37"/>
      <c r="AI567" s="9"/>
      <c r="AJ567" s="8"/>
      <c r="AK567" s="8"/>
      <c r="AL567" s="8"/>
      <c r="AM567" s="8"/>
      <c r="AN567" s="8"/>
      <c r="AO567" s="8"/>
      <c r="AP567" s="8"/>
      <c r="AQ567" s="8"/>
      <c r="AS567" s="37"/>
      <c r="AT567" s="37"/>
      <c r="AU567" s="9"/>
      <c r="AV567" s="8"/>
      <c r="AW567" s="8"/>
      <c r="AX567" s="8"/>
      <c r="AY567" s="8"/>
      <c r="AZ567" s="8"/>
      <c r="BA567" s="8"/>
      <c r="BB567" s="8"/>
      <c r="BC567" s="8"/>
    </row>
    <row r="568" spans="1:55" x14ac:dyDescent="0.25">
      <c r="A568" s="46">
        <v>75.2</v>
      </c>
      <c r="B568" s="48" t="b">
        <v>1</v>
      </c>
      <c r="U568" s="37"/>
      <c r="V568" s="37"/>
      <c r="W568" s="9"/>
      <c r="X568" s="8"/>
      <c r="Y568" s="8"/>
      <c r="Z568" s="8"/>
      <c r="AA568" s="8"/>
      <c r="AB568" s="8"/>
      <c r="AC568" s="8"/>
      <c r="AD568" s="8"/>
      <c r="AE568" s="8"/>
      <c r="AG568" s="37"/>
      <c r="AH568" s="37"/>
      <c r="AI568" s="9"/>
      <c r="AJ568" s="8"/>
      <c r="AK568" s="8"/>
      <c r="AL568" s="8"/>
      <c r="AM568" s="8"/>
      <c r="AN568" s="8"/>
      <c r="AO568" s="8"/>
      <c r="AP568" s="8"/>
      <c r="AQ568" s="8"/>
      <c r="AS568" s="37"/>
      <c r="AT568" s="37"/>
      <c r="AU568" s="9"/>
      <c r="AV568" s="8"/>
      <c r="AW568" s="8"/>
      <c r="AX568" s="8"/>
      <c r="AY568" s="8"/>
      <c r="AZ568" s="8"/>
      <c r="BA568" s="8"/>
      <c r="BB568" s="8"/>
      <c r="BC568" s="8"/>
    </row>
    <row r="569" spans="1:55" x14ac:dyDescent="0.25">
      <c r="A569" s="46">
        <v>75</v>
      </c>
      <c r="B569" s="48" t="b">
        <v>1</v>
      </c>
      <c r="U569" s="37"/>
      <c r="V569" s="37"/>
      <c r="W569" s="9"/>
      <c r="X569" s="8"/>
      <c r="Y569" s="8"/>
      <c r="Z569" s="8"/>
      <c r="AA569" s="8"/>
      <c r="AB569" s="8"/>
      <c r="AC569" s="8"/>
      <c r="AD569" s="8"/>
      <c r="AE569" s="8"/>
      <c r="AG569" s="37"/>
      <c r="AH569" s="37"/>
      <c r="AI569" s="9"/>
      <c r="AJ569" s="8"/>
      <c r="AK569" s="8"/>
      <c r="AL569" s="8"/>
      <c r="AM569" s="8"/>
      <c r="AN569" s="8"/>
      <c r="AO569" s="8"/>
      <c r="AP569" s="8"/>
      <c r="AQ569" s="8"/>
      <c r="AS569" s="37"/>
      <c r="AT569" s="37"/>
      <c r="AU569" s="9"/>
      <c r="AV569" s="8"/>
      <c r="AW569" s="8"/>
      <c r="AX569" s="8"/>
      <c r="AY569" s="8"/>
      <c r="AZ569" s="8"/>
      <c r="BA569" s="8"/>
      <c r="BB569" s="8"/>
      <c r="BC569" s="8"/>
    </row>
    <row r="570" spans="1:55" x14ac:dyDescent="0.25">
      <c r="A570" s="46">
        <v>74.900000000000006</v>
      </c>
      <c r="B570" s="48" t="b">
        <v>1</v>
      </c>
      <c r="U570" s="37"/>
      <c r="V570" s="37"/>
      <c r="W570" s="9"/>
      <c r="X570" s="8"/>
      <c r="Y570" s="8"/>
      <c r="Z570" s="8"/>
      <c r="AA570" s="8"/>
      <c r="AB570" s="8"/>
      <c r="AC570" s="8"/>
      <c r="AD570" s="8"/>
      <c r="AE570" s="8"/>
      <c r="AG570" s="37"/>
      <c r="AH570" s="37"/>
      <c r="AI570" s="9"/>
      <c r="AJ570" s="8"/>
      <c r="AK570" s="8"/>
      <c r="AL570" s="8"/>
      <c r="AM570" s="8"/>
      <c r="AN570" s="8"/>
      <c r="AO570" s="8"/>
      <c r="AP570" s="8"/>
      <c r="AQ570" s="8"/>
      <c r="AS570" s="37"/>
      <c r="AT570" s="37"/>
      <c r="AU570" s="9"/>
      <c r="AV570" s="8"/>
      <c r="AW570" s="8"/>
      <c r="AX570" s="8"/>
      <c r="AY570" s="8"/>
      <c r="AZ570" s="8"/>
      <c r="BA570" s="8"/>
      <c r="BB570" s="8"/>
      <c r="BC570" s="8"/>
    </row>
    <row r="571" spans="1:55" x14ac:dyDescent="0.25">
      <c r="A571" s="46">
        <v>74.5</v>
      </c>
      <c r="B571" s="48" t="b">
        <v>1</v>
      </c>
      <c r="U571" s="37"/>
      <c r="V571" s="37"/>
      <c r="W571" s="9"/>
      <c r="X571" s="8"/>
      <c r="Y571" s="8"/>
      <c r="Z571" s="8"/>
      <c r="AA571" s="8"/>
      <c r="AB571" s="8"/>
      <c r="AC571" s="8"/>
      <c r="AD571" s="8"/>
      <c r="AE571" s="8"/>
      <c r="AG571" s="37"/>
      <c r="AH571" s="37"/>
      <c r="AI571" s="9"/>
      <c r="AJ571" s="8"/>
      <c r="AK571" s="8"/>
      <c r="AL571" s="8"/>
      <c r="AM571" s="8"/>
      <c r="AN571" s="8"/>
      <c r="AO571" s="8"/>
      <c r="AP571" s="8"/>
      <c r="AQ571" s="8"/>
      <c r="AS571" s="37"/>
      <c r="AT571" s="37"/>
      <c r="AU571" s="9"/>
      <c r="AV571" s="8"/>
      <c r="AW571" s="8"/>
      <c r="AX571" s="8"/>
      <c r="AY571" s="8"/>
      <c r="AZ571" s="8"/>
      <c r="BA571" s="8"/>
      <c r="BB571" s="8"/>
      <c r="BC571" s="8"/>
    </row>
    <row r="572" spans="1:55" x14ac:dyDescent="0.25">
      <c r="A572" s="46">
        <v>74.400000000000006</v>
      </c>
      <c r="B572" s="48" t="b">
        <v>1</v>
      </c>
      <c r="U572" s="37"/>
      <c r="V572" s="37"/>
      <c r="W572" s="9"/>
      <c r="X572" s="8"/>
      <c r="Y572" s="8"/>
      <c r="Z572" s="8"/>
      <c r="AA572" s="8"/>
      <c r="AB572" s="8"/>
      <c r="AC572" s="8"/>
      <c r="AD572" s="8"/>
      <c r="AE572" s="8"/>
      <c r="AG572" s="37"/>
      <c r="AH572" s="37"/>
      <c r="AI572" s="9"/>
      <c r="AJ572" s="8"/>
      <c r="AK572" s="8"/>
      <c r="AL572" s="8"/>
      <c r="AM572" s="8"/>
      <c r="AN572" s="8"/>
      <c r="AO572" s="8"/>
      <c r="AP572" s="8"/>
      <c r="AQ572" s="8"/>
      <c r="AS572" s="37"/>
      <c r="AT572" s="37"/>
      <c r="AU572" s="9"/>
      <c r="AV572" s="8"/>
      <c r="AW572" s="8"/>
      <c r="AX572" s="8"/>
      <c r="AY572" s="8"/>
      <c r="AZ572" s="8"/>
      <c r="BA572" s="8"/>
      <c r="BB572" s="8"/>
      <c r="BC572" s="8"/>
    </row>
    <row r="573" spans="1:55" x14ac:dyDescent="0.25">
      <c r="A573" s="46">
        <v>74.2</v>
      </c>
      <c r="B573" s="48" t="b">
        <v>1</v>
      </c>
      <c r="U573" s="37"/>
      <c r="V573" s="37"/>
      <c r="W573" s="9"/>
      <c r="X573" s="8"/>
      <c r="Y573" s="8"/>
      <c r="Z573" s="8"/>
      <c r="AA573" s="8"/>
      <c r="AB573" s="8"/>
      <c r="AC573" s="8"/>
      <c r="AD573" s="8"/>
      <c r="AE573" s="8"/>
      <c r="AG573" s="37"/>
      <c r="AH573" s="37"/>
      <c r="AI573" s="9"/>
      <c r="AJ573" s="8"/>
      <c r="AK573" s="8"/>
      <c r="AL573" s="8"/>
      <c r="AM573" s="8"/>
      <c r="AN573" s="8"/>
      <c r="AO573" s="8"/>
      <c r="AP573" s="8"/>
      <c r="AQ573" s="8"/>
      <c r="AS573" s="37"/>
      <c r="AT573" s="37"/>
      <c r="AU573" s="9"/>
      <c r="AV573" s="8"/>
      <c r="AW573" s="8"/>
      <c r="AX573" s="8"/>
      <c r="AY573" s="8"/>
      <c r="AZ573" s="8"/>
      <c r="BA573" s="8"/>
      <c r="BB573" s="8"/>
      <c r="BC573" s="8"/>
    </row>
    <row r="574" spans="1:55" x14ac:dyDescent="0.25">
      <c r="A574" s="46">
        <v>73.900000000000006</v>
      </c>
      <c r="B574" s="48" t="b">
        <v>1</v>
      </c>
      <c r="U574" s="37"/>
      <c r="V574" s="37"/>
      <c r="W574" s="9"/>
      <c r="X574" s="8"/>
      <c r="Y574" s="8"/>
      <c r="Z574" s="8"/>
      <c r="AA574" s="8"/>
      <c r="AB574" s="8"/>
      <c r="AC574" s="8"/>
      <c r="AD574" s="8"/>
      <c r="AE574" s="8"/>
      <c r="AG574" s="37"/>
      <c r="AH574" s="37"/>
      <c r="AI574" s="9"/>
      <c r="AJ574" s="8"/>
      <c r="AK574" s="8"/>
      <c r="AL574" s="8"/>
      <c r="AM574" s="8"/>
      <c r="AN574" s="8"/>
      <c r="AO574" s="8"/>
      <c r="AP574" s="8"/>
      <c r="AQ574" s="8"/>
      <c r="AS574" s="37"/>
      <c r="AT574" s="37"/>
      <c r="AU574" s="9"/>
      <c r="AV574" s="8"/>
      <c r="AW574" s="8"/>
      <c r="AX574" s="8"/>
      <c r="AY574" s="8"/>
      <c r="AZ574" s="8"/>
      <c r="BA574" s="8"/>
      <c r="BB574" s="8"/>
      <c r="BC574" s="8"/>
    </row>
    <row r="575" spans="1:55" x14ac:dyDescent="0.25">
      <c r="A575" s="46">
        <v>73.5</v>
      </c>
      <c r="B575" s="48" t="b">
        <v>1</v>
      </c>
      <c r="U575" s="37"/>
      <c r="V575" s="37"/>
      <c r="W575" s="9"/>
      <c r="X575" s="8"/>
      <c r="Y575" s="8"/>
      <c r="Z575" s="8"/>
      <c r="AA575" s="8"/>
      <c r="AB575" s="8"/>
      <c r="AC575" s="8"/>
      <c r="AD575" s="8"/>
      <c r="AE575" s="8"/>
      <c r="AG575" s="37"/>
      <c r="AH575" s="37"/>
      <c r="AI575" s="9"/>
      <c r="AJ575" s="8"/>
      <c r="AK575" s="8"/>
      <c r="AL575" s="8"/>
      <c r="AM575" s="8"/>
      <c r="AN575" s="8"/>
      <c r="AO575" s="8"/>
      <c r="AP575" s="8"/>
      <c r="AQ575" s="8"/>
      <c r="AS575" s="37"/>
      <c r="AT575" s="37"/>
      <c r="AU575" s="9"/>
      <c r="AV575" s="8"/>
      <c r="AW575" s="8"/>
      <c r="AX575" s="8"/>
      <c r="AY575" s="8"/>
      <c r="AZ575" s="8"/>
      <c r="BA575" s="8"/>
      <c r="BB575" s="8"/>
      <c r="BC575" s="8"/>
    </row>
    <row r="576" spans="1:55" x14ac:dyDescent="0.25">
      <c r="A576" s="46">
        <v>73.099999999999994</v>
      </c>
      <c r="B576" s="48" t="b">
        <v>1</v>
      </c>
      <c r="U576" s="37"/>
      <c r="V576" s="37"/>
      <c r="W576" s="9"/>
      <c r="X576" s="8"/>
      <c r="Y576" s="8"/>
      <c r="Z576" s="8"/>
      <c r="AA576" s="8"/>
      <c r="AB576" s="8"/>
      <c r="AC576" s="8"/>
      <c r="AD576" s="8"/>
      <c r="AE576" s="8"/>
      <c r="AG576" s="37"/>
      <c r="AH576" s="37"/>
      <c r="AI576" s="9"/>
      <c r="AJ576" s="8"/>
      <c r="AK576" s="8"/>
      <c r="AL576" s="8"/>
      <c r="AM576" s="8"/>
      <c r="AN576" s="8"/>
      <c r="AO576" s="8"/>
      <c r="AP576" s="8"/>
      <c r="AQ576" s="8"/>
      <c r="AS576" s="37"/>
      <c r="AT576" s="37"/>
      <c r="AU576" s="9"/>
      <c r="AV576" s="8"/>
      <c r="AW576" s="8"/>
      <c r="AX576" s="8"/>
      <c r="AY576" s="8"/>
      <c r="AZ576" s="8"/>
      <c r="BA576" s="8"/>
      <c r="BB576" s="8"/>
      <c r="BC576" s="8"/>
    </row>
    <row r="577" spans="1:55" x14ac:dyDescent="0.25">
      <c r="A577" s="46">
        <v>72.7</v>
      </c>
      <c r="B577" s="48" t="b">
        <v>1</v>
      </c>
      <c r="U577" s="37"/>
      <c r="V577" s="37"/>
      <c r="W577" s="9"/>
      <c r="X577" s="8"/>
      <c r="Y577" s="8"/>
      <c r="Z577" s="8"/>
      <c r="AA577" s="8"/>
      <c r="AB577" s="8"/>
      <c r="AC577" s="8"/>
      <c r="AD577" s="8"/>
      <c r="AE577" s="8"/>
      <c r="AG577" s="37"/>
      <c r="AH577" s="37"/>
      <c r="AI577" s="9"/>
      <c r="AJ577" s="8"/>
      <c r="AK577" s="8"/>
      <c r="AL577" s="8"/>
      <c r="AM577" s="8"/>
      <c r="AN577" s="8"/>
      <c r="AO577" s="8"/>
      <c r="AP577" s="8"/>
      <c r="AQ577" s="8"/>
      <c r="AS577" s="37"/>
      <c r="AT577" s="37"/>
      <c r="AU577" s="9"/>
      <c r="AV577" s="8"/>
      <c r="AW577" s="8"/>
      <c r="AX577" s="8"/>
      <c r="AY577" s="8"/>
      <c r="AZ577" s="8"/>
      <c r="BA577" s="8"/>
      <c r="BB577" s="8"/>
      <c r="BC577" s="8"/>
    </row>
    <row r="578" spans="1:55" x14ac:dyDescent="0.25">
      <c r="A578" s="46">
        <v>72.2</v>
      </c>
      <c r="B578" s="48" t="b">
        <v>1</v>
      </c>
      <c r="U578" s="37"/>
      <c r="V578" s="37"/>
      <c r="W578" s="9"/>
      <c r="X578" s="8"/>
      <c r="Y578" s="8"/>
      <c r="Z578" s="8"/>
      <c r="AA578" s="8"/>
      <c r="AB578" s="8"/>
      <c r="AC578" s="8"/>
      <c r="AD578" s="8"/>
      <c r="AE578" s="8"/>
      <c r="AG578" s="37"/>
      <c r="AH578" s="37"/>
      <c r="AI578" s="9"/>
      <c r="AJ578" s="8"/>
      <c r="AK578" s="8"/>
      <c r="AL578" s="8"/>
      <c r="AM578" s="8"/>
      <c r="AN578" s="8"/>
      <c r="AO578" s="8"/>
      <c r="AP578" s="8"/>
      <c r="AQ578" s="8"/>
      <c r="AS578" s="37"/>
      <c r="AT578" s="37"/>
      <c r="AU578" s="9"/>
      <c r="AV578" s="8"/>
      <c r="AW578" s="8"/>
      <c r="AX578" s="8"/>
      <c r="AY578" s="8"/>
      <c r="AZ578" s="8"/>
      <c r="BA578" s="8"/>
      <c r="BB578" s="8"/>
      <c r="BC578" s="8"/>
    </row>
    <row r="579" spans="1:55" x14ac:dyDescent="0.25">
      <c r="A579" s="46">
        <v>71.7</v>
      </c>
      <c r="B579" s="48" t="b">
        <v>1</v>
      </c>
      <c r="U579" s="37"/>
      <c r="V579" s="37"/>
      <c r="W579" s="9"/>
      <c r="X579" s="8"/>
      <c r="Y579" s="8"/>
      <c r="Z579" s="8"/>
      <c r="AA579" s="8"/>
      <c r="AB579" s="8"/>
      <c r="AC579" s="8"/>
      <c r="AD579" s="8"/>
      <c r="AE579" s="8"/>
      <c r="AG579" s="37"/>
      <c r="AH579" s="37"/>
      <c r="AI579" s="9"/>
      <c r="AJ579" s="8"/>
      <c r="AK579" s="8"/>
      <c r="AL579" s="8"/>
      <c r="AM579" s="8"/>
      <c r="AN579" s="8"/>
      <c r="AO579" s="8"/>
      <c r="AP579" s="8"/>
      <c r="AQ579" s="8"/>
      <c r="AS579" s="37"/>
      <c r="AT579" s="37"/>
      <c r="AU579" s="9"/>
      <c r="AV579" s="8"/>
      <c r="AW579" s="8"/>
      <c r="AX579" s="8"/>
      <c r="AY579" s="8"/>
      <c r="AZ579" s="8"/>
      <c r="BA579" s="8"/>
      <c r="BB579" s="8"/>
      <c r="BC579" s="8"/>
    </row>
    <row r="580" spans="1:55" x14ac:dyDescent="0.25">
      <c r="A580" s="46">
        <v>74.8</v>
      </c>
      <c r="B580" s="48" t="b">
        <v>1</v>
      </c>
      <c r="U580" s="37"/>
      <c r="V580" s="37"/>
      <c r="W580" s="9"/>
      <c r="X580" s="8"/>
      <c r="Y580" s="8"/>
      <c r="Z580" s="8"/>
      <c r="AA580" s="8"/>
      <c r="AB580" s="8"/>
      <c r="AC580" s="8"/>
      <c r="AD580" s="8"/>
      <c r="AE580" s="8"/>
      <c r="AG580" s="37"/>
      <c r="AH580" s="37"/>
      <c r="AI580" s="9"/>
      <c r="AJ580" s="8"/>
      <c r="AK580" s="8"/>
      <c r="AL580" s="8"/>
      <c r="AM580" s="8"/>
      <c r="AN580" s="8"/>
      <c r="AO580" s="8"/>
      <c r="AP580" s="8"/>
      <c r="AQ580" s="8"/>
      <c r="AS580" s="37"/>
      <c r="AT580" s="37"/>
      <c r="AU580" s="9"/>
      <c r="AV580" s="8"/>
      <c r="AW580" s="8"/>
      <c r="AX580" s="8"/>
      <c r="AY580" s="8"/>
      <c r="AZ580" s="8"/>
      <c r="BA580" s="8"/>
      <c r="BB580" s="8"/>
      <c r="BC580" s="8"/>
    </row>
    <row r="581" spans="1:55" x14ac:dyDescent="0.25">
      <c r="A581" s="46">
        <v>74.599999999999994</v>
      </c>
      <c r="B581" s="48" t="b">
        <v>1</v>
      </c>
      <c r="U581" s="37"/>
      <c r="V581" s="37"/>
      <c r="W581" s="9"/>
      <c r="X581" s="8"/>
      <c r="Y581" s="8"/>
      <c r="Z581" s="8"/>
      <c r="AA581" s="8"/>
      <c r="AB581" s="8"/>
      <c r="AC581" s="8"/>
      <c r="AD581" s="8"/>
      <c r="AE581" s="8"/>
      <c r="AG581" s="37"/>
      <c r="AH581" s="37"/>
      <c r="AI581" s="9"/>
      <c r="AJ581" s="8"/>
      <c r="AK581" s="8"/>
      <c r="AL581" s="8"/>
      <c r="AM581" s="8"/>
      <c r="AN581" s="8"/>
      <c r="AO581" s="8"/>
      <c r="AP581" s="8"/>
      <c r="AQ581" s="8"/>
      <c r="AS581" s="37"/>
      <c r="AT581" s="37"/>
      <c r="AU581" s="9"/>
      <c r="AV581" s="8"/>
      <c r="AW581" s="8"/>
      <c r="AX581" s="8"/>
      <c r="AY581" s="8"/>
      <c r="AZ581" s="8"/>
      <c r="BA581" s="8"/>
      <c r="BB581" s="8"/>
      <c r="BC581" s="8"/>
    </row>
    <row r="582" spans="1:55" x14ac:dyDescent="0.25">
      <c r="A582" s="46">
        <v>74.400000000000006</v>
      </c>
      <c r="B582" s="48" t="b">
        <v>1</v>
      </c>
      <c r="U582" s="37"/>
      <c r="V582" s="37"/>
      <c r="W582" s="9"/>
      <c r="X582" s="8"/>
      <c r="Y582" s="8"/>
      <c r="Z582" s="8"/>
      <c r="AA582" s="8"/>
      <c r="AB582" s="8"/>
      <c r="AC582" s="8"/>
      <c r="AD582" s="8"/>
      <c r="AE582" s="8"/>
      <c r="AG582" s="37"/>
      <c r="AH582" s="37"/>
      <c r="AI582" s="9"/>
      <c r="AJ582" s="8"/>
      <c r="AK582" s="8"/>
      <c r="AL582" s="8"/>
      <c r="AM582" s="8"/>
      <c r="AN582" s="8"/>
      <c r="AO582" s="8"/>
      <c r="AP582" s="8"/>
      <c r="AQ582" s="8"/>
      <c r="AS582" s="37"/>
      <c r="AT582" s="37"/>
      <c r="AU582" s="9"/>
      <c r="AV582" s="8"/>
      <c r="AW582" s="8"/>
      <c r="AX582" s="8"/>
      <c r="AY582" s="8"/>
      <c r="AZ582" s="8"/>
      <c r="BA582" s="8"/>
      <c r="BB582" s="8"/>
      <c r="BC582" s="8"/>
    </row>
    <row r="583" spans="1:55" x14ac:dyDescent="0.25">
      <c r="A583" s="46">
        <v>74.3</v>
      </c>
      <c r="B583" s="48" t="b">
        <v>1</v>
      </c>
      <c r="U583" s="37"/>
      <c r="V583" s="37"/>
      <c r="W583" s="9"/>
      <c r="X583" s="8"/>
      <c r="Y583" s="8"/>
      <c r="Z583" s="8"/>
      <c r="AA583" s="8"/>
      <c r="AB583" s="8"/>
      <c r="AC583" s="8"/>
      <c r="AD583" s="8"/>
      <c r="AE583" s="8"/>
      <c r="AG583" s="37"/>
      <c r="AH583" s="37"/>
      <c r="AI583" s="9"/>
      <c r="AJ583" s="8"/>
      <c r="AK583" s="8"/>
      <c r="AL583" s="8"/>
      <c r="AM583" s="8"/>
      <c r="AN583" s="8"/>
      <c r="AO583" s="8"/>
      <c r="AP583" s="8"/>
      <c r="AQ583" s="8"/>
      <c r="AS583" s="37"/>
      <c r="AT583" s="37"/>
      <c r="AU583" s="9"/>
      <c r="AV583" s="8"/>
      <c r="AW583" s="8"/>
      <c r="AX583" s="8"/>
      <c r="AY583" s="8"/>
      <c r="AZ583" s="8"/>
      <c r="BA583" s="8"/>
      <c r="BB583" s="8"/>
      <c r="BC583" s="8"/>
    </row>
    <row r="584" spans="1:55" x14ac:dyDescent="0.25">
      <c r="A584" s="46">
        <v>74.2</v>
      </c>
      <c r="B584" s="48" t="b">
        <v>1</v>
      </c>
      <c r="U584" s="37"/>
      <c r="V584" s="37"/>
      <c r="W584" s="9"/>
      <c r="X584" s="8"/>
      <c r="Y584" s="8"/>
      <c r="Z584" s="8"/>
      <c r="AA584" s="8"/>
      <c r="AB584" s="8"/>
      <c r="AC584" s="8"/>
      <c r="AD584" s="8"/>
      <c r="AE584" s="8"/>
      <c r="AG584" s="37"/>
      <c r="AH584" s="37"/>
      <c r="AI584" s="9"/>
      <c r="AJ584" s="8"/>
      <c r="AK584" s="8"/>
      <c r="AL584" s="8"/>
      <c r="AM584" s="8"/>
      <c r="AN584" s="8"/>
      <c r="AO584" s="8"/>
      <c r="AP584" s="8"/>
      <c r="AQ584" s="8"/>
      <c r="AS584" s="37"/>
      <c r="AT584" s="37"/>
      <c r="AU584" s="9"/>
      <c r="AV584" s="8"/>
      <c r="AW584" s="8"/>
      <c r="AX584" s="8"/>
      <c r="AY584" s="8"/>
      <c r="AZ584" s="8"/>
      <c r="BA584" s="8"/>
      <c r="BB584" s="8"/>
      <c r="BC584" s="8"/>
    </row>
    <row r="585" spans="1:55" x14ac:dyDescent="0.25">
      <c r="A585" s="46">
        <v>73.599999999999994</v>
      </c>
      <c r="B585" s="48" t="b">
        <v>1</v>
      </c>
      <c r="U585" s="37"/>
      <c r="V585" s="37"/>
      <c r="W585" s="9"/>
      <c r="X585" s="8"/>
      <c r="Y585" s="8"/>
      <c r="Z585" s="8"/>
      <c r="AA585" s="8"/>
      <c r="AB585" s="8"/>
      <c r="AC585" s="8"/>
      <c r="AD585" s="8"/>
      <c r="AE585" s="8"/>
      <c r="AG585" s="37"/>
      <c r="AH585" s="37"/>
      <c r="AI585" s="9"/>
      <c r="AJ585" s="8"/>
      <c r="AK585" s="8"/>
      <c r="AL585" s="8"/>
      <c r="AM585" s="8"/>
      <c r="AN585" s="8"/>
      <c r="AO585" s="8"/>
      <c r="AP585" s="8"/>
      <c r="AQ585" s="8"/>
      <c r="AS585" s="37"/>
      <c r="AT585" s="37"/>
      <c r="AU585" s="9"/>
      <c r="AV585" s="8"/>
      <c r="AW585" s="8"/>
      <c r="AX585" s="8"/>
      <c r="AY585" s="8"/>
      <c r="AZ585" s="8"/>
      <c r="BA585" s="8"/>
      <c r="BB585" s="8"/>
      <c r="BC585" s="8"/>
    </row>
    <row r="586" spans="1:55" x14ac:dyDescent="0.25">
      <c r="A586" s="46">
        <v>73.599999999999994</v>
      </c>
      <c r="B586" s="48" t="b">
        <v>1</v>
      </c>
      <c r="U586" s="37"/>
      <c r="V586" s="37"/>
      <c r="W586" s="9"/>
      <c r="X586" s="8"/>
      <c r="Y586" s="8"/>
      <c r="Z586" s="8"/>
      <c r="AA586" s="8"/>
      <c r="AB586" s="8"/>
      <c r="AC586" s="8"/>
      <c r="AD586" s="8"/>
      <c r="AE586" s="8"/>
      <c r="AG586" s="37"/>
      <c r="AH586" s="37"/>
      <c r="AI586" s="9"/>
      <c r="AJ586" s="8"/>
      <c r="AK586" s="8"/>
      <c r="AL586" s="8"/>
      <c r="AM586" s="8"/>
      <c r="AN586" s="8"/>
      <c r="AO586" s="8"/>
      <c r="AP586" s="8"/>
      <c r="AQ586" s="8"/>
      <c r="AS586" s="37"/>
      <c r="AT586" s="37"/>
      <c r="AU586" s="9"/>
      <c r="AV586" s="8"/>
      <c r="AW586" s="8"/>
      <c r="AX586" s="8"/>
      <c r="AY586" s="8"/>
      <c r="AZ586" s="8"/>
      <c r="BA586" s="8"/>
      <c r="BB586" s="8"/>
      <c r="BC586" s="8"/>
    </row>
    <row r="587" spans="1:55" x14ac:dyDescent="0.25">
      <c r="A587" s="46">
        <v>73.5</v>
      </c>
      <c r="B587" s="48" t="b">
        <v>1</v>
      </c>
      <c r="U587" s="37"/>
      <c r="V587" s="37"/>
      <c r="W587" s="9"/>
      <c r="X587" s="8"/>
      <c r="Y587" s="8"/>
      <c r="Z587" s="8"/>
      <c r="AA587" s="8"/>
      <c r="AB587" s="8"/>
      <c r="AC587" s="8"/>
      <c r="AD587" s="8"/>
      <c r="AE587" s="8"/>
      <c r="AG587" s="37"/>
      <c r="AH587" s="37"/>
      <c r="AI587" s="9"/>
      <c r="AJ587" s="8"/>
      <c r="AK587" s="8"/>
      <c r="AL587" s="8"/>
      <c r="AM587" s="8"/>
      <c r="AN587" s="8"/>
      <c r="AO587" s="8"/>
      <c r="AP587" s="8"/>
      <c r="AQ587" s="8"/>
      <c r="AS587" s="37"/>
      <c r="AT587" s="37"/>
      <c r="AU587" s="9"/>
      <c r="AV587" s="8"/>
      <c r="AW587" s="8"/>
      <c r="AX587" s="8"/>
      <c r="AY587" s="8"/>
      <c r="AZ587" s="8"/>
      <c r="BA587" s="8"/>
      <c r="BB587" s="8"/>
      <c r="BC587" s="8"/>
    </row>
    <row r="588" spans="1:55" x14ac:dyDescent="0.25">
      <c r="A588" s="46">
        <v>73.5</v>
      </c>
      <c r="B588" s="48" t="b">
        <v>1</v>
      </c>
      <c r="U588" s="37"/>
      <c r="V588" s="37"/>
      <c r="W588" s="9"/>
      <c r="X588" s="8"/>
      <c r="Y588" s="8"/>
      <c r="Z588" s="8"/>
      <c r="AA588" s="8"/>
      <c r="AB588" s="8"/>
      <c r="AC588" s="8"/>
      <c r="AD588" s="8"/>
      <c r="AE588" s="8"/>
      <c r="AG588" s="37"/>
      <c r="AH588" s="37"/>
      <c r="AI588" s="9"/>
      <c r="AJ588" s="8"/>
      <c r="AK588" s="8"/>
      <c r="AL588" s="8"/>
      <c r="AM588" s="8"/>
      <c r="AN588" s="8"/>
      <c r="AO588" s="8"/>
      <c r="AP588" s="8"/>
      <c r="AQ588" s="8"/>
      <c r="AS588" s="37"/>
      <c r="AT588" s="37"/>
      <c r="AU588" s="9"/>
      <c r="AV588" s="8"/>
      <c r="AW588" s="8"/>
      <c r="AX588" s="8"/>
      <c r="AY588" s="8"/>
      <c r="AZ588" s="8"/>
      <c r="BA588" s="8"/>
      <c r="BB588" s="8"/>
      <c r="BC588" s="8"/>
    </row>
    <row r="589" spans="1:55" x14ac:dyDescent="0.25">
      <c r="A589" s="46">
        <v>73.099999999999994</v>
      </c>
      <c r="B589" s="48" t="b">
        <v>1</v>
      </c>
      <c r="U589" s="37"/>
      <c r="V589" s="37"/>
      <c r="W589" s="9"/>
      <c r="X589" s="8"/>
      <c r="Y589" s="8"/>
      <c r="Z589" s="8"/>
      <c r="AA589" s="8"/>
      <c r="AB589" s="8"/>
      <c r="AC589" s="8"/>
      <c r="AD589" s="8"/>
      <c r="AE589" s="8"/>
      <c r="AG589" s="37"/>
      <c r="AH589" s="37"/>
      <c r="AI589" s="9"/>
      <c r="AJ589" s="8"/>
      <c r="AK589" s="8"/>
      <c r="AL589" s="8"/>
      <c r="AM589" s="8"/>
      <c r="AN589" s="8"/>
      <c r="AO589" s="8"/>
      <c r="AP589" s="8"/>
      <c r="AQ589" s="8"/>
      <c r="AS589" s="37"/>
      <c r="AT589" s="37"/>
      <c r="AU589" s="9"/>
      <c r="AV589" s="8"/>
      <c r="AW589" s="8"/>
      <c r="AX589" s="8"/>
      <c r="AY589" s="8"/>
      <c r="AZ589" s="8"/>
      <c r="BA589" s="8"/>
      <c r="BB589" s="8"/>
      <c r="BC589" s="8"/>
    </row>
    <row r="590" spans="1:55" x14ac:dyDescent="0.25">
      <c r="A590" s="46">
        <v>73.099999999999994</v>
      </c>
      <c r="B590" s="48" t="b">
        <v>1</v>
      </c>
      <c r="U590" s="37"/>
      <c r="V590" s="37"/>
      <c r="W590" s="9"/>
      <c r="X590" s="8"/>
      <c r="Y590" s="8"/>
      <c r="Z590" s="8"/>
      <c r="AA590" s="8"/>
      <c r="AB590" s="8"/>
      <c r="AC590" s="8"/>
      <c r="AD590" s="8"/>
      <c r="AE590" s="8"/>
      <c r="AG590" s="37"/>
      <c r="AH590" s="37"/>
      <c r="AI590" s="9"/>
      <c r="AJ590" s="8"/>
      <c r="AK590" s="8"/>
      <c r="AL590" s="8"/>
      <c r="AM590" s="8"/>
      <c r="AN590" s="8"/>
      <c r="AO590" s="8"/>
      <c r="AP590" s="8"/>
      <c r="AQ590" s="8"/>
      <c r="AS590" s="37"/>
      <c r="AT590" s="37"/>
      <c r="AU590" s="9"/>
      <c r="AV590" s="8"/>
      <c r="AW590" s="8"/>
      <c r="AX590" s="8"/>
      <c r="AY590" s="8"/>
      <c r="AZ590" s="8"/>
      <c r="BA590" s="8"/>
      <c r="BB590" s="8"/>
      <c r="BC590" s="8"/>
    </row>
    <row r="591" spans="1:55" x14ac:dyDescent="0.25">
      <c r="A591" s="46">
        <v>72.8</v>
      </c>
      <c r="B591" s="48" t="b">
        <v>1</v>
      </c>
      <c r="U591" s="37"/>
      <c r="V591" s="37"/>
      <c r="W591" s="9"/>
      <c r="X591" s="8"/>
      <c r="Y591" s="8"/>
      <c r="Z591" s="8"/>
      <c r="AA591" s="8"/>
      <c r="AB591" s="8"/>
      <c r="AC591" s="8"/>
      <c r="AD591" s="8"/>
      <c r="AE591" s="8"/>
      <c r="AG591" s="37"/>
      <c r="AH591" s="37"/>
      <c r="AI591" s="9"/>
      <c r="AJ591" s="8"/>
      <c r="AK591" s="8"/>
      <c r="AL591" s="8"/>
      <c r="AM591" s="8"/>
      <c r="AN591" s="8"/>
      <c r="AO591" s="8"/>
      <c r="AP591" s="8"/>
      <c r="AQ591" s="8"/>
      <c r="AS591" s="37"/>
      <c r="AT591" s="37"/>
      <c r="AU591" s="9"/>
      <c r="AV591" s="8"/>
      <c r="AW591" s="8"/>
      <c r="AX591" s="8"/>
      <c r="AY591" s="8"/>
      <c r="AZ591" s="8"/>
      <c r="BA591" s="8"/>
      <c r="BB591" s="8"/>
      <c r="BC591" s="8"/>
    </row>
    <row r="592" spans="1:55" x14ac:dyDescent="0.25">
      <c r="A592" s="46">
        <v>72.400000000000006</v>
      </c>
      <c r="B592" s="48" t="b">
        <v>1</v>
      </c>
      <c r="U592" s="37"/>
      <c r="V592" s="37"/>
      <c r="W592" s="9"/>
      <c r="X592" s="8"/>
      <c r="Y592" s="8"/>
      <c r="Z592" s="8"/>
      <c r="AA592" s="8"/>
      <c r="AB592" s="8"/>
      <c r="AC592" s="8"/>
      <c r="AD592" s="8"/>
      <c r="AE592" s="8"/>
      <c r="AG592" s="37"/>
      <c r="AH592" s="37"/>
      <c r="AI592" s="9"/>
      <c r="AJ592" s="8"/>
      <c r="AK592" s="8"/>
      <c r="AL592" s="8"/>
      <c r="AM592" s="8"/>
      <c r="AN592" s="8"/>
      <c r="AO592" s="8"/>
      <c r="AP592" s="8"/>
      <c r="AQ592" s="8"/>
      <c r="AS592" s="37"/>
      <c r="AT592" s="37"/>
      <c r="AU592" s="9"/>
      <c r="AV592" s="8"/>
      <c r="AW592" s="8"/>
      <c r="AX592" s="8"/>
      <c r="AY592" s="8"/>
      <c r="AZ592" s="8"/>
      <c r="BA592" s="8"/>
      <c r="BB592" s="8"/>
      <c r="BC592" s="8"/>
    </row>
    <row r="593" spans="1:55" x14ac:dyDescent="0.25">
      <c r="A593" s="46">
        <v>71.8</v>
      </c>
      <c r="B593" s="48" t="b">
        <v>1</v>
      </c>
      <c r="U593" s="37"/>
      <c r="V593" s="37"/>
      <c r="W593" s="9"/>
      <c r="X593" s="8"/>
      <c r="Y593" s="8"/>
      <c r="Z593" s="8"/>
      <c r="AA593" s="8"/>
      <c r="AB593" s="8"/>
      <c r="AC593" s="8"/>
      <c r="AD593" s="8"/>
      <c r="AE593" s="8"/>
      <c r="AG593" s="37"/>
      <c r="AH593" s="37"/>
      <c r="AI593" s="9"/>
      <c r="AJ593" s="8"/>
      <c r="AK593" s="8"/>
      <c r="AL593" s="8"/>
      <c r="AM593" s="8"/>
      <c r="AN593" s="8"/>
      <c r="AO593" s="8"/>
      <c r="AP593" s="8"/>
      <c r="AQ593" s="8"/>
      <c r="AS593" s="37"/>
      <c r="AT593" s="37"/>
      <c r="AU593" s="9"/>
      <c r="AV593" s="8"/>
      <c r="AW593" s="8"/>
      <c r="AX593" s="8"/>
      <c r="AY593" s="8"/>
      <c r="AZ593" s="8"/>
      <c r="BA593" s="8"/>
      <c r="BB593" s="8"/>
      <c r="BC593" s="8"/>
    </row>
    <row r="594" spans="1:55" x14ac:dyDescent="0.25">
      <c r="A594" s="46">
        <v>71.5</v>
      </c>
      <c r="B594" s="48" t="b">
        <v>1</v>
      </c>
      <c r="U594" s="37"/>
      <c r="V594" s="37"/>
      <c r="W594" s="9"/>
      <c r="X594" s="8"/>
      <c r="Y594" s="8"/>
      <c r="Z594" s="8"/>
      <c r="AA594" s="8"/>
      <c r="AB594" s="8"/>
      <c r="AC594" s="8"/>
      <c r="AD594" s="8"/>
      <c r="AE594" s="8"/>
      <c r="AG594" s="37"/>
      <c r="AH594" s="37"/>
      <c r="AI594" s="9"/>
      <c r="AJ594" s="8"/>
      <c r="AK594" s="8"/>
      <c r="AL594" s="8"/>
      <c r="AM594" s="8"/>
      <c r="AN594" s="8"/>
      <c r="AO594" s="8"/>
      <c r="AP594" s="8"/>
      <c r="AQ594" s="8"/>
      <c r="AS594" s="37"/>
      <c r="AT594" s="37"/>
      <c r="AU594" s="9"/>
      <c r="AV594" s="8"/>
      <c r="AW594" s="8"/>
      <c r="AX594" s="8"/>
      <c r="AY594" s="8"/>
      <c r="AZ594" s="8"/>
      <c r="BA594" s="8"/>
      <c r="BB594" s="8"/>
      <c r="BC594" s="8"/>
    </row>
    <row r="595" spans="1:55" x14ac:dyDescent="0.25">
      <c r="A595" s="46">
        <v>71.400000000000006</v>
      </c>
      <c r="B595" s="48" t="b">
        <v>1</v>
      </c>
      <c r="U595" s="37"/>
      <c r="V595" s="37"/>
      <c r="W595" s="9"/>
      <c r="X595" s="8"/>
      <c r="Y595" s="8"/>
      <c r="Z595" s="8"/>
      <c r="AA595" s="8"/>
      <c r="AB595" s="8"/>
      <c r="AC595" s="8"/>
      <c r="AD595" s="8"/>
      <c r="AE595" s="8"/>
      <c r="AG595" s="37"/>
      <c r="AH595" s="37"/>
      <c r="AI595" s="9"/>
      <c r="AJ595" s="8"/>
      <c r="AK595" s="8"/>
      <c r="AL595" s="8"/>
      <c r="AM595" s="8"/>
      <c r="AN595" s="8"/>
      <c r="AO595" s="8"/>
      <c r="AP595" s="8"/>
      <c r="AQ595" s="8"/>
      <c r="AS595" s="37"/>
      <c r="AT595" s="37"/>
      <c r="AU595" s="9"/>
      <c r="AV595" s="8"/>
      <c r="AW595" s="8"/>
      <c r="AX595" s="8"/>
      <c r="AY595" s="8"/>
      <c r="AZ595" s="8"/>
      <c r="BA595" s="8"/>
      <c r="BB595" s="8"/>
      <c r="BC595" s="8"/>
    </row>
    <row r="596" spans="1:55" x14ac:dyDescent="0.25">
      <c r="A596" s="46">
        <v>63.5</v>
      </c>
      <c r="B596" s="48" t="b">
        <v>1</v>
      </c>
      <c r="U596" s="37"/>
      <c r="V596" s="37"/>
      <c r="W596" s="9"/>
      <c r="X596" s="8"/>
      <c r="Y596" s="8"/>
      <c r="Z596" s="8"/>
      <c r="AA596" s="8"/>
      <c r="AB596" s="8"/>
      <c r="AC596" s="8"/>
      <c r="AD596" s="8"/>
      <c r="AE596" s="8"/>
      <c r="AG596" s="37"/>
      <c r="AH596" s="37"/>
      <c r="AI596" s="9"/>
      <c r="AJ596" s="8"/>
      <c r="AK596" s="8"/>
      <c r="AL596" s="8"/>
      <c r="AM596" s="8"/>
      <c r="AN596" s="8"/>
      <c r="AO596" s="8"/>
      <c r="AP596" s="8"/>
      <c r="AQ596" s="8"/>
      <c r="AS596" s="37"/>
      <c r="AT596" s="37"/>
      <c r="AU596" s="9"/>
      <c r="AV596" s="8"/>
      <c r="AW596" s="8"/>
      <c r="AX596" s="8"/>
      <c r="AY596" s="8"/>
      <c r="AZ596" s="8"/>
      <c r="BA596" s="8"/>
      <c r="BB596" s="8"/>
      <c r="BC596" s="8"/>
    </row>
    <row r="597" spans="1:55" x14ac:dyDescent="0.25">
      <c r="A597" s="46">
        <v>63.2</v>
      </c>
      <c r="B597" s="48" t="b">
        <v>1</v>
      </c>
      <c r="U597" s="37"/>
      <c r="V597" s="37"/>
      <c r="W597" s="9"/>
      <c r="X597" s="8"/>
      <c r="Y597" s="8"/>
      <c r="Z597" s="8"/>
      <c r="AA597" s="8"/>
      <c r="AB597" s="8"/>
      <c r="AC597" s="8"/>
      <c r="AD597" s="8"/>
      <c r="AE597" s="8"/>
      <c r="AG597" s="37"/>
      <c r="AH597" s="37"/>
      <c r="AI597" s="9"/>
      <c r="AJ597" s="8"/>
      <c r="AK597" s="8"/>
      <c r="AL597" s="8"/>
      <c r="AM597" s="8"/>
      <c r="AN597" s="8"/>
      <c r="AO597" s="8"/>
      <c r="AP597" s="8"/>
      <c r="AQ597" s="8"/>
      <c r="AS597" s="37"/>
      <c r="AT597" s="37"/>
      <c r="AU597" s="9"/>
      <c r="AV597" s="8"/>
      <c r="AW597" s="8"/>
      <c r="AX597" s="8"/>
      <c r="AY597" s="8"/>
      <c r="AZ597" s="8"/>
      <c r="BA597" s="8"/>
      <c r="BB597" s="8"/>
      <c r="BC597" s="8"/>
    </row>
    <row r="598" spans="1:55" x14ac:dyDescent="0.25">
      <c r="A598" s="46">
        <v>62.9</v>
      </c>
      <c r="B598" s="48" t="b">
        <v>1</v>
      </c>
      <c r="U598" s="37"/>
      <c r="V598" s="37"/>
      <c r="W598" s="9"/>
      <c r="X598" s="8"/>
      <c r="Y598" s="8"/>
      <c r="Z598" s="8"/>
      <c r="AA598" s="8"/>
      <c r="AB598" s="8"/>
      <c r="AC598" s="8"/>
      <c r="AD598" s="8"/>
      <c r="AE598" s="8"/>
      <c r="AG598" s="37"/>
      <c r="AH598" s="37"/>
      <c r="AI598" s="9"/>
      <c r="AJ598" s="8"/>
      <c r="AK598" s="8"/>
      <c r="AL598" s="8"/>
      <c r="AM598" s="8"/>
      <c r="AN598" s="8"/>
      <c r="AO598" s="8"/>
      <c r="AP598" s="8"/>
      <c r="AQ598" s="8"/>
      <c r="AS598" s="37"/>
      <c r="AT598" s="37"/>
      <c r="AU598" s="9"/>
      <c r="AV598" s="8"/>
      <c r="AW598" s="8"/>
      <c r="AX598" s="8"/>
      <c r="AY598" s="8"/>
      <c r="AZ598" s="8"/>
      <c r="BA598" s="8"/>
      <c r="BB598" s="8"/>
      <c r="BC598" s="8"/>
    </row>
    <row r="599" spans="1:55" x14ac:dyDescent="0.25">
      <c r="A599" s="46">
        <v>62.5</v>
      </c>
      <c r="B599" s="48" t="b">
        <v>1</v>
      </c>
      <c r="U599" s="37"/>
      <c r="V599" s="37"/>
      <c r="W599" s="9"/>
      <c r="X599" s="8"/>
      <c r="Y599" s="8"/>
      <c r="Z599" s="8"/>
      <c r="AA599" s="8"/>
      <c r="AB599" s="8"/>
      <c r="AC599" s="8"/>
      <c r="AD599" s="8"/>
      <c r="AE599" s="8"/>
      <c r="AG599" s="37"/>
      <c r="AH599" s="37"/>
      <c r="AI599" s="9"/>
      <c r="AJ599" s="8"/>
      <c r="AK599" s="8"/>
      <c r="AL599" s="8"/>
      <c r="AM599" s="8"/>
      <c r="AN599" s="8"/>
      <c r="AO599" s="8"/>
      <c r="AP599" s="8"/>
      <c r="AQ599" s="8"/>
      <c r="AS599" s="37"/>
      <c r="AT599" s="37"/>
      <c r="AU599" s="9"/>
      <c r="AV599" s="8"/>
      <c r="AW599" s="8"/>
      <c r="AX599" s="8"/>
      <c r="AY599" s="8"/>
      <c r="AZ599" s="8"/>
      <c r="BA599" s="8"/>
      <c r="BB599" s="8"/>
      <c r="BC599" s="8"/>
    </row>
    <row r="600" spans="1:55" x14ac:dyDescent="0.25">
      <c r="A600" s="46">
        <v>62.2</v>
      </c>
      <c r="B600" s="48" t="b">
        <v>1</v>
      </c>
      <c r="U600" s="37"/>
      <c r="V600" s="37"/>
      <c r="W600" s="9"/>
      <c r="X600" s="8"/>
      <c r="Y600" s="8"/>
      <c r="Z600" s="8"/>
      <c r="AA600" s="8"/>
      <c r="AB600" s="8"/>
      <c r="AC600" s="8"/>
      <c r="AD600" s="8"/>
      <c r="AE600" s="8"/>
      <c r="AG600" s="37"/>
      <c r="AH600" s="37"/>
      <c r="AI600" s="9"/>
      <c r="AJ600" s="8"/>
      <c r="AK600" s="8"/>
      <c r="AL600" s="8"/>
      <c r="AM600" s="8"/>
      <c r="AN600" s="8"/>
      <c r="AO600" s="8"/>
      <c r="AP600" s="8"/>
      <c r="AQ600" s="8"/>
      <c r="AS600" s="37"/>
      <c r="AT600" s="37"/>
      <c r="AU600" s="9"/>
      <c r="AV600" s="8"/>
      <c r="AW600" s="8"/>
      <c r="AX600" s="8"/>
      <c r="AY600" s="8"/>
      <c r="AZ600" s="8"/>
      <c r="BA600" s="8"/>
      <c r="BB600" s="8"/>
      <c r="BC600" s="8"/>
    </row>
    <row r="601" spans="1:55" x14ac:dyDescent="0.25">
      <c r="A601" s="46">
        <v>61.8</v>
      </c>
      <c r="B601" s="48" t="b">
        <v>1</v>
      </c>
      <c r="U601" s="37"/>
      <c r="V601" s="37"/>
      <c r="W601" s="9"/>
      <c r="X601" s="8"/>
      <c r="Y601" s="8"/>
      <c r="Z601" s="8"/>
      <c r="AA601" s="8"/>
      <c r="AB601" s="8"/>
      <c r="AC601" s="8"/>
      <c r="AD601" s="8"/>
      <c r="AE601" s="8"/>
      <c r="AG601" s="37"/>
      <c r="AH601" s="37"/>
      <c r="AI601" s="9"/>
      <c r="AJ601" s="8"/>
      <c r="AK601" s="8"/>
      <c r="AL601" s="8"/>
      <c r="AM601" s="8"/>
      <c r="AN601" s="8"/>
      <c r="AO601" s="8"/>
      <c r="AP601" s="8"/>
      <c r="AQ601" s="8"/>
      <c r="AS601" s="37"/>
      <c r="AT601" s="37"/>
      <c r="AU601" s="9"/>
      <c r="AV601" s="8"/>
      <c r="AW601" s="8"/>
      <c r="AX601" s="8"/>
      <c r="AY601" s="8"/>
      <c r="AZ601" s="8"/>
      <c r="BA601" s="8"/>
      <c r="BB601" s="8"/>
      <c r="BC601" s="8"/>
    </row>
    <row r="602" spans="1:55" x14ac:dyDescent="0.25">
      <c r="A602" s="46">
        <v>61.3</v>
      </c>
      <c r="B602" s="48" t="b">
        <v>1</v>
      </c>
      <c r="U602" s="37"/>
      <c r="V602" s="37"/>
      <c r="W602" s="9"/>
      <c r="X602" s="8"/>
      <c r="Y602" s="8"/>
      <c r="Z602" s="8"/>
      <c r="AA602" s="8"/>
      <c r="AB602" s="8"/>
      <c r="AC602" s="8"/>
      <c r="AD602" s="8"/>
      <c r="AE602" s="8"/>
      <c r="AG602" s="37"/>
      <c r="AH602" s="37"/>
      <c r="AI602" s="9"/>
      <c r="AJ602" s="8"/>
      <c r="AK602" s="8"/>
      <c r="AL602" s="8"/>
      <c r="AM602" s="8"/>
      <c r="AN602" s="8"/>
      <c r="AO602" s="8"/>
      <c r="AP602" s="8"/>
      <c r="AQ602" s="8"/>
      <c r="AS602" s="37"/>
      <c r="AT602" s="37"/>
      <c r="AU602" s="9"/>
      <c r="AV602" s="8"/>
      <c r="AW602" s="8"/>
      <c r="AX602" s="8"/>
      <c r="AY602" s="8"/>
      <c r="AZ602" s="8"/>
      <c r="BA602" s="8"/>
      <c r="BB602" s="8"/>
      <c r="BC602" s="8"/>
    </row>
    <row r="603" spans="1:55" x14ac:dyDescent="0.25">
      <c r="A603" s="46">
        <v>61</v>
      </c>
      <c r="B603" s="48" t="b">
        <v>1</v>
      </c>
      <c r="U603" s="37"/>
      <c r="V603" s="37"/>
      <c r="W603" s="9"/>
      <c r="X603" s="8"/>
      <c r="Y603" s="8"/>
      <c r="Z603" s="8"/>
      <c r="AA603" s="8"/>
      <c r="AB603" s="8"/>
      <c r="AC603" s="8"/>
      <c r="AD603" s="8"/>
      <c r="AE603" s="8"/>
      <c r="AG603" s="37"/>
      <c r="AH603" s="37"/>
      <c r="AI603" s="9"/>
      <c r="AJ603" s="8"/>
      <c r="AK603" s="8"/>
      <c r="AL603" s="8"/>
      <c r="AM603" s="8"/>
      <c r="AN603" s="8"/>
      <c r="AO603" s="8"/>
      <c r="AP603" s="8"/>
      <c r="AQ603" s="8"/>
      <c r="AS603" s="37"/>
      <c r="AT603" s="37"/>
      <c r="AU603" s="9"/>
      <c r="AV603" s="8"/>
      <c r="AW603" s="8"/>
      <c r="AX603" s="8"/>
      <c r="AY603" s="8"/>
      <c r="AZ603" s="8"/>
      <c r="BA603" s="8"/>
      <c r="BB603" s="8"/>
      <c r="BC603" s="8"/>
    </row>
    <row r="604" spans="1:55" x14ac:dyDescent="0.25">
      <c r="A604" s="46">
        <v>66</v>
      </c>
      <c r="B604" s="48" t="b">
        <v>1</v>
      </c>
      <c r="U604" s="37"/>
      <c r="V604" s="37"/>
      <c r="W604" s="9"/>
      <c r="X604" s="8"/>
      <c r="Y604" s="8"/>
      <c r="Z604" s="8"/>
      <c r="AA604" s="8"/>
      <c r="AB604" s="8"/>
      <c r="AC604" s="8"/>
      <c r="AD604" s="8"/>
      <c r="AE604" s="8"/>
      <c r="AG604" s="37"/>
      <c r="AH604" s="37"/>
      <c r="AI604" s="9"/>
      <c r="AJ604" s="8"/>
      <c r="AK604" s="8"/>
      <c r="AL604" s="8"/>
      <c r="AM604" s="8"/>
      <c r="AN604" s="8"/>
      <c r="AO604" s="8"/>
      <c r="AP604" s="8"/>
      <c r="AQ604" s="8"/>
      <c r="AS604" s="37"/>
      <c r="AT604" s="37"/>
      <c r="AU604" s="9"/>
      <c r="AV604" s="8"/>
      <c r="AW604" s="8"/>
      <c r="AX604" s="8"/>
      <c r="AY604" s="8"/>
      <c r="AZ604" s="8"/>
      <c r="BA604" s="8"/>
      <c r="BB604" s="8"/>
      <c r="BC604" s="8"/>
    </row>
    <row r="605" spans="1:55" x14ac:dyDescent="0.25">
      <c r="A605" s="46">
        <v>63</v>
      </c>
      <c r="B605" s="48" t="b">
        <v>1</v>
      </c>
      <c r="U605" s="37"/>
      <c r="V605" s="37"/>
      <c r="W605" s="9"/>
      <c r="X605" s="8"/>
      <c r="Y605" s="8"/>
      <c r="Z605" s="8"/>
      <c r="AA605" s="8"/>
      <c r="AB605" s="8"/>
      <c r="AC605" s="8"/>
      <c r="AD605" s="8"/>
      <c r="AE605" s="8"/>
      <c r="AG605" s="37"/>
      <c r="AH605" s="37"/>
      <c r="AI605" s="9"/>
      <c r="AJ605" s="8"/>
      <c r="AK605" s="8"/>
      <c r="AL605" s="8"/>
      <c r="AM605" s="8"/>
      <c r="AN605" s="8"/>
      <c r="AO605" s="8"/>
      <c r="AP605" s="8"/>
      <c r="AQ605" s="8"/>
      <c r="AS605" s="37"/>
      <c r="AT605" s="37"/>
      <c r="AU605" s="9"/>
      <c r="AV605" s="8"/>
      <c r="AW605" s="8"/>
      <c r="AX605" s="8"/>
      <c r="AY605" s="8"/>
      <c r="AZ605" s="8"/>
      <c r="BA605" s="8"/>
      <c r="BB605" s="8"/>
      <c r="BC605" s="8"/>
    </row>
    <row r="606" spans="1:55" x14ac:dyDescent="0.25">
      <c r="A606" s="46">
        <v>60</v>
      </c>
      <c r="B606" s="48" t="b">
        <v>1</v>
      </c>
      <c r="U606" s="37"/>
      <c r="V606" s="37"/>
      <c r="W606" s="9"/>
      <c r="X606" s="8"/>
      <c r="Y606" s="8"/>
      <c r="Z606" s="8"/>
      <c r="AA606" s="8"/>
      <c r="AB606" s="8"/>
      <c r="AC606" s="8"/>
      <c r="AD606" s="8"/>
      <c r="AE606" s="8"/>
      <c r="AG606" s="37"/>
      <c r="AH606" s="37"/>
      <c r="AI606" s="9"/>
      <c r="AJ606" s="8"/>
      <c r="AK606" s="8"/>
      <c r="AL606" s="8"/>
      <c r="AM606" s="8"/>
      <c r="AN606" s="8"/>
      <c r="AO606" s="8"/>
      <c r="AP606" s="8"/>
      <c r="AQ606" s="8"/>
      <c r="AS606" s="37"/>
      <c r="AT606" s="37"/>
      <c r="AU606" s="9"/>
      <c r="AV606" s="8"/>
      <c r="AW606" s="8"/>
      <c r="AX606" s="8"/>
      <c r="AY606" s="8"/>
      <c r="AZ606" s="8"/>
      <c r="BA606" s="8"/>
      <c r="BB606" s="8"/>
      <c r="BC606" s="8"/>
    </row>
    <row r="607" spans="1:55" x14ac:dyDescent="0.25">
      <c r="A607" s="46">
        <v>59.8</v>
      </c>
      <c r="B607" s="48" t="b">
        <v>1</v>
      </c>
      <c r="U607" s="37"/>
      <c r="V607" s="37"/>
      <c r="W607" s="9"/>
      <c r="X607" s="8"/>
      <c r="Y607" s="8"/>
      <c r="Z607" s="8"/>
      <c r="AA607" s="8"/>
      <c r="AB607" s="8"/>
      <c r="AC607" s="8"/>
      <c r="AD607" s="8"/>
      <c r="AE607" s="8"/>
      <c r="AG607" s="37"/>
      <c r="AH607" s="37"/>
      <c r="AI607" s="9"/>
      <c r="AJ607" s="8"/>
      <c r="AK607" s="8"/>
      <c r="AL607" s="8"/>
      <c r="AM607" s="8"/>
      <c r="AN607" s="8"/>
      <c r="AO607" s="8"/>
      <c r="AP607" s="8"/>
      <c r="AQ607" s="8"/>
      <c r="AS607" s="37"/>
      <c r="AT607" s="37"/>
      <c r="AU607" s="9"/>
      <c r="AV607" s="8"/>
      <c r="AW607" s="8"/>
      <c r="AX607" s="8"/>
      <c r="AY607" s="8"/>
      <c r="AZ607" s="8"/>
      <c r="BA607" s="8"/>
      <c r="BB607" s="8"/>
      <c r="BC607" s="8"/>
    </row>
    <row r="608" spans="1:55" x14ac:dyDescent="0.25">
      <c r="A608" s="46">
        <v>59.6</v>
      </c>
      <c r="B608" s="48" t="b">
        <v>1</v>
      </c>
      <c r="U608" s="37"/>
      <c r="V608" s="37"/>
      <c r="W608" s="9"/>
      <c r="X608" s="8"/>
      <c r="Y608" s="8"/>
      <c r="Z608" s="8"/>
      <c r="AA608" s="8"/>
      <c r="AB608" s="8"/>
      <c r="AC608" s="8"/>
      <c r="AD608" s="8"/>
      <c r="AE608" s="8"/>
      <c r="AG608" s="37"/>
      <c r="AH608" s="37"/>
      <c r="AI608" s="9"/>
      <c r="AJ608" s="8"/>
      <c r="AK608" s="8"/>
      <c r="AL608" s="8"/>
      <c r="AM608" s="8"/>
      <c r="AN608" s="8"/>
      <c r="AO608" s="8"/>
      <c r="AP608" s="8"/>
      <c r="AQ608" s="8"/>
      <c r="AS608" s="37"/>
      <c r="AT608" s="37"/>
      <c r="AU608" s="9"/>
      <c r="AV608" s="8"/>
      <c r="AW608" s="8"/>
      <c r="AX608" s="8"/>
      <c r="AY608" s="8"/>
      <c r="AZ608" s="8"/>
      <c r="BA608" s="8"/>
      <c r="BB608" s="8"/>
      <c r="BC608" s="8"/>
    </row>
    <row r="609" spans="1:55" x14ac:dyDescent="0.25">
      <c r="A609" s="46">
        <v>59.5</v>
      </c>
      <c r="B609" s="48" t="b">
        <v>1</v>
      </c>
      <c r="U609" s="37"/>
      <c r="V609" s="37"/>
      <c r="W609" s="9"/>
      <c r="X609" s="8"/>
      <c r="Y609" s="8"/>
      <c r="Z609" s="8"/>
      <c r="AA609" s="8"/>
      <c r="AB609" s="8"/>
      <c r="AC609" s="8"/>
      <c r="AD609" s="8"/>
      <c r="AE609" s="8"/>
      <c r="AG609" s="37"/>
      <c r="AH609" s="37"/>
      <c r="AI609" s="9"/>
      <c r="AJ609" s="8"/>
      <c r="AK609" s="8"/>
      <c r="AL609" s="8"/>
      <c r="AM609" s="8"/>
      <c r="AN609" s="8"/>
      <c r="AO609" s="8"/>
      <c r="AP609" s="8"/>
      <c r="AQ609" s="8"/>
      <c r="AS609" s="37"/>
      <c r="AT609" s="37"/>
      <c r="AU609" s="9"/>
      <c r="AV609" s="8"/>
      <c r="AW609" s="8"/>
      <c r="AX609" s="8"/>
      <c r="AY609" s="8"/>
      <c r="AZ609" s="8"/>
      <c r="BA609" s="8"/>
      <c r="BB609" s="8"/>
      <c r="BC609" s="8"/>
    </row>
    <row r="610" spans="1:55" x14ac:dyDescent="0.25">
      <c r="A610" s="46">
        <v>59.5</v>
      </c>
      <c r="B610" s="48" t="b">
        <v>1</v>
      </c>
      <c r="U610" s="37"/>
      <c r="V610" s="37"/>
      <c r="W610" s="9"/>
      <c r="X610" s="8"/>
      <c r="Y610" s="8"/>
      <c r="Z610" s="8"/>
      <c r="AA610" s="8"/>
      <c r="AB610" s="8"/>
      <c r="AC610" s="8"/>
      <c r="AD610" s="8"/>
      <c r="AE610" s="8"/>
      <c r="AG610" s="37"/>
      <c r="AH610" s="37"/>
      <c r="AI610" s="9"/>
      <c r="AJ610" s="8"/>
      <c r="AK610" s="8"/>
      <c r="AL610" s="8"/>
      <c r="AM610" s="8"/>
      <c r="AN610" s="8"/>
      <c r="AO610" s="8"/>
      <c r="AP610" s="8"/>
      <c r="AQ610" s="8"/>
      <c r="AS610" s="37"/>
      <c r="AT610" s="37"/>
      <c r="AU610" s="9"/>
      <c r="AV610" s="8"/>
      <c r="AW610" s="8"/>
      <c r="AX610" s="8"/>
      <c r="AY610" s="8"/>
      <c r="AZ610" s="8"/>
      <c r="BA610" s="8"/>
      <c r="BB610" s="8"/>
      <c r="BC610" s="8"/>
    </row>
    <row r="611" spans="1:55" x14ac:dyDescent="0.25">
      <c r="A611" s="46">
        <v>59.5</v>
      </c>
      <c r="B611" s="48" t="b">
        <v>1</v>
      </c>
      <c r="U611" s="37"/>
      <c r="V611" s="37"/>
      <c r="W611" s="9"/>
      <c r="X611" s="8"/>
      <c r="Y611" s="8"/>
      <c r="Z611" s="8"/>
      <c r="AA611" s="8"/>
      <c r="AB611" s="8"/>
      <c r="AC611" s="8"/>
      <c r="AD611" s="8"/>
      <c r="AE611" s="8"/>
      <c r="AG611" s="37"/>
      <c r="AH611" s="37"/>
      <c r="AI611" s="9"/>
      <c r="AJ611" s="8"/>
      <c r="AK611" s="8"/>
      <c r="AL611" s="8"/>
      <c r="AM611" s="8"/>
      <c r="AN611" s="8"/>
      <c r="AO611" s="8"/>
      <c r="AP611" s="8"/>
      <c r="AQ611" s="8"/>
      <c r="AS611" s="37"/>
      <c r="AT611" s="37"/>
      <c r="AU611" s="9"/>
      <c r="AV611" s="8"/>
      <c r="AW611" s="8"/>
      <c r="AX611" s="8"/>
      <c r="AY611" s="8"/>
      <c r="AZ611" s="8"/>
      <c r="BA611" s="8"/>
      <c r="BB611" s="8"/>
      <c r="BC611" s="8"/>
    </row>
    <row r="612" spans="1:55" x14ac:dyDescent="0.25">
      <c r="A612" s="46">
        <v>64.7</v>
      </c>
      <c r="B612" s="48" t="b">
        <v>1</v>
      </c>
      <c r="U612" s="37"/>
      <c r="V612" s="37"/>
      <c r="W612" s="9"/>
      <c r="X612" s="8"/>
      <c r="Y612" s="8"/>
      <c r="Z612" s="8"/>
      <c r="AA612" s="8"/>
      <c r="AB612" s="8"/>
      <c r="AC612" s="8"/>
      <c r="AD612" s="8"/>
      <c r="AE612" s="8"/>
      <c r="AG612" s="37"/>
      <c r="AH612" s="37"/>
      <c r="AI612" s="9"/>
      <c r="AJ612" s="8"/>
      <c r="AK612" s="8"/>
      <c r="AL612" s="8"/>
      <c r="AM612" s="8"/>
      <c r="AN612" s="8"/>
      <c r="AO612" s="8"/>
      <c r="AP612" s="8"/>
      <c r="AQ612" s="8"/>
      <c r="AS612" s="37"/>
      <c r="AT612" s="37"/>
      <c r="AU612" s="9"/>
      <c r="AV612" s="8"/>
      <c r="AW612" s="8"/>
      <c r="AX612" s="8"/>
      <c r="AY612" s="8"/>
      <c r="AZ612" s="8"/>
      <c r="BA612" s="8"/>
      <c r="BB612" s="8"/>
      <c r="BC612" s="8"/>
    </row>
    <row r="613" spans="1:55" x14ac:dyDescent="0.25">
      <c r="A613" s="46">
        <v>64.2</v>
      </c>
      <c r="B613" s="48" t="b">
        <v>1</v>
      </c>
      <c r="U613" s="37"/>
      <c r="V613" s="37"/>
      <c r="W613" s="9"/>
      <c r="X613" s="8"/>
      <c r="Y613" s="8"/>
      <c r="Z613" s="8"/>
      <c r="AA613" s="8"/>
      <c r="AB613" s="8"/>
      <c r="AC613" s="8"/>
      <c r="AD613" s="8"/>
      <c r="AE613" s="8"/>
      <c r="AG613" s="37"/>
      <c r="AH613" s="37"/>
      <c r="AI613" s="9"/>
      <c r="AJ613" s="8"/>
      <c r="AK613" s="8"/>
      <c r="AL613" s="8"/>
      <c r="AM613" s="8"/>
      <c r="AN613" s="8"/>
      <c r="AO613" s="8"/>
      <c r="AP613" s="8"/>
      <c r="AQ613" s="8"/>
      <c r="AS613" s="37"/>
      <c r="AT613" s="37"/>
      <c r="AU613" s="9"/>
      <c r="AV613" s="8"/>
      <c r="AW613" s="8"/>
      <c r="AX613" s="8"/>
      <c r="AY613" s="8"/>
      <c r="AZ613" s="8"/>
      <c r="BA613" s="8"/>
      <c r="BB613" s="8"/>
      <c r="BC613" s="8"/>
    </row>
    <row r="614" spans="1:55" x14ac:dyDescent="0.25">
      <c r="A614" s="46">
        <v>63.9</v>
      </c>
      <c r="B614" s="48" t="b">
        <v>1</v>
      </c>
      <c r="U614" s="37"/>
      <c r="V614" s="37"/>
      <c r="W614" s="9"/>
      <c r="X614" s="8"/>
      <c r="Y614" s="8"/>
      <c r="Z614" s="8"/>
      <c r="AA614" s="8"/>
      <c r="AB614" s="8"/>
      <c r="AC614" s="8"/>
      <c r="AD614" s="8"/>
      <c r="AE614" s="8"/>
      <c r="AG614" s="37"/>
      <c r="AH614" s="37"/>
      <c r="AI614" s="9"/>
      <c r="AJ614" s="8"/>
      <c r="AK614" s="8"/>
      <c r="AL614" s="8"/>
      <c r="AM614" s="8"/>
      <c r="AN614" s="8"/>
      <c r="AO614" s="8"/>
      <c r="AP614" s="8"/>
      <c r="AQ614" s="8"/>
      <c r="AS614" s="37"/>
      <c r="AT614" s="37"/>
      <c r="AU614" s="9"/>
      <c r="AV614" s="8"/>
      <c r="AW614" s="8"/>
      <c r="AX614" s="8"/>
      <c r="AY614" s="8"/>
      <c r="AZ614" s="8"/>
      <c r="BA614" s="8"/>
      <c r="BB614" s="8"/>
      <c r="BC614" s="8"/>
    </row>
    <row r="615" spans="1:55" x14ac:dyDescent="0.25">
      <c r="A615" s="46">
        <v>63.7</v>
      </c>
      <c r="B615" s="48" t="b">
        <v>1</v>
      </c>
      <c r="U615" s="37"/>
      <c r="V615" s="37"/>
      <c r="W615" s="9"/>
      <c r="X615" s="8"/>
      <c r="Y615" s="8"/>
      <c r="Z615" s="8"/>
      <c r="AA615" s="8"/>
      <c r="AB615" s="8"/>
      <c r="AC615" s="8"/>
      <c r="AD615" s="8"/>
      <c r="AE615" s="8"/>
      <c r="AG615" s="37"/>
      <c r="AH615" s="37"/>
      <c r="AI615" s="9"/>
      <c r="AJ615" s="8"/>
      <c r="AK615" s="8"/>
      <c r="AL615" s="8"/>
      <c r="AM615" s="8"/>
      <c r="AN615" s="8"/>
      <c r="AO615" s="8"/>
      <c r="AP615" s="8"/>
      <c r="AQ615" s="8"/>
      <c r="AS615" s="37"/>
      <c r="AT615" s="37"/>
      <c r="AU615" s="9"/>
      <c r="AV615" s="8"/>
      <c r="AW615" s="8"/>
      <c r="AX615" s="8"/>
      <c r="AY615" s="8"/>
      <c r="AZ615" s="8"/>
      <c r="BA615" s="8"/>
      <c r="BB615" s="8"/>
      <c r="BC615" s="8"/>
    </row>
    <row r="616" spans="1:55" x14ac:dyDescent="0.25">
      <c r="A616" s="46">
        <v>62.9</v>
      </c>
      <c r="B616" s="48" t="b">
        <v>1</v>
      </c>
      <c r="U616" s="37"/>
      <c r="V616" s="37"/>
      <c r="W616" s="9"/>
      <c r="X616" s="8"/>
      <c r="Y616" s="8"/>
      <c r="Z616" s="8"/>
      <c r="AA616" s="8"/>
      <c r="AB616" s="8"/>
      <c r="AC616" s="8"/>
      <c r="AD616" s="8"/>
      <c r="AE616" s="8"/>
      <c r="AG616" s="37"/>
      <c r="AH616" s="37"/>
      <c r="AI616" s="9"/>
      <c r="AJ616" s="8"/>
      <c r="AK616" s="8"/>
      <c r="AL616" s="8"/>
      <c r="AM616" s="8"/>
      <c r="AN616" s="8"/>
      <c r="AO616" s="8"/>
      <c r="AP616" s="8"/>
      <c r="AQ616" s="8"/>
      <c r="AS616" s="37"/>
      <c r="AT616" s="37"/>
      <c r="AU616" s="9"/>
      <c r="AV616" s="8"/>
      <c r="AW616" s="8"/>
      <c r="AX616" s="8"/>
      <c r="AY616" s="8"/>
      <c r="AZ616" s="8"/>
      <c r="BA616" s="8"/>
      <c r="BB616" s="8"/>
      <c r="BC616" s="8"/>
    </row>
    <row r="617" spans="1:55" x14ac:dyDescent="0.25">
      <c r="A617" s="46">
        <v>62</v>
      </c>
      <c r="B617" s="48" t="b">
        <v>1</v>
      </c>
      <c r="U617" s="37"/>
      <c r="V617" s="37"/>
      <c r="W617" s="9"/>
      <c r="X617" s="8"/>
      <c r="Y617" s="8"/>
      <c r="Z617" s="8"/>
      <c r="AA617" s="8"/>
      <c r="AB617" s="8"/>
      <c r="AC617" s="8"/>
      <c r="AD617" s="8"/>
      <c r="AE617" s="8"/>
      <c r="AG617" s="37"/>
      <c r="AH617" s="37"/>
      <c r="AI617" s="9"/>
      <c r="AJ617" s="8"/>
      <c r="AK617" s="8"/>
      <c r="AL617" s="8"/>
      <c r="AM617" s="8"/>
      <c r="AN617" s="8"/>
      <c r="AO617" s="8"/>
      <c r="AP617" s="8"/>
      <c r="AQ617" s="8"/>
      <c r="AS617" s="37"/>
      <c r="AT617" s="37"/>
      <c r="AU617" s="9"/>
      <c r="AV617" s="8"/>
      <c r="AW617" s="8"/>
      <c r="AX617" s="8"/>
      <c r="AY617" s="8"/>
      <c r="AZ617" s="8"/>
      <c r="BA617" s="8"/>
      <c r="BB617" s="8"/>
      <c r="BC617" s="8"/>
    </row>
    <row r="618" spans="1:55" x14ac:dyDescent="0.25">
      <c r="A618" s="46">
        <v>68</v>
      </c>
      <c r="B618" s="48" t="b">
        <v>1</v>
      </c>
      <c r="U618" s="37"/>
      <c r="V618" s="37"/>
      <c r="W618" s="9"/>
      <c r="X618" s="8"/>
      <c r="Y618" s="8"/>
      <c r="Z618" s="8"/>
      <c r="AA618" s="8"/>
      <c r="AB618" s="8"/>
      <c r="AC618" s="8"/>
      <c r="AD618" s="8"/>
      <c r="AE618" s="8"/>
      <c r="AG618" s="37"/>
      <c r="AH618" s="37"/>
      <c r="AI618" s="9"/>
      <c r="AJ618" s="8"/>
      <c r="AK618" s="8"/>
      <c r="AL618" s="8"/>
      <c r="AM618" s="8"/>
      <c r="AN618" s="8"/>
      <c r="AO618" s="8"/>
      <c r="AP618" s="8"/>
      <c r="AQ618" s="8"/>
      <c r="AS618" s="37"/>
      <c r="AT618" s="37"/>
      <c r="AU618" s="9"/>
      <c r="AV618" s="8"/>
      <c r="AW618" s="8"/>
      <c r="AX618" s="8"/>
      <c r="AY618" s="8"/>
      <c r="AZ618" s="8"/>
      <c r="BA618" s="8"/>
      <c r="BB618" s="8"/>
      <c r="BC618" s="8"/>
    </row>
    <row r="619" spans="1:55" x14ac:dyDescent="0.25">
      <c r="A619" s="46">
        <v>59.4</v>
      </c>
      <c r="B619" s="48" t="b">
        <v>1</v>
      </c>
      <c r="U619" s="37"/>
      <c r="V619" s="37"/>
      <c r="W619" s="9"/>
      <c r="X619" s="8"/>
      <c r="Y619" s="8"/>
      <c r="Z619" s="8"/>
      <c r="AA619" s="8"/>
      <c r="AB619" s="8"/>
      <c r="AC619" s="8"/>
      <c r="AD619" s="8"/>
      <c r="AE619" s="8"/>
      <c r="AG619" s="37"/>
      <c r="AH619" s="37"/>
      <c r="AI619" s="9"/>
      <c r="AJ619" s="8"/>
      <c r="AK619" s="8"/>
      <c r="AL619" s="8"/>
      <c r="AM619" s="8"/>
      <c r="AN619" s="8"/>
      <c r="AO619" s="8"/>
      <c r="AP619" s="8"/>
      <c r="AQ619" s="8"/>
      <c r="AS619" s="37"/>
      <c r="AT619" s="37"/>
      <c r="AU619" s="9"/>
      <c r="AV619" s="8"/>
      <c r="AW619" s="8"/>
      <c r="AX619" s="8"/>
      <c r="AY619" s="8"/>
      <c r="AZ619" s="8"/>
      <c r="BA619" s="8"/>
      <c r="BB619" s="8"/>
      <c r="BC619" s="8"/>
    </row>
    <row r="620" spans="1:55" x14ac:dyDescent="0.25">
      <c r="A620" s="46">
        <v>58.2</v>
      </c>
      <c r="B620" s="48" t="b">
        <v>1</v>
      </c>
      <c r="U620" s="37"/>
      <c r="V620" s="37"/>
      <c r="W620" s="9"/>
      <c r="X620" s="8"/>
      <c r="Y620" s="8"/>
      <c r="Z620" s="8"/>
      <c r="AA620" s="8"/>
      <c r="AB620" s="8"/>
      <c r="AC620" s="8"/>
      <c r="AD620" s="8"/>
      <c r="AE620" s="8"/>
      <c r="AG620" s="37"/>
      <c r="AH620" s="37"/>
      <c r="AI620" s="9"/>
      <c r="AJ620" s="8"/>
      <c r="AK620" s="8"/>
      <c r="AL620" s="8"/>
      <c r="AM620" s="8"/>
      <c r="AN620" s="8"/>
      <c r="AO620" s="8"/>
      <c r="AP620" s="8"/>
      <c r="AQ620" s="8"/>
      <c r="AS620" s="37"/>
      <c r="AT620" s="37"/>
      <c r="AU620" s="9"/>
      <c r="AV620" s="8"/>
      <c r="AW620" s="8"/>
      <c r="AX620" s="8"/>
      <c r="AY620" s="8"/>
      <c r="AZ620" s="8"/>
      <c r="BA620" s="8"/>
      <c r="BB620" s="8"/>
      <c r="BC620" s="8"/>
    </row>
    <row r="621" spans="1:55" x14ac:dyDescent="0.25">
      <c r="A621" s="46">
        <v>56.9</v>
      </c>
      <c r="B621" s="48" t="b">
        <v>1</v>
      </c>
      <c r="U621" s="37"/>
      <c r="V621" s="37"/>
      <c r="W621" s="9"/>
      <c r="X621" s="8"/>
      <c r="Y621" s="8"/>
      <c r="Z621" s="8"/>
      <c r="AA621" s="8"/>
      <c r="AB621" s="8"/>
      <c r="AC621" s="8"/>
      <c r="AD621" s="8"/>
      <c r="AE621" s="8"/>
      <c r="AG621" s="37"/>
      <c r="AH621" s="37"/>
      <c r="AI621" s="9"/>
      <c r="AJ621" s="8"/>
      <c r="AK621" s="8"/>
      <c r="AL621" s="8"/>
      <c r="AM621" s="8"/>
      <c r="AN621" s="8"/>
      <c r="AO621" s="8"/>
      <c r="AP621" s="8"/>
      <c r="AQ621" s="8"/>
      <c r="AS621" s="37"/>
      <c r="AT621" s="37"/>
      <c r="AU621" s="9"/>
      <c r="AV621" s="8"/>
      <c r="AW621" s="8"/>
      <c r="AX621" s="8"/>
      <c r="AY621" s="8"/>
      <c r="AZ621" s="8"/>
      <c r="BA621" s="8"/>
      <c r="BB621" s="8"/>
      <c r="BC621" s="8"/>
    </row>
    <row r="622" spans="1:55" x14ac:dyDescent="0.25">
      <c r="A622" s="46">
        <v>55.3</v>
      </c>
      <c r="B622" s="48" t="b">
        <v>1</v>
      </c>
      <c r="U622" s="37"/>
      <c r="V622" s="37"/>
      <c r="W622" s="9"/>
      <c r="X622" s="8"/>
      <c r="Y622" s="8"/>
      <c r="Z622" s="8"/>
      <c r="AA622" s="8"/>
      <c r="AB622" s="8"/>
      <c r="AC622" s="8"/>
      <c r="AD622" s="8"/>
      <c r="AE622" s="8"/>
      <c r="AG622" s="37"/>
      <c r="AH622" s="37"/>
      <c r="AI622" s="9"/>
      <c r="AJ622" s="8"/>
      <c r="AK622" s="8"/>
      <c r="AL622" s="8"/>
      <c r="AM622" s="8"/>
      <c r="AN622" s="8"/>
      <c r="AO622" s="8"/>
      <c r="AP622" s="8"/>
      <c r="AQ622" s="8"/>
      <c r="AS622" s="37"/>
      <c r="AT622" s="37"/>
      <c r="AU622" s="9"/>
      <c r="AV622" s="8"/>
      <c r="AW622" s="8"/>
      <c r="AX622" s="8"/>
      <c r="AY622" s="8"/>
      <c r="AZ622" s="8"/>
      <c r="BA622" s="8"/>
      <c r="BB622" s="8"/>
      <c r="BC622" s="8"/>
    </row>
    <row r="623" spans="1:55" x14ac:dyDescent="0.25">
      <c r="A623" s="46">
        <v>54.1</v>
      </c>
      <c r="B623" s="48" t="b">
        <v>1</v>
      </c>
      <c r="U623" s="37"/>
      <c r="V623" s="37"/>
      <c r="W623" s="9"/>
      <c r="X623" s="8"/>
      <c r="Y623" s="8"/>
      <c r="Z623" s="8"/>
      <c r="AA623" s="8"/>
      <c r="AB623" s="8"/>
      <c r="AC623" s="8"/>
      <c r="AD623" s="8"/>
      <c r="AE623" s="8"/>
      <c r="AG623" s="37"/>
      <c r="AH623" s="37"/>
      <c r="AI623" s="9"/>
      <c r="AJ623" s="8"/>
      <c r="AK623" s="8"/>
      <c r="AL623" s="8"/>
      <c r="AM623" s="8"/>
      <c r="AN623" s="8"/>
      <c r="AO623" s="8"/>
      <c r="AP623" s="8"/>
      <c r="AQ623" s="8"/>
      <c r="AS623" s="37"/>
      <c r="AT623" s="37"/>
      <c r="AU623" s="9"/>
      <c r="AV623" s="8"/>
      <c r="AW623" s="8"/>
      <c r="AX623" s="8"/>
      <c r="AY623" s="8"/>
      <c r="AZ623" s="8"/>
      <c r="BA623" s="8"/>
      <c r="BB623" s="8"/>
      <c r="BC623" s="8"/>
    </row>
    <row r="624" spans="1:55" x14ac:dyDescent="0.25">
      <c r="A624" s="46">
        <v>53.2</v>
      </c>
      <c r="B624" s="48" t="b">
        <v>1</v>
      </c>
      <c r="U624" s="37"/>
      <c r="V624" s="37"/>
      <c r="W624" s="9"/>
      <c r="X624" s="8"/>
      <c r="Y624" s="8"/>
      <c r="Z624" s="8"/>
      <c r="AA624" s="8"/>
      <c r="AB624" s="8"/>
      <c r="AC624" s="8"/>
      <c r="AD624" s="8"/>
      <c r="AE624" s="8"/>
      <c r="AG624" s="37"/>
      <c r="AH624" s="37"/>
      <c r="AI624" s="9"/>
      <c r="AJ624" s="8"/>
      <c r="AK624" s="8"/>
      <c r="AL624" s="8"/>
      <c r="AM624" s="8"/>
      <c r="AN624" s="8"/>
      <c r="AO624" s="8"/>
      <c r="AP624" s="8"/>
      <c r="AQ624" s="8"/>
      <c r="AS624" s="37"/>
      <c r="AT624" s="37"/>
      <c r="AU624" s="9"/>
      <c r="AV624" s="8"/>
      <c r="AW624" s="8"/>
      <c r="AX624" s="8"/>
      <c r="AY624" s="8"/>
      <c r="AZ624" s="8"/>
      <c r="BA624" s="8"/>
      <c r="BB624" s="8"/>
      <c r="BC624" s="8"/>
    </row>
    <row r="625" spans="1:55" x14ac:dyDescent="0.25">
      <c r="A625" s="46">
        <v>52.6</v>
      </c>
      <c r="B625" s="48" t="b">
        <v>1</v>
      </c>
      <c r="U625" s="37"/>
      <c r="V625" s="37"/>
      <c r="W625" s="9"/>
      <c r="X625" s="8"/>
      <c r="Y625" s="8"/>
      <c r="Z625" s="8"/>
      <c r="AA625" s="8"/>
      <c r="AB625" s="8"/>
      <c r="AC625" s="8"/>
      <c r="AD625" s="8"/>
      <c r="AE625" s="8"/>
      <c r="AG625" s="37"/>
      <c r="AH625" s="37"/>
      <c r="AI625" s="9"/>
      <c r="AJ625" s="8"/>
      <c r="AK625" s="8"/>
      <c r="AL625" s="8"/>
      <c r="AM625" s="8"/>
      <c r="AN625" s="8"/>
      <c r="AO625" s="8"/>
      <c r="AP625" s="8"/>
      <c r="AQ625" s="8"/>
      <c r="AS625" s="37"/>
      <c r="AT625" s="37"/>
      <c r="AU625" s="9"/>
      <c r="AV625" s="8"/>
      <c r="AW625" s="8"/>
      <c r="AX625" s="8"/>
      <c r="AY625" s="8"/>
      <c r="AZ625" s="8"/>
      <c r="BA625" s="8"/>
      <c r="BB625" s="8"/>
      <c r="BC625" s="8"/>
    </row>
    <row r="626" spans="1:55" x14ac:dyDescent="0.25">
      <c r="A626" s="46">
        <v>52.7</v>
      </c>
      <c r="B626" s="48" t="b">
        <v>1</v>
      </c>
      <c r="U626" s="37"/>
      <c r="V626" s="37"/>
      <c r="W626" s="9"/>
      <c r="X626" s="8"/>
      <c r="Y626" s="8"/>
      <c r="Z626" s="8"/>
      <c r="AA626" s="8"/>
      <c r="AB626" s="8"/>
      <c r="AC626" s="8"/>
      <c r="AD626" s="8"/>
      <c r="AE626" s="8"/>
      <c r="AG626" s="37"/>
      <c r="AH626" s="37"/>
      <c r="AI626" s="9"/>
      <c r="AJ626" s="8"/>
      <c r="AK626" s="8"/>
      <c r="AL626" s="8"/>
      <c r="AM626" s="8"/>
      <c r="AN626" s="8"/>
      <c r="AO626" s="8"/>
      <c r="AP626" s="8"/>
      <c r="AQ626" s="8"/>
      <c r="AS626" s="37"/>
      <c r="AT626" s="37"/>
      <c r="AU626" s="9"/>
      <c r="AV626" s="8"/>
      <c r="AW626" s="8"/>
      <c r="AX626" s="8"/>
      <c r="AY626" s="8"/>
      <c r="AZ626" s="8"/>
      <c r="BA626" s="8"/>
      <c r="BB626" s="8"/>
      <c r="BC626" s="8"/>
    </row>
    <row r="627" spans="1:55" x14ac:dyDescent="0.25">
      <c r="A627" s="46">
        <v>52.9</v>
      </c>
      <c r="B627" s="48" t="b">
        <v>1</v>
      </c>
      <c r="U627" s="37"/>
      <c r="V627" s="37"/>
      <c r="W627" s="9"/>
      <c r="X627" s="8"/>
      <c r="Y627" s="8"/>
      <c r="Z627" s="8"/>
      <c r="AA627" s="8"/>
      <c r="AB627" s="8"/>
      <c r="AC627" s="8"/>
      <c r="AD627" s="8"/>
      <c r="AE627" s="8"/>
      <c r="AG627" s="37"/>
      <c r="AH627" s="37"/>
      <c r="AI627" s="9"/>
      <c r="AJ627" s="8"/>
      <c r="AK627" s="8"/>
      <c r="AL627" s="8"/>
      <c r="AM627" s="8"/>
      <c r="AN627" s="8"/>
      <c r="AO627" s="8"/>
      <c r="AP627" s="8"/>
      <c r="AQ627" s="8"/>
      <c r="AS627" s="37"/>
      <c r="AT627" s="37"/>
      <c r="AU627" s="9"/>
      <c r="AV627" s="8"/>
      <c r="AW627" s="8"/>
      <c r="AX627" s="8"/>
      <c r="AY627" s="8"/>
      <c r="AZ627" s="8"/>
      <c r="BA627" s="8"/>
      <c r="BB627" s="8"/>
      <c r="BC627" s="8"/>
    </row>
    <row r="628" spans="1:55" x14ac:dyDescent="0.25">
      <c r="A628" s="46" t="str">
        <v/>
      </c>
      <c r="B628" s="48" t="b">
        <v>0</v>
      </c>
      <c r="U628" s="37"/>
      <c r="V628" s="37"/>
      <c r="W628" s="9"/>
      <c r="X628" s="8"/>
      <c r="Y628" s="8"/>
      <c r="Z628" s="8"/>
      <c r="AA628" s="8"/>
      <c r="AB628" s="8"/>
      <c r="AC628" s="8"/>
      <c r="AD628" s="8"/>
      <c r="AE628" s="8"/>
      <c r="AG628" s="37"/>
      <c r="AH628" s="37"/>
      <c r="AI628" s="9"/>
      <c r="AJ628" s="8"/>
      <c r="AK628" s="8"/>
      <c r="AL628" s="8"/>
      <c r="AM628" s="8"/>
      <c r="AN628" s="8"/>
      <c r="AO628" s="8"/>
      <c r="AP628" s="8"/>
      <c r="AQ628" s="8"/>
      <c r="AS628" s="37"/>
      <c r="AT628" s="37"/>
      <c r="AU628" s="9"/>
      <c r="AV628" s="8"/>
      <c r="AW628" s="8"/>
      <c r="AX628" s="8"/>
      <c r="AY628" s="8"/>
      <c r="AZ628" s="8"/>
      <c r="BA628" s="8"/>
      <c r="BB628" s="8"/>
      <c r="BC628" s="8"/>
    </row>
    <row r="629" spans="1:55" x14ac:dyDescent="0.25">
      <c r="A629" s="46">
        <v>79.599999999999994</v>
      </c>
      <c r="B629" s="48" t="b">
        <v>1</v>
      </c>
      <c r="U629" s="37"/>
      <c r="V629" s="37"/>
      <c r="W629" s="9"/>
      <c r="X629" s="8"/>
      <c r="Y629" s="8"/>
      <c r="Z629" s="8"/>
      <c r="AA629" s="8"/>
      <c r="AB629" s="8"/>
      <c r="AC629" s="8"/>
      <c r="AD629" s="8"/>
      <c r="AE629" s="8"/>
      <c r="AG629" s="37"/>
      <c r="AH629" s="37"/>
      <c r="AI629" s="9"/>
      <c r="AJ629" s="8"/>
      <c r="AK629" s="8"/>
      <c r="AL629" s="8"/>
      <c r="AM629" s="8"/>
      <c r="AN629" s="8"/>
      <c r="AO629" s="8"/>
      <c r="AP629" s="8"/>
      <c r="AQ629" s="8"/>
      <c r="AS629" s="37"/>
      <c r="AT629" s="37"/>
      <c r="AU629" s="9"/>
      <c r="AV629" s="8"/>
      <c r="AW629" s="8"/>
      <c r="AX629" s="8"/>
      <c r="AY629" s="8"/>
      <c r="AZ629" s="8"/>
      <c r="BA629" s="8"/>
      <c r="BB629" s="8"/>
      <c r="BC629" s="8"/>
    </row>
    <row r="630" spans="1:55" x14ac:dyDescent="0.25">
      <c r="A630" s="46">
        <v>79.5</v>
      </c>
      <c r="B630" s="48" t="b">
        <v>1</v>
      </c>
      <c r="U630" s="37"/>
      <c r="V630" s="37"/>
      <c r="W630" s="9"/>
      <c r="X630" s="8"/>
      <c r="Y630" s="8"/>
      <c r="Z630" s="8"/>
      <c r="AA630" s="8"/>
      <c r="AB630" s="8"/>
      <c r="AC630" s="8"/>
      <c r="AD630" s="8"/>
      <c r="AE630" s="8"/>
      <c r="AG630" s="37"/>
      <c r="AH630" s="37"/>
      <c r="AI630" s="9"/>
      <c r="AJ630" s="8"/>
      <c r="AK630" s="8"/>
      <c r="AL630" s="8"/>
      <c r="AM630" s="8"/>
      <c r="AN630" s="8"/>
      <c r="AO630" s="8"/>
      <c r="AP630" s="8"/>
      <c r="AQ630" s="8"/>
      <c r="AS630" s="37"/>
      <c r="AT630" s="37"/>
      <c r="AU630" s="9"/>
      <c r="AV630" s="8"/>
      <c r="AW630" s="8"/>
      <c r="AX630" s="8"/>
      <c r="AY630" s="8"/>
      <c r="AZ630" s="8"/>
      <c r="BA630" s="8"/>
      <c r="BB630" s="8"/>
      <c r="BC630" s="8"/>
    </row>
    <row r="631" spans="1:55" x14ac:dyDescent="0.25">
      <c r="A631" s="46">
        <v>79.400000000000006</v>
      </c>
      <c r="B631" s="48" t="b">
        <v>1</v>
      </c>
      <c r="U631" s="37"/>
      <c r="V631" s="37"/>
      <c r="W631" s="9"/>
      <c r="X631" s="8"/>
      <c r="Y631" s="8"/>
      <c r="Z631" s="8"/>
      <c r="AA631" s="8"/>
      <c r="AB631" s="8"/>
      <c r="AC631" s="8"/>
      <c r="AD631" s="8"/>
      <c r="AE631" s="8"/>
      <c r="AG631" s="37"/>
      <c r="AH631" s="37"/>
      <c r="AI631" s="9"/>
      <c r="AJ631" s="8"/>
      <c r="AK631" s="8"/>
      <c r="AL631" s="8"/>
      <c r="AM631" s="8"/>
      <c r="AN631" s="8"/>
      <c r="AO631" s="8"/>
      <c r="AP631" s="8"/>
      <c r="AQ631" s="8"/>
      <c r="AS631" s="37"/>
      <c r="AT631" s="37"/>
      <c r="AU631" s="9"/>
      <c r="AV631" s="8"/>
      <c r="AW631" s="8"/>
      <c r="AX631" s="8"/>
      <c r="AY631" s="8"/>
      <c r="AZ631" s="8"/>
      <c r="BA631" s="8"/>
      <c r="BB631" s="8"/>
      <c r="BC631" s="8"/>
    </row>
    <row r="632" spans="1:55" x14ac:dyDescent="0.25">
      <c r="A632" s="46">
        <v>79.2</v>
      </c>
      <c r="B632" s="48" t="b">
        <v>1</v>
      </c>
      <c r="U632" s="37"/>
      <c r="V632" s="37"/>
      <c r="W632" s="9"/>
      <c r="X632" s="8"/>
      <c r="Y632" s="8"/>
      <c r="Z632" s="8"/>
      <c r="AA632" s="8"/>
      <c r="AB632" s="8"/>
      <c r="AC632" s="8"/>
      <c r="AD632" s="8"/>
      <c r="AE632" s="8"/>
      <c r="AG632" s="37"/>
      <c r="AH632" s="37"/>
      <c r="AI632" s="9"/>
      <c r="AJ632" s="8"/>
      <c r="AK632" s="8"/>
      <c r="AL632" s="8"/>
      <c r="AM632" s="8"/>
      <c r="AN632" s="8"/>
      <c r="AO632" s="8"/>
      <c r="AP632" s="8"/>
      <c r="AQ632" s="8"/>
      <c r="AS632" s="37"/>
      <c r="AT632" s="37"/>
      <c r="AU632" s="9"/>
      <c r="AV632" s="8"/>
      <c r="AW632" s="8"/>
      <c r="AX632" s="8"/>
      <c r="AY632" s="8"/>
      <c r="AZ632" s="8"/>
      <c r="BA632" s="8"/>
      <c r="BB632" s="8"/>
      <c r="BC632" s="8"/>
    </row>
    <row r="633" spans="1:55" x14ac:dyDescent="0.25">
      <c r="A633" s="46">
        <v>79</v>
      </c>
      <c r="B633" s="48" t="b">
        <v>1</v>
      </c>
      <c r="U633" s="37"/>
      <c r="V633" s="37"/>
      <c r="W633" s="9"/>
      <c r="X633" s="8"/>
      <c r="Y633" s="8"/>
      <c r="Z633" s="8"/>
      <c r="AA633" s="8"/>
      <c r="AB633" s="8"/>
      <c r="AC633" s="8"/>
      <c r="AD633" s="8"/>
      <c r="AE633" s="8"/>
      <c r="AG633" s="37"/>
      <c r="AH633" s="37"/>
      <c r="AI633" s="9"/>
      <c r="AJ633" s="8"/>
      <c r="AK633" s="8"/>
      <c r="AL633" s="8"/>
      <c r="AM633" s="8"/>
      <c r="AN633" s="8"/>
      <c r="AO633" s="8"/>
      <c r="AP633" s="8"/>
      <c r="AQ633" s="8"/>
      <c r="AS633" s="37"/>
      <c r="AT633" s="37"/>
      <c r="AU633" s="9"/>
      <c r="AV633" s="8"/>
      <c r="AW633" s="8"/>
      <c r="AX633" s="8"/>
      <c r="AY633" s="8"/>
      <c r="AZ633" s="8"/>
      <c r="BA633" s="8"/>
      <c r="BB633" s="8"/>
      <c r="BC633" s="8"/>
    </row>
    <row r="634" spans="1:55" x14ac:dyDescent="0.25">
      <c r="A634" s="46">
        <v>78.099999999999994</v>
      </c>
      <c r="B634" s="48" t="b">
        <v>1</v>
      </c>
      <c r="U634" s="37"/>
      <c r="V634" s="37"/>
      <c r="W634" s="9"/>
      <c r="X634" s="8"/>
      <c r="Y634" s="8"/>
      <c r="Z634" s="8"/>
      <c r="AA634" s="8"/>
      <c r="AB634" s="8"/>
      <c r="AC634" s="8"/>
      <c r="AD634" s="8"/>
      <c r="AE634" s="8"/>
      <c r="AG634" s="37"/>
      <c r="AH634" s="37"/>
      <c r="AI634" s="9"/>
      <c r="AJ634" s="8"/>
      <c r="AK634" s="8"/>
      <c r="AL634" s="8"/>
      <c r="AM634" s="8"/>
      <c r="AN634" s="8"/>
      <c r="AO634" s="8"/>
      <c r="AP634" s="8"/>
      <c r="AQ634" s="8"/>
      <c r="AS634" s="37"/>
      <c r="AT634" s="37"/>
      <c r="AU634" s="9"/>
      <c r="AV634" s="8"/>
      <c r="AW634" s="8"/>
      <c r="AX634" s="8"/>
      <c r="AY634" s="8"/>
      <c r="AZ634" s="8"/>
      <c r="BA634" s="8"/>
      <c r="BB634" s="8"/>
      <c r="BC634" s="8"/>
    </row>
    <row r="635" spans="1:55" x14ac:dyDescent="0.25">
      <c r="A635" s="46">
        <v>79.2</v>
      </c>
      <c r="B635" s="48" t="b">
        <v>1</v>
      </c>
      <c r="U635" s="37"/>
      <c r="V635" s="37"/>
      <c r="W635" s="9"/>
      <c r="X635" s="8"/>
      <c r="Y635" s="8"/>
      <c r="Z635" s="8"/>
      <c r="AA635" s="8"/>
      <c r="AB635" s="8"/>
      <c r="AC635" s="8"/>
      <c r="AD635" s="8"/>
      <c r="AE635" s="8"/>
      <c r="AG635" s="37"/>
      <c r="AH635" s="37"/>
      <c r="AI635" s="9"/>
      <c r="AJ635" s="8"/>
      <c r="AK635" s="8"/>
      <c r="AL635" s="8"/>
      <c r="AM635" s="8"/>
      <c r="AN635" s="8"/>
      <c r="AO635" s="8"/>
      <c r="AP635" s="8"/>
      <c r="AQ635" s="8"/>
      <c r="AS635" s="37"/>
      <c r="AT635" s="37"/>
      <c r="AU635" s="9"/>
      <c r="AV635" s="8"/>
      <c r="AW635" s="8"/>
      <c r="AX635" s="8"/>
      <c r="AY635" s="8"/>
      <c r="AZ635" s="8"/>
      <c r="BA635" s="8"/>
      <c r="BB635" s="8"/>
      <c r="BC635" s="8"/>
    </row>
    <row r="636" spans="1:55" x14ac:dyDescent="0.25">
      <c r="A636" s="46">
        <v>78.900000000000006</v>
      </c>
      <c r="B636" s="48" t="b">
        <v>1</v>
      </c>
      <c r="U636" s="37"/>
      <c r="V636" s="37"/>
      <c r="W636" s="9"/>
      <c r="X636" s="8"/>
      <c r="Y636" s="8"/>
      <c r="Z636" s="8"/>
      <c r="AA636" s="8"/>
      <c r="AB636" s="8"/>
      <c r="AC636" s="8"/>
      <c r="AD636" s="8"/>
      <c r="AE636" s="8"/>
      <c r="AG636" s="37"/>
      <c r="AH636" s="37"/>
      <c r="AI636" s="9"/>
      <c r="AJ636" s="8"/>
      <c r="AK636" s="8"/>
      <c r="AL636" s="8"/>
      <c r="AM636" s="8"/>
      <c r="AN636" s="8"/>
      <c r="AO636" s="8"/>
      <c r="AP636" s="8"/>
      <c r="AQ636" s="8"/>
      <c r="AS636" s="37"/>
      <c r="AT636" s="37"/>
      <c r="AU636" s="9"/>
      <c r="AV636" s="8"/>
      <c r="AW636" s="8"/>
      <c r="AX636" s="8"/>
      <c r="AY636" s="8"/>
      <c r="AZ636" s="8"/>
      <c r="BA636" s="8"/>
      <c r="BB636" s="8"/>
      <c r="BC636" s="8"/>
    </row>
    <row r="637" spans="1:55" x14ac:dyDescent="0.25">
      <c r="A637" s="46">
        <v>78.900000000000006</v>
      </c>
      <c r="B637" s="48" t="b">
        <v>1</v>
      </c>
      <c r="U637" s="37"/>
      <c r="V637" s="37"/>
      <c r="W637" s="9"/>
      <c r="X637" s="8"/>
      <c r="Y637" s="8"/>
      <c r="Z637" s="8"/>
      <c r="AA637" s="8"/>
      <c r="AB637" s="8"/>
      <c r="AC637" s="8"/>
      <c r="AD637" s="8"/>
      <c r="AE637" s="8"/>
      <c r="AG637" s="37"/>
      <c r="AH637" s="37"/>
      <c r="AI637" s="9"/>
      <c r="AJ637" s="8"/>
      <c r="AK637" s="8"/>
      <c r="AL637" s="8"/>
      <c r="AM637" s="8"/>
      <c r="AN637" s="8"/>
      <c r="AO637" s="8"/>
      <c r="AP637" s="8"/>
      <c r="AQ637" s="8"/>
      <c r="AS637" s="37"/>
      <c r="AT637" s="37"/>
      <c r="AU637" s="9"/>
      <c r="AV637" s="8"/>
      <c r="AW637" s="8"/>
      <c r="AX637" s="8"/>
      <c r="AY637" s="8"/>
      <c r="AZ637" s="8"/>
      <c r="BA637" s="8"/>
      <c r="BB637" s="8"/>
      <c r="BC637" s="8"/>
    </row>
    <row r="638" spans="1:55" x14ac:dyDescent="0.25">
      <c r="A638" s="46">
        <v>78</v>
      </c>
      <c r="B638" s="48" t="b">
        <v>1</v>
      </c>
      <c r="U638" s="37"/>
      <c r="V638" s="37"/>
      <c r="W638" s="9"/>
      <c r="X638" s="8"/>
      <c r="Y638" s="8"/>
      <c r="Z638" s="8"/>
      <c r="AA638" s="8"/>
      <c r="AB638" s="8"/>
      <c r="AC638" s="8"/>
      <c r="AD638" s="8"/>
      <c r="AE638" s="8"/>
      <c r="AG638" s="37"/>
      <c r="AH638" s="37"/>
      <c r="AI638" s="9"/>
      <c r="AJ638" s="8"/>
      <c r="AK638" s="8"/>
      <c r="AL638" s="8"/>
      <c r="AM638" s="8"/>
      <c r="AN638" s="8"/>
      <c r="AO638" s="8"/>
      <c r="AP638" s="8"/>
      <c r="AQ638" s="8"/>
      <c r="AS638" s="37"/>
      <c r="AT638" s="37"/>
      <c r="AU638" s="9"/>
      <c r="AV638" s="8"/>
      <c r="AW638" s="8"/>
      <c r="AX638" s="8"/>
      <c r="AY638" s="8"/>
      <c r="AZ638" s="8"/>
      <c r="BA638" s="8"/>
      <c r="BB638" s="8"/>
      <c r="BC638" s="8"/>
    </row>
    <row r="639" spans="1:55" x14ac:dyDescent="0.25">
      <c r="A639" s="46">
        <v>78.599999999999994</v>
      </c>
      <c r="B639" s="48" t="b">
        <v>1</v>
      </c>
      <c r="U639" s="37"/>
      <c r="V639" s="37"/>
      <c r="W639" s="9"/>
      <c r="X639" s="8"/>
      <c r="Y639" s="8"/>
      <c r="Z639" s="8"/>
      <c r="AA639" s="8"/>
      <c r="AB639" s="8"/>
      <c r="AC639" s="8"/>
      <c r="AD639" s="8"/>
      <c r="AE639" s="8"/>
      <c r="AG639" s="37"/>
      <c r="AH639" s="37"/>
      <c r="AI639" s="9"/>
      <c r="AJ639" s="8"/>
      <c r="AK639" s="8"/>
      <c r="AL639" s="8"/>
      <c r="AM639" s="8"/>
      <c r="AN639" s="8"/>
      <c r="AO639" s="8"/>
      <c r="AP639" s="8"/>
      <c r="AQ639" s="8"/>
      <c r="AS639" s="37"/>
      <c r="AT639" s="37"/>
      <c r="AU639" s="9"/>
      <c r="AV639" s="8"/>
      <c r="AW639" s="8"/>
      <c r="AX639" s="8"/>
      <c r="AY639" s="8"/>
      <c r="AZ639" s="8"/>
      <c r="BA639" s="8"/>
      <c r="BB639" s="8"/>
      <c r="BC639" s="8"/>
    </row>
    <row r="640" spans="1:55" x14ac:dyDescent="0.25">
      <c r="A640" s="46">
        <v>77.7</v>
      </c>
      <c r="B640" s="48" t="b">
        <v>1</v>
      </c>
      <c r="U640" s="37"/>
      <c r="V640" s="37"/>
      <c r="W640" s="9"/>
      <c r="X640" s="8"/>
      <c r="Y640" s="8"/>
      <c r="Z640" s="8"/>
      <c r="AA640" s="8"/>
      <c r="AB640" s="8"/>
      <c r="AC640" s="8"/>
      <c r="AD640" s="8"/>
      <c r="AE640" s="8"/>
      <c r="AG640" s="37"/>
      <c r="AH640" s="37"/>
      <c r="AI640" s="9"/>
      <c r="AJ640" s="8"/>
      <c r="AK640" s="8"/>
      <c r="AL640" s="8"/>
      <c r="AM640" s="8"/>
      <c r="AN640" s="8"/>
      <c r="AO640" s="8"/>
      <c r="AP640" s="8"/>
      <c r="AQ640" s="8"/>
      <c r="AS640" s="37"/>
      <c r="AT640" s="37"/>
      <c r="AU640" s="9"/>
      <c r="AV640" s="8"/>
      <c r="AW640" s="8"/>
      <c r="AX640" s="8"/>
      <c r="AY640" s="8"/>
      <c r="AZ640" s="8"/>
      <c r="BA640" s="8"/>
      <c r="BB640" s="8"/>
      <c r="BC640" s="8"/>
    </row>
    <row r="641" spans="1:55" x14ac:dyDescent="0.25">
      <c r="A641" s="46">
        <v>78</v>
      </c>
      <c r="B641" s="48" t="b">
        <v>1</v>
      </c>
      <c r="U641" s="37"/>
      <c r="V641" s="37"/>
      <c r="W641" s="9"/>
      <c r="X641" s="8"/>
      <c r="Y641" s="8"/>
      <c r="Z641" s="8"/>
      <c r="AA641" s="8"/>
      <c r="AB641" s="8"/>
      <c r="AC641" s="8"/>
      <c r="AD641" s="8"/>
      <c r="AE641" s="8"/>
      <c r="AG641" s="37"/>
      <c r="AH641" s="37"/>
      <c r="AI641" s="9"/>
      <c r="AJ641" s="8"/>
      <c r="AK641" s="8"/>
      <c r="AL641" s="8"/>
      <c r="AM641" s="8"/>
      <c r="AN641" s="8"/>
      <c r="AO641" s="8"/>
      <c r="AP641" s="8"/>
      <c r="AQ641" s="8"/>
      <c r="AS641" s="37"/>
      <c r="AT641" s="37"/>
      <c r="AU641" s="9"/>
      <c r="AV641" s="8"/>
      <c r="AW641" s="8"/>
      <c r="AX641" s="8"/>
      <c r="AY641" s="8"/>
      <c r="AZ641" s="8"/>
      <c r="BA641" s="8"/>
      <c r="BB641" s="8"/>
      <c r="BC641" s="8"/>
    </row>
    <row r="642" spans="1:55" x14ac:dyDescent="0.25">
      <c r="A642" s="46">
        <v>78.3</v>
      </c>
      <c r="B642" s="48" t="b">
        <v>1</v>
      </c>
      <c r="U642" s="37"/>
      <c r="V642" s="37"/>
      <c r="W642" s="9"/>
      <c r="X642" s="8"/>
      <c r="Y642" s="8"/>
      <c r="Z642" s="8"/>
      <c r="AA642" s="8"/>
      <c r="AB642" s="8"/>
      <c r="AC642" s="8"/>
      <c r="AD642" s="8"/>
      <c r="AE642" s="8"/>
      <c r="AG642" s="37"/>
      <c r="AH642" s="37"/>
      <c r="AI642" s="9"/>
      <c r="AJ642" s="8"/>
      <c r="AK642" s="8"/>
      <c r="AL642" s="8"/>
      <c r="AM642" s="8"/>
      <c r="AN642" s="8"/>
      <c r="AO642" s="8"/>
      <c r="AP642" s="8"/>
      <c r="AQ642" s="8"/>
      <c r="AS642" s="37"/>
      <c r="AT642" s="37"/>
      <c r="AU642" s="9"/>
      <c r="AV642" s="8"/>
      <c r="AW642" s="8"/>
      <c r="AX642" s="8"/>
      <c r="AY642" s="8"/>
      <c r="AZ642" s="8"/>
      <c r="BA642" s="8"/>
      <c r="BB642" s="8"/>
      <c r="BC642" s="8"/>
    </row>
    <row r="643" spans="1:55" x14ac:dyDescent="0.25">
      <c r="A643" s="46">
        <v>77.5</v>
      </c>
      <c r="B643" s="48" t="b">
        <v>1</v>
      </c>
      <c r="U643" s="37"/>
      <c r="V643" s="37"/>
      <c r="W643" s="9"/>
      <c r="X643" s="8"/>
      <c r="Y643" s="8"/>
      <c r="Z643" s="8"/>
      <c r="AA643" s="8"/>
      <c r="AB643" s="8"/>
      <c r="AC643" s="8"/>
      <c r="AD643" s="8"/>
      <c r="AE643" s="8"/>
      <c r="AG643" s="37"/>
      <c r="AH643" s="37"/>
      <c r="AI643" s="9"/>
      <c r="AJ643" s="8"/>
      <c r="AK643" s="8"/>
      <c r="AL643" s="8"/>
      <c r="AM643" s="8"/>
      <c r="AN643" s="8"/>
      <c r="AO643" s="8"/>
      <c r="AP643" s="8"/>
      <c r="AQ643" s="8"/>
      <c r="AS643" s="37"/>
      <c r="AT643" s="37"/>
      <c r="AU643" s="9"/>
      <c r="AV643" s="8"/>
      <c r="AW643" s="8"/>
      <c r="AX643" s="8"/>
      <c r="AY643" s="8"/>
      <c r="AZ643" s="8"/>
      <c r="BA643" s="8"/>
      <c r="BB643" s="8"/>
      <c r="BC643" s="8"/>
    </row>
    <row r="644" spans="1:55" x14ac:dyDescent="0.25">
      <c r="A644" s="46">
        <v>77.599999999999994</v>
      </c>
      <c r="B644" s="48" t="b">
        <v>1</v>
      </c>
      <c r="U644" s="37"/>
      <c r="V644" s="37"/>
      <c r="W644" s="9"/>
      <c r="X644" s="8"/>
      <c r="Y644" s="8"/>
      <c r="Z644" s="8"/>
      <c r="AA644" s="8"/>
      <c r="AB644" s="8"/>
      <c r="AC644" s="8"/>
      <c r="AD644" s="8"/>
      <c r="AE644" s="8"/>
      <c r="AG644" s="37"/>
      <c r="AH644" s="37"/>
      <c r="AI644" s="9"/>
      <c r="AJ644" s="8"/>
      <c r="AK644" s="8"/>
      <c r="AL644" s="8"/>
      <c r="AM644" s="8"/>
      <c r="AN644" s="8"/>
      <c r="AO644" s="8"/>
      <c r="AP644" s="8"/>
      <c r="AQ644" s="8"/>
      <c r="AS644" s="37"/>
      <c r="AT644" s="37"/>
      <c r="AU644" s="9"/>
      <c r="AV644" s="8"/>
      <c r="AW644" s="8"/>
      <c r="AX644" s="8"/>
      <c r="AY644" s="8"/>
      <c r="AZ644" s="8"/>
      <c r="BA644" s="8"/>
      <c r="BB644" s="8"/>
      <c r="BC644" s="8"/>
    </row>
    <row r="645" spans="1:55" x14ac:dyDescent="0.25">
      <c r="A645" s="46">
        <v>78</v>
      </c>
      <c r="B645" s="48" t="b">
        <v>1</v>
      </c>
      <c r="U645" s="37"/>
      <c r="V645" s="37"/>
      <c r="W645" s="9"/>
      <c r="X645" s="8"/>
      <c r="Y645" s="8"/>
      <c r="Z645" s="8"/>
      <c r="AA645" s="8"/>
      <c r="AB645" s="8"/>
      <c r="AC645" s="8"/>
      <c r="AD645" s="8"/>
      <c r="AE645" s="8"/>
      <c r="AG645" s="37"/>
      <c r="AH645" s="37"/>
      <c r="AI645" s="9"/>
      <c r="AJ645" s="8"/>
      <c r="AK645" s="8"/>
      <c r="AL645" s="8"/>
      <c r="AM645" s="8"/>
      <c r="AN645" s="8"/>
      <c r="AO645" s="8"/>
      <c r="AP645" s="8"/>
      <c r="AQ645" s="8"/>
      <c r="AS645" s="37"/>
      <c r="AT645" s="37"/>
      <c r="AU645" s="9"/>
      <c r="AV645" s="8"/>
      <c r="AW645" s="8"/>
      <c r="AX645" s="8"/>
      <c r="AY645" s="8"/>
      <c r="AZ645" s="8"/>
      <c r="BA645" s="8"/>
      <c r="BB645" s="8"/>
      <c r="BC645" s="8"/>
    </row>
    <row r="646" spans="1:55" x14ac:dyDescent="0.25">
      <c r="A646" s="46">
        <v>77.8</v>
      </c>
      <c r="B646" s="48" t="b">
        <v>1</v>
      </c>
      <c r="U646" s="37"/>
      <c r="V646" s="37"/>
      <c r="W646" s="9"/>
      <c r="X646" s="8"/>
      <c r="Y646" s="8"/>
      <c r="Z646" s="8"/>
      <c r="AA646" s="8"/>
      <c r="AB646" s="8"/>
      <c r="AC646" s="8"/>
      <c r="AD646" s="8"/>
      <c r="AE646" s="8"/>
      <c r="AG646" s="37"/>
      <c r="AH646" s="37"/>
      <c r="AI646" s="9"/>
      <c r="AJ646" s="8"/>
      <c r="AK646" s="8"/>
      <c r="AL646" s="8"/>
      <c r="AM646" s="8"/>
      <c r="AN646" s="8"/>
      <c r="AO646" s="8"/>
      <c r="AP646" s="8"/>
      <c r="AQ646" s="8"/>
      <c r="AS646" s="37"/>
      <c r="AT646" s="37"/>
      <c r="AU646" s="9"/>
      <c r="AV646" s="8"/>
      <c r="AW646" s="8"/>
      <c r="AX646" s="8"/>
      <c r="AY646" s="8"/>
      <c r="AZ646" s="8"/>
      <c r="BA646" s="8"/>
      <c r="BB646" s="8"/>
      <c r="BC646" s="8"/>
    </row>
    <row r="647" spans="1:55" x14ac:dyDescent="0.25">
      <c r="A647" s="46">
        <v>77.7</v>
      </c>
      <c r="B647" s="48" t="b">
        <v>1</v>
      </c>
      <c r="U647" s="37"/>
      <c r="V647" s="37"/>
      <c r="W647" s="9"/>
      <c r="X647" s="8"/>
      <c r="Y647" s="8"/>
      <c r="Z647" s="8"/>
      <c r="AA647" s="8"/>
      <c r="AB647" s="8"/>
      <c r="AC647" s="8"/>
      <c r="AD647" s="8"/>
      <c r="AE647" s="8"/>
      <c r="AG647" s="37"/>
      <c r="AH647" s="37"/>
      <c r="AI647" s="9"/>
      <c r="AJ647" s="8"/>
      <c r="AK647" s="8"/>
      <c r="AL647" s="8"/>
      <c r="AM647" s="8"/>
      <c r="AN647" s="8"/>
      <c r="AO647" s="8"/>
      <c r="AP647" s="8"/>
      <c r="AQ647" s="8"/>
      <c r="AS647" s="37"/>
      <c r="AT647" s="37"/>
      <c r="AU647" s="9"/>
      <c r="AV647" s="8"/>
      <c r="AW647" s="8"/>
      <c r="AX647" s="8"/>
      <c r="AY647" s="8"/>
      <c r="AZ647" s="8"/>
      <c r="BA647" s="8"/>
      <c r="BB647" s="8"/>
      <c r="BC647" s="8"/>
    </row>
    <row r="648" spans="1:55" x14ac:dyDescent="0.25">
      <c r="A648" s="46">
        <v>77.099999999999994</v>
      </c>
      <c r="B648" s="48" t="b">
        <v>1</v>
      </c>
      <c r="U648" s="37"/>
      <c r="V648" s="37"/>
      <c r="W648" s="9"/>
      <c r="X648" s="8"/>
      <c r="Y648" s="8"/>
      <c r="Z648" s="8"/>
      <c r="AA648" s="8"/>
      <c r="AB648" s="8"/>
      <c r="AC648" s="8"/>
      <c r="AD648" s="8"/>
      <c r="AE648" s="8"/>
      <c r="AG648" s="37"/>
      <c r="AH648" s="37"/>
      <c r="AI648" s="9"/>
      <c r="AJ648" s="8"/>
      <c r="AK648" s="8"/>
      <c r="AL648" s="8"/>
      <c r="AM648" s="8"/>
      <c r="AN648" s="8"/>
      <c r="AO648" s="8"/>
      <c r="AP648" s="8"/>
      <c r="AQ648" s="8"/>
      <c r="AS648" s="37"/>
      <c r="AT648" s="37"/>
      <c r="AU648" s="9"/>
      <c r="AV648" s="8"/>
      <c r="AW648" s="8"/>
      <c r="AX648" s="8"/>
      <c r="AY648" s="8"/>
      <c r="AZ648" s="8"/>
      <c r="BA648" s="8"/>
      <c r="BB648" s="8"/>
      <c r="BC648" s="8"/>
    </row>
    <row r="649" spans="1:55" x14ac:dyDescent="0.25">
      <c r="A649" s="46">
        <v>77</v>
      </c>
      <c r="B649" s="48" t="b">
        <v>1</v>
      </c>
      <c r="U649" s="37"/>
      <c r="V649" s="37"/>
      <c r="W649" s="9"/>
      <c r="X649" s="8"/>
      <c r="Y649" s="8"/>
      <c r="Z649" s="8"/>
      <c r="AA649" s="8"/>
      <c r="AB649" s="8"/>
      <c r="AC649" s="8"/>
      <c r="AD649" s="8"/>
      <c r="AE649" s="8"/>
      <c r="AG649" s="37"/>
      <c r="AH649" s="37"/>
      <c r="AI649" s="9"/>
      <c r="AJ649" s="8"/>
      <c r="AK649" s="8"/>
      <c r="AL649" s="8"/>
      <c r="AM649" s="8"/>
      <c r="AN649" s="8"/>
      <c r="AO649" s="8"/>
      <c r="AP649" s="8"/>
      <c r="AQ649" s="8"/>
      <c r="AS649" s="37"/>
      <c r="AT649" s="37"/>
      <c r="AU649" s="9"/>
      <c r="AV649" s="8"/>
      <c r="AW649" s="8"/>
      <c r="AX649" s="8"/>
      <c r="AY649" s="8"/>
      <c r="AZ649" s="8"/>
      <c r="BA649" s="8"/>
      <c r="BB649" s="8"/>
      <c r="BC649" s="8"/>
    </row>
    <row r="650" spans="1:55" x14ac:dyDescent="0.25">
      <c r="A650" s="46">
        <v>76.599999999999994</v>
      </c>
      <c r="B650" s="48" t="b">
        <v>1</v>
      </c>
      <c r="U650" s="37"/>
      <c r="V650" s="37"/>
      <c r="W650" s="9"/>
      <c r="X650" s="8"/>
      <c r="Y650" s="8"/>
      <c r="Z650" s="8"/>
      <c r="AA650" s="8"/>
      <c r="AB650" s="8"/>
      <c r="AC650" s="8"/>
      <c r="AD650" s="8"/>
      <c r="AE650" s="8"/>
      <c r="AG650" s="37"/>
      <c r="AH650" s="37"/>
      <c r="AI650" s="9"/>
      <c r="AJ650" s="8"/>
      <c r="AK650" s="8"/>
      <c r="AL650" s="8"/>
      <c r="AM650" s="8"/>
      <c r="AN650" s="8"/>
      <c r="AO650" s="8"/>
      <c r="AP650" s="8"/>
      <c r="AQ650" s="8"/>
      <c r="AS650" s="37"/>
      <c r="AT650" s="37"/>
      <c r="AU650" s="9"/>
      <c r="AV650" s="8"/>
      <c r="AW650" s="8"/>
      <c r="AX650" s="8"/>
      <c r="AY650" s="8"/>
      <c r="AZ650" s="8"/>
      <c r="BA650" s="8"/>
      <c r="BB650" s="8"/>
      <c r="BC650" s="8"/>
    </row>
    <row r="651" spans="1:55" x14ac:dyDescent="0.25">
      <c r="A651" s="46">
        <v>76.3</v>
      </c>
      <c r="B651" s="48" t="b">
        <v>1</v>
      </c>
      <c r="U651" s="37"/>
      <c r="V651" s="37"/>
      <c r="W651" s="9"/>
      <c r="X651" s="8"/>
      <c r="Y651" s="8"/>
      <c r="Z651" s="8"/>
      <c r="AA651" s="8"/>
      <c r="AB651" s="8"/>
      <c r="AC651" s="8"/>
      <c r="AD651" s="8"/>
      <c r="AE651" s="8"/>
      <c r="AG651" s="37"/>
      <c r="AH651" s="37"/>
      <c r="AI651" s="9"/>
      <c r="AJ651" s="8"/>
      <c r="AK651" s="8"/>
      <c r="AL651" s="8"/>
      <c r="AM651" s="8"/>
      <c r="AN651" s="8"/>
      <c r="AO651" s="8"/>
      <c r="AP651" s="8"/>
      <c r="AQ651" s="8"/>
      <c r="AS651" s="37"/>
      <c r="AT651" s="37"/>
      <c r="AU651" s="9"/>
      <c r="AV651" s="8"/>
      <c r="AW651" s="8"/>
      <c r="AX651" s="8"/>
      <c r="AY651" s="8"/>
      <c r="AZ651" s="8"/>
      <c r="BA651" s="8"/>
      <c r="BB651" s="8"/>
      <c r="BC651" s="8"/>
    </row>
    <row r="652" spans="1:55" x14ac:dyDescent="0.25">
      <c r="A652" s="46">
        <v>76</v>
      </c>
      <c r="B652" s="48" t="b">
        <v>1</v>
      </c>
      <c r="U652" s="37"/>
      <c r="V652" s="37"/>
      <c r="W652" s="9"/>
      <c r="X652" s="8"/>
      <c r="Y652" s="8"/>
      <c r="Z652" s="8"/>
      <c r="AA652" s="8"/>
      <c r="AB652" s="8"/>
      <c r="AC652" s="8"/>
      <c r="AD652" s="8"/>
      <c r="AE652" s="8"/>
      <c r="AG652" s="37"/>
      <c r="AH652" s="37"/>
      <c r="AI652" s="9"/>
      <c r="AJ652" s="8"/>
      <c r="AK652" s="8"/>
      <c r="AL652" s="8"/>
      <c r="AM652" s="8"/>
      <c r="AN652" s="8"/>
      <c r="AO652" s="8"/>
      <c r="AP652" s="8"/>
      <c r="AQ652" s="8"/>
      <c r="AS652" s="37"/>
      <c r="AT652" s="37"/>
      <c r="AU652" s="9"/>
      <c r="AV652" s="8"/>
      <c r="AW652" s="8"/>
      <c r="AX652" s="8"/>
      <c r="AY652" s="8"/>
      <c r="AZ652" s="8"/>
      <c r="BA652" s="8"/>
      <c r="BB652" s="8"/>
      <c r="BC652" s="8"/>
    </row>
    <row r="653" spans="1:55" x14ac:dyDescent="0.25">
      <c r="A653" s="46">
        <v>75.8</v>
      </c>
      <c r="B653" s="48" t="b">
        <v>1</v>
      </c>
      <c r="U653" s="37"/>
      <c r="V653" s="37"/>
      <c r="W653" s="9"/>
      <c r="X653" s="8"/>
      <c r="Y653" s="8"/>
      <c r="Z653" s="8"/>
      <c r="AA653" s="8"/>
      <c r="AB653" s="8"/>
      <c r="AC653" s="8"/>
      <c r="AD653" s="8"/>
      <c r="AE653" s="8"/>
      <c r="AG653" s="37"/>
      <c r="AH653" s="37"/>
      <c r="AI653" s="9"/>
      <c r="AJ653" s="8"/>
      <c r="AK653" s="8"/>
      <c r="AL653" s="8"/>
      <c r="AM653" s="8"/>
      <c r="AN653" s="8"/>
      <c r="AO653" s="8"/>
      <c r="AP653" s="8"/>
      <c r="AQ653" s="8"/>
      <c r="AS653" s="37"/>
      <c r="AT653" s="37"/>
      <c r="AU653" s="9"/>
      <c r="AV653" s="8"/>
      <c r="AW653" s="8"/>
      <c r="AX653" s="8"/>
      <c r="AY653" s="8"/>
      <c r="AZ653" s="8"/>
      <c r="BA653" s="8"/>
      <c r="BB653" s="8"/>
      <c r="BC653" s="8"/>
    </row>
    <row r="654" spans="1:55" x14ac:dyDescent="0.25">
      <c r="A654" s="46">
        <v>75.900000000000006</v>
      </c>
      <c r="B654" s="48" t="b">
        <v>1</v>
      </c>
      <c r="U654" s="37"/>
      <c r="V654" s="37"/>
      <c r="W654" s="9"/>
      <c r="X654" s="8"/>
      <c r="Y654" s="8"/>
      <c r="Z654" s="8"/>
      <c r="AA654" s="8"/>
      <c r="AB654" s="8"/>
      <c r="AC654" s="8"/>
      <c r="AD654" s="8"/>
      <c r="AE654" s="8"/>
      <c r="AG654" s="37"/>
      <c r="AH654" s="37"/>
      <c r="AI654" s="9"/>
      <c r="AJ654" s="8"/>
      <c r="AK654" s="8"/>
      <c r="AL654" s="8"/>
      <c r="AM654" s="8"/>
      <c r="AN654" s="8"/>
      <c r="AO654" s="8"/>
      <c r="AP654" s="8"/>
      <c r="AQ654" s="8"/>
      <c r="AS654" s="37"/>
      <c r="AT654" s="37"/>
      <c r="AU654" s="9"/>
      <c r="AV654" s="8"/>
      <c r="AW654" s="8"/>
      <c r="AX654" s="8"/>
      <c r="AY654" s="8"/>
      <c r="AZ654" s="8"/>
      <c r="BA654" s="8"/>
      <c r="BB654" s="8"/>
      <c r="BC654" s="8"/>
    </row>
    <row r="655" spans="1:55" x14ac:dyDescent="0.25">
      <c r="A655" s="46">
        <v>75.2</v>
      </c>
      <c r="B655" s="48" t="b">
        <v>1</v>
      </c>
      <c r="U655" s="37"/>
      <c r="V655" s="37"/>
      <c r="W655" s="9"/>
      <c r="X655" s="8"/>
      <c r="Y655" s="8"/>
      <c r="Z655" s="8"/>
      <c r="AA655" s="8"/>
      <c r="AB655" s="8"/>
      <c r="AC655" s="8"/>
      <c r="AD655" s="8"/>
      <c r="AE655" s="8"/>
      <c r="AG655" s="37"/>
      <c r="AH655" s="37"/>
      <c r="AI655" s="9"/>
      <c r="AJ655" s="8"/>
      <c r="AK655" s="8"/>
      <c r="AL655" s="8"/>
      <c r="AM655" s="8"/>
      <c r="AN655" s="8"/>
      <c r="AO655" s="8"/>
      <c r="AP655" s="8"/>
      <c r="AQ655" s="8"/>
      <c r="AS655" s="37"/>
      <c r="AT655" s="37"/>
      <c r="AU655" s="9"/>
      <c r="AV655" s="8"/>
      <c r="AW655" s="8"/>
      <c r="AX655" s="8"/>
      <c r="AY655" s="8"/>
      <c r="AZ655" s="8"/>
      <c r="BA655" s="8"/>
      <c r="BB655" s="8"/>
      <c r="BC655" s="8"/>
    </row>
    <row r="656" spans="1:55" x14ac:dyDescent="0.25">
      <c r="A656" s="46">
        <v>75.400000000000006</v>
      </c>
      <c r="B656" s="48" t="b">
        <v>1</v>
      </c>
      <c r="U656" s="37"/>
      <c r="V656" s="37"/>
      <c r="W656" s="9"/>
      <c r="X656" s="8"/>
      <c r="Y656" s="8"/>
      <c r="Z656" s="8"/>
      <c r="AA656" s="8"/>
      <c r="AB656" s="8"/>
      <c r="AC656" s="8"/>
      <c r="AD656" s="8"/>
      <c r="AE656" s="8"/>
      <c r="AG656" s="37"/>
      <c r="AH656" s="37"/>
      <c r="AI656" s="9"/>
      <c r="AJ656" s="8"/>
      <c r="AK656" s="8"/>
      <c r="AL656" s="8"/>
      <c r="AM656" s="8"/>
      <c r="AN656" s="8"/>
      <c r="AO656" s="8"/>
      <c r="AP656" s="8"/>
      <c r="AQ656" s="8"/>
      <c r="AS656" s="37"/>
      <c r="AT656" s="37"/>
      <c r="AU656" s="9"/>
      <c r="AV656" s="8"/>
      <c r="AW656" s="8"/>
      <c r="AX656" s="8"/>
      <c r="AY656" s="8"/>
      <c r="AZ656" s="8"/>
      <c r="BA656" s="8"/>
      <c r="BB656" s="8"/>
      <c r="BC656" s="8"/>
    </row>
    <row r="657" spans="1:55" x14ac:dyDescent="0.25">
      <c r="A657" s="46">
        <v>74.7</v>
      </c>
      <c r="B657" s="48" t="b">
        <v>1</v>
      </c>
      <c r="U657" s="37"/>
      <c r="V657" s="37"/>
      <c r="W657" s="9"/>
      <c r="X657" s="8"/>
      <c r="Y657" s="8"/>
      <c r="Z657" s="8"/>
      <c r="AA657" s="8"/>
      <c r="AB657" s="8"/>
      <c r="AC657" s="8"/>
      <c r="AD657" s="8"/>
      <c r="AE657" s="8"/>
      <c r="AG657" s="37"/>
      <c r="AH657" s="37"/>
      <c r="AI657" s="9"/>
      <c r="AJ657" s="8"/>
      <c r="AK657" s="8"/>
      <c r="AL657" s="8"/>
      <c r="AM657" s="8"/>
      <c r="AN657" s="8"/>
      <c r="AO657" s="8"/>
      <c r="AP657" s="8"/>
      <c r="AQ657" s="8"/>
      <c r="AS657" s="37"/>
      <c r="AT657" s="37"/>
      <c r="AU657" s="9"/>
      <c r="AV657" s="8"/>
      <c r="AW657" s="8"/>
      <c r="AX657" s="8"/>
      <c r="AY657" s="8"/>
      <c r="AZ657" s="8"/>
      <c r="BA657" s="8"/>
      <c r="BB657" s="8"/>
      <c r="BC657" s="8"/>
    </row>
    <row r="658" spans="1:55" x14ac:dyDescent="0.25">
      <c r="A658" s="46">
        <v>74.8</v>
      </c>
      <c r="B658" s="48" t="b">
        <v>1</v>
      </c>
      <c r="U658" s="37"/>
      <c r="V658" s="37"/>
      <c r="W658" s="9"/>
      <c r="X658" s="8"/>
      <c r="Y658" s="8"/>
      <c r="Z658" s="8"/>
      <c r="AA658" s="8"/>
      <c r="AB658" s="8"/>
      <c r="AC658" s="8"/>
      <c r="AD658" s="8"/>
      <c r="AE658" s="8"/>
      <c r="AG658" s="37"/>
      <c r="AH658" s="37"/>
      <c r="AI658" s="9"/>
      <c r="AJ658" s="8"/>
      <c r="AK658" s="8"/>
      <c r="AL658" s="8"/>
      <c r="AM658" s="8"/>
      <c r="AN658" s="8"/>
      <c r="AO658" s="8"/>
      <c r="AP658" s="8"/>
      <c r="AQ658" s="8"/>
      <c r="AS658" s="37"/>
      <c r="AT658" s="37"/>
      <c r="AU658" s="9"/>
      <c r="AV658" s="8"/>
      <c r="AW658" s="8"/>
      <c r="AX658" s="8"/>
      <c r="AY658" s="8"/>
      <c r="AZ658" s="8"/>
      <c r="BA658" s="8"/>
      <c r="BB658" s="8"/>
      <c r="BC658" s="8"/>
    </row>
    <row r="659" spans="1:55" x14ac:dyDescent="0.25">
      <c r="A659" s="46">
        <v>74.900000000000006</v>
      </c>
      <c r="B659" s="48" t="b">
        <v>1</v>
      </c>
      <c r="U659" s="37"/>
      <c r="V659" s="37"/>
      <c r="W659" s="9"/>
      <c r="X659" s="8"/>
      <c r="Y659" s="8"/>
      <c r="Z659" s="8"/>
      <c r="AA659" s="8"/>
      <c r="AB659" s="8"/>
      <c r="AC659" s="8"/>
      <c r="AD659" s="8"/>
      <c r="AE659" s="8"/>
      <c r="AG659" s="37"/>
      <c r="AH659" s="37"/>
      <c r="AI659" s="9"/>
      <c r="AJ659" s="8"/>
      <c r="AK659" s="8"/>
      <c r="AL659" s="8"/>
      <c r="AM659" s="8"/>
      <c r="AN659" s="8"/>
      <c r="AO659" s="8"/>
      <c r="AP659" s="8"/>
      <c r="AQ659" s="8"/>
      <c r="AS659" s="37"/>
      <c r="AT659" s="37"/>
      <c r="AU659" s="9"/>
      <c r="AV659" s="8"/>
      <c r="AW659" s="8"/>
      <c r="AX659" s="8"/>
      <c r="AY659" s="8"/>
      <c r="AZ659" s="8"/>
      <c r="BA659" s="8"/>
      <c r="BB659" s="8"/>
      <c r="BC659" s="8"/>
    </row>
    <row r="660" spans="1:55" x14ac:dyDescent="0.25">
      <c r="A660" s="46">
        <v>74.7</v>
      </c>
      <c r="B660" s="48" t="b">
        <v>1</v>
      </c>
      <c r="U660" s="37"/>
      <c r="V660" s="37"/>
      <c r="W660" s="9"/>
      <c r="X660" s="8"/>
      <c r="Y660" s="8"/>
      <c r="Z660" s="8"/>
      <c r="AA660" s="8"/>
      <c r="AB660" s="8"/>
      <c r="AC660" s="8"/>
      <c r="AD660" s="8"/>
      <c r="AE660" s="8"/>
      <c r="AG660" s="37"/>
      <c r="AH660" s="37"/>
      <c r="AI660" s="9"/>
      <c r="AJ660" s="8"/>
      <c r="AK660" s="8"/>
      <c r="AL660" s="8"/>
      <c r="AM660" s="8"/>
      <c r="AN660" s="8"/>
      <c r="AO660" s="8"/>
      <c r="AP660" s="8"/>
      <c r="AQ660" s="8"/>
      <c r="AS660" s="37"/>
      <c r="AT660" s="37"/>
      <c r="AU660" s="9"/>
      <c r="AV660" s="8"/>
      <c r="AW660" s="8"/>
      <c r="AX660" s="8"/>
      <c r="AY660" s="8"/>
      <c r="AZ660" s="8"/>
      <c r="BA660" s="8"/>
      <c r="BB660" s="8"/>
      <c r="BC660" s="8"/>
    </row>
    <row r="661" spans="1:55" x14ac:dyDescent="0.25">
      <c r="A661" s="46">
        <v>79.099999999999994</v>
      </c>
      <c r="B661" s="48" t="b">
        <v>1</v>
      </c>
      <c r="U661" s="37"/>
      <c r="V661" s="37"/>
      <c r="W661" s="9"/>
      <c r="X661" s="8"/>
      <c r="Y661" s="8"/>
      <c r="Z661" s="8"/>
      <c r="AA661" s="8"/>
      <c r="AB661" s="8"/>
      <c r="AC661" s="8"/>
      <c r="AD661" s="8"/>
      <c r="AE661" s="8"/>
      <c r="AG661" s="37"/>
      <c r="AH661" s="37"/>
      <c r="AI661" s="9"/>
      <c r="AJ661" s="8"/>
      <c r="AK661" s="8"/>
      <c r="AL661" s="8"/>
      <c r="AM661" s="8"/>
      <c r="AN661" s="8"/>
      <c r="AO661" s="8"/>
      <c r="AP661" s="8"/>
      <c r="AQ661" s="8"/>
      <c r="AS661" s="37"/>
      <c r="AT661" s="37"/>
      <c r="AU661" s="9"/>
      <c r="AV661" s="8"/>
      <c r="AW661" s="8"/>
      <c r="AX661" s="8"/>
      <c r="AY661" s="8"/>
      <c r="AZ661" s="8"/>
      <c r="BA661" s="8"/>
      <c r="BB661" s="8"/>
      <c r="BC661" s="8"/>
    </row>
    <row r="662" spans="1:55" x14ac:dyDescent="0.25">
      <c r="A662" s="46">
        <v>79</v>
      </c>
      <c r="B662" s="48" t="b">
        <v>1</v>
      </c>
      <c r="U662" s="37"/>
      <c r="V662" s="37"/>
      <c r="W662" s="9"/>
      <c r="X662" s="8"/>
      <c r="Y662" s="8"/>
      <c r="Z662" s="8"/>
      <c r="AA662" s="8"/>
      <c r="AB662" s="8"/>
      <c r="AC662" s="8"/>
      <c r="AD662" s="8"/>
      <c r="AE662" s="8"/>
      <c r="AG662" s="37"/>
      <c r="AH662" s="37"/>
      <c r="AI662" s="9"/>
      <c r="AJ662" s="8"/>
      <c r="AK662" s="8"/>
      <c r="AL662" s="8"/>
      <c r="AM662" s="8"/>
      <c r="AN662" s="8"/>
      <c r="AO662" s="8"/>
      <c r="AP662" s="8"/>
      <c r="AQ662" s="8"/>
      <c r="AS662" s="37"/>
      <c r="AT662" s="37"/>
      <c r="AU662" s="9"/>
      <c r="AV662" s="8"/>
      <c r="AW662" s="8"/>
      <c r="AX662" s="8"/>
      <c r="AY662" s="8"/>
      <c r="AZ662" s="8"/>
      <c r="BA662" s="8"/>
      <c r="BB662" s="8"/>
      <c r="BC662" s="8"/>
    </row>
    <row r="663" spans="1:55" x14ac:dyDescent="0.25">
      <c r="A663" s="46">
        <v>78.7</v>
      </c>
      <c r="B663" s="48" t="b">
        <v>1</v>
      </c>
      <c r="U663" s="37"/>
      <c r="V663" s="37"/>
      <c r="W663" s="9"/>
      <c r="X663" s="8"/>
      <c r="Y663" s="8"/>
      <c r="Z663" s="8"/>
      <c r="AA663" s="8"/>
      <c r="AB663" s="8"/>
      <c r="AC663" s="8"/>
      <c r="AD663" s="8"/>
      <c r="AE663" s="8"/>
      <c r="AG663" s="37"/>
      <c r="AH663" s="37"/>
      <c r="AI663" s="9"/>
      <c r="AJ663" s="8"/>
      <c r="AK663" s="8"/>
      <c r="AL663" s="8"/>
      <c r="AM663" s="8"/>
      <c r="AN663" s="8"/>
      <c r="AO663" s="8"/>
      <c r="AP663" s="8"/>
      <c r="AQ663" s="8"/>
      <c r="AS663" s="37"/>
      <c r="AT663" s="37"/>
      <c r="AU663" s="9"/>
      <c r="AV663" s="8"/>
      <c r="AW663" s="8"/>
      <c r="AX663" s="8"/>
      <c r="AY663" s="8"/>
      <c r="AZ663" s="8"/>
      <c r="BA663" s="8"/>
      <c r="BB663" s="8"/>
      <c r="BC663" s="8"/>
    </row>
    <row r="664" spans="1:55" x14ac:dyDescent="0.25">
      <c r="A664" s="46">
        <v>78.7</v>
      </c>
      <c r="B664" s="48" t="b">
        <v>1</v>
      </c>
      <c r="U664" s="37"/>
      <c r="V664" s="37"/>
      <c r="W664" s="9"/>
      <c r="X664" s="8"/>
      <c r="Y664" s="8"/>
      <c r="Z664" s="8"/>
      <c r="AA664" s="8"/>
      <c r="AB664" s="8"/>
      <c r="AC664" s="8"/>
      <c r="AD664" s="8"/>
      <c r="AE664" s="8"/>
      <c r="AG664" s="37"/>
      <c r="AH664" s="37"/>
      <c r="AI664" s="9"/>
      <c r="AJ664" s="8"/>
      <c r="AK664" s="8"/>
      <c r="AL664" s="8"/>
      <c r="AM664" s="8"/>
      <c r="AN664" s="8"/>
      <c r="AO664" s="8"/>
      <c r="AP664" s="8"/>
      <c r="AQ664" s="8"/>
      <c r="AS664" s="37"/>
      <c r="AT664" s="37"/>
      <c r="AU664" s="9"/>
      <c r="AV664" s="8"/>
      <c r="AW664" s="8"/>
      <c r="AX664" s="8"/>
      <c r="AY664" s="8"/>
      <c r="AZ664" s="8"/>
      <c r="BA664" s="8"/>
      <c r="BB664" s="8"/>
      <c r="BC664" s="8"/>
    </row>
    <row r="665" spans="1:55" x14ac:dyDescent="0.25">
      <c r="A665" s="46">
        <v>78.8</v>
      </c>
      <c r="B665" s="48" t="b">
        <v>1</v>
      </c>
      <c r="U665" s="37"/>
      <c r="V665" s="37"/>
      <c r="W665" s="9"/>
      <c r="X665" s="8"/>
      <c r="Y665" s="8"/>
      <c r="Z665" s="8"/>
      <c r="AA665" s="8"/>
      <c r="AB665" s="8"/>
      <c r="AC665" s="8"/>
      <c r="AD665" s="8"/>
      <c r="AE665" s="8"/>
      <c r="AG665" s="37"/>
      <c r="AH665" s="37"/>
      <c r="AI665" s="9"/>
      <c r="AJ665" s="8"/>
      <c r="AK665" s="8"/>
      <c r="AL665" s="8"/>
      <c r="AM665" s="8"/>
      <c r="AN665" s="8"/>
      <c r="AO665" s="8"/>
      <c r="AP665" s="8"/>
      <c r="AQ665" s="8"/>
      <c r="AS665" s="37"/>
      <c r="AT665" s="37"/>
      <c r="AU665" s="9"/>
      <c r="AV665" s="8"/>
      <c r="AW665" s="8"/>
      <c r="AX665" s="8"/>
      <c r="AY665" s="8"/>
      <c r="AZ665" s="8"/>
      <c r="BA665" s="8"/>
      <c r="BB665" s="8"/>
      <c r="BC665" s="8"/>
    </row>
    <row r="666" spans="1:55" x14ac:dyDescent="0.25">
      <c r="A666" s="46">
        <v>78</v>
      </c>
      <c r="B666" s="48" t="b">
        <v>1</v>
      </c>
      <c r="U666" s="37"/>
      <c r="V666" s="37"/>
      <c r="W666" s="9"/>
      <c r="X666" s="8"/>
      <c r="Y666" s="8"/>
      <c r="Z666" s="8"/>
      <c r="AA666" s="8"/>
      <c r="AB666" s="8"/>
      <c r="AC666" s="8"/>
      <c r="AD666" s="8"/>
      <c r="AE666" s="8"/>
      <c r="AG666" s="37"/>
      <c r="AH666" s="37"/>
      <c r="AI666" s="9"/>
      <c r="AJ666" s="8"/>
      <c r="AK666" s="8"/>
      <c r="AL666" s="8"/>
      <c r="AM666" s="8"/>
      <c r="AN666" s="8"/>
      <c r="AO666" s="8"/>
      <c r="AP666" s="8"/>
      <c r="AQ666" s="8"/>
      <c r="AS666" s="37"/>
      <c r="AT666" s="37"/>
      <c r="AU666" s="9"/>
      <c r="AV666" s="8"/>
      <c r="AW666" s="8"/>
      <c r="AX666" s="8"/>
      <c r="AY666" s="8"/>
      <c r="AZ666" s="8"/>
      <c r="BA666" s="8"/>
      <c r="BB666" s="8"/>
      <c r="BC666" s="8"/>
    </row>
    <row r="667" spans="1:55" x14ac:dyDescent="0.25">
      <c r="A667" s="46">
        <v>78.099999999999994</v>
      </c>
      <c r="B667" s="48" t="b">
        <v>1</v>
      </c>
      <c r="U667" s="37"/>
      <c r="V667" s="37"/>
      <c r="W667" s="9"/>
      <c r="X667" s="8"/>
      <c r="Y667" s="8"/>
      <c r="Z667" s="8"/>
      <c r="AA667" s="8"/>
      <c r="AB667" s="8"/>
      <c r="AC667" s="8"/>
      <c r="AD667" s="8"/>
      <c r="AE667" s="8"/>
      <c r="AG667" s="37"/>
      <c r="AH667" s="37"/>
      <c r="AI667" s="9"/>
      <c r="AJ667" s="8"/>
      <c r="AK667" s="8"/>
      <c r="AL667" s="8"/>
      <c r="AM667" s="8"/>
      <c r="AN667" s="8"/>
      <c r="AO667" s="8"/>
      <c r="AP667" s="8"/>
      <c r="AQ667" s="8"/>
      <c r="AS667" s="37"/>
      <c r="AT667" s="37"/>
      <c r="AU667" s="9"/>
      <c r="AV667" s="8"/>
      <c r="AW667" s="8"/>
      <c r="AX667" s="8"/>
      <c r="AY667" s="8"/>
      <c r="AZ667" s="8"/>
      <c r="BA667" s="8"/>
      <c r="BB667" s="8"/>
      <c r="BC667" s="8"/>
    </row>
    <row r="668" spans="1:55" x14ac:dyDescent="0.25">
      <c r="A668" s="46">
        <v>77.900000000000006</v>
      </c>
      <c r="B668" s="48" t="b">
        <v>1</v>
      </c>
      <c r="U668" s="37"/>
      <c r="V668" s="37"/>
      <c r="W668" s="9"/>
      <c r="X668" s="8"/>
      <c r="Y668" s="8"/>
      <c r="Z668" s="8"/>
      <c r="AA668" s="8"/>
      <c r="AB668" s="8"/>
      <c r="AC668" s="8"/>
      <c r="AD668" s="8"/>
      <c r="AE668" s="8"/>
      <c r="AG668" s="37"/>
      <c r="AH668" s="37"/>
      <c r="AI668" s="9"/>
      <c r="AJ668" s="8"/>
      <c r="AK668" s="8"/>
      <c r="AL668" s="8"/>
      <c r="AM668" s="8"/>
      <c r="AN668" s="8"/>
      <c r="AO668" s="8"/>
      <c r="AP668" s="8"/>
      <c r="AQ668" s="8"/>
      <c r="AS668" s="37"/>
      <c r="AT668" s="37"/>
      <c r="AU668" s="9"/>
      <c r="AV668" s="8"/>
      <c r="AW668" s="8"/>
      <c r="AX668" s="8"/>
      <c r="AY668" s="8"/>
      <c r="AZ668" s="8"/>
      <c r="BA668" s="8"/>
      <c r="BB668" s="8"/>
      <c r="BC668" s="8"/>
    </row>
    <row r="669" spans="1:55" x14ac:dyDescent="0.25">
      <c r="A669" s="46">
        <v>78.099999999999994</v>
      </c>
      <c r="B669" s="48" t="b">
        <v>1</v>
      </c>
      <c r="U669" s="37"/>
      <c r="V669" s="37"/>
      <c r="W669" s="9"/>
      <c r="X669" s="8"/>
      <c r="Y669" s="8"/>
      <c r="Z669" s="8"/>
      <c r="AA669" s="8"/>
      <c r="AB669" s="8"/>
      <c r="AC669" s="8"/>
      <c r="AD669" s="8"/>
      <c r="AE669" s="8"/>
      <c r="AG669" s="37"/>
      <c r="AH669" s="37"/>
      <c r="AI669" s="9"/>
      <c r="AJ669" s="8"/>
      <c r="AK669" s="8"/>
      <c r="AL669" s="8"/>
      <c r="AM669" s="8"/>
      <c r="AN669" s="8"/>
      <c r="AO669" s="8"/>
      <c r="AP669" s="8"/>
      <c r="AQ669" s="8"/>
      <c r="AS669" s="37"/>
      <c r="AT669" s="37"/>
      <c r="AU669" s="9"/>
      <c r="AV669" s="8"/>
      <c r="AW669" s="8"/>
      <c r="AX669" s="8"/>
      <c r="AY669" s="8"/>
      <c r="AZ669" s="8"/>
      <c r="BA669" s="8"/>
      <c r="BB669" s="8"/>
      <c r="BC669" s="8"/>
    </row>
    <row r="670" spans="1:55" x14ac:dyDescent="0.25">
      <c r="A670" s="46">
        <v>78</v>
      </c>
      <c r="B670" s="48" t="b">
        <v>1</v>
      </c>
      <c r="U670" s="37"/>
      <c r="V670" s="37"/>
      <c r="W670" s="9"/>
      <c r="X670" s="8"/>
      <c r="Y670" s="8"/>
      <c r="Z670" s="8"/>
      <c r="AA670" s="8"/>
      <c r="AB670" s="8"/>
      <c r="AC670" s="8"/>
      <c r="AD670" s="8"/>
      <c r="AE670" s="8"/>
      <c r="AG670" s="37"/>
      <c r="AH670" s="37"/>
      <c r="AI670" s="9"/>
      <c r="AJ670" s="8"/>
      <c r="AK670" s="8"/>
      <c r="AL670" s="8"/>
      <c r="AM670" s="8"/>
      <c r="AN670" s="8"/>
      <c r="AO670" s="8"/>
      <c r="AP670" s="8"/>
      <c r="AQ670" s="8"/>
      <c r="AS670" s="37"/>
      <c r="AT670" s="37"/>
      <c r="AU670" s="9"/>
      <c r="AV670" s="8"/>
      <c r="AW670" s="8"/>
      <c r="AX670" s="8"/>
      <c r="AY670" s="8"/>
      <c r="AZ670" s="8"/>
      <c r="BA670" s="8"/>
      <c r="BB670" s="8"/>
      <c r="BC670" s="8"/>
    </row>
    <row r="671" spans="1:55" x14ac:dyDescent="0.25">
      <c r="A671" s="46">
        <v>77.2</v>
      </c>
      <c r="B671" s="48" t="b">
        <v>1</v>
      </c>
      <c r="U671" s="37"/>
      <c r="V671" s="37"/>
      <c r="W671" s="9"/>
      <c r="X671" s="8"/>
      <c r="Y671" s="8"/>
      <c r="Z671" s="8"/>
      <c r="AA671" s="8"/>
      <c r="AB671" s="8"/>
      <c r="AC671" s="8"/>
      <c r="AD671" s="8"/>
      <c r="AE671" s="8"/>
      <c r="AG671" s="37"/>
      <c r="AH671" s="37"/>
      <c r="AI671" s="9"/>
      <c r="AJ671" s="8"/>
      <c r="AK671" s="8"/>
      <c r="AL671" s="8"/>
      <c r="AM671" s="8"/>
      <c r="AN671" s="8"/>
      <c r="AO671" s="8"/>
      <c r="AP671" s="8"/>
      <c r="AQ671" s="8"/>
      <c r="AS671" s="37"/>
      <c r="AT671" s="37"/>
      <c r="AU671" s="9"/>
      <c r="AV671" s="8"/>
      <c r="AW671" s="8"/>
      <c r="AX671" s="8"/>
      <c r="AY671" s="8"/>
      <c r="AZ671" s="8"/>
      <c r="BA671" s="8"/>
      <c r="BB671" s="8"/>
      <c r="BC671" s="8"/>
    </row>
    <row r="672" spans="1:55" x14ac:dyDescent="0.25">
      <c r="A672" s="46">
        <v>77.3</v>
      </c>
      <c r="B672" s="48" t="b">
        <v>1</v>
      </c>
      <c r="U672" s="37"/>
      <c r="V672" s="37"/>
      <c r="W672" s="9"/>
      <c r="X672" s="8"/>
      <c r="Y672" s="8"/>
      <c r="Z672" s="8"/>
      <c r="AA672" s="8"/>
      <c r="AB672" s="8"/>
      <c r="AC672" s="8"/>
      <c r="AD672" s="8"/>
      <c r="AE672" s="8"/>
      <c r="AG672" s="37"/>
      <c r="AH672" s="37"/>
      <c r="AI672" s="9"/>
      <c r="AJ672" s="8"/>
      <c r="AK672" s="8"/>
      <c r="AL672" s="8"/>
      <c r="AM672" s="8"/>
      <c r="AN672" s="8"/>
      <c r="AO672" s="8"/>
      <c r="AP672" s="8"/>
      <c r="AQ672" s="8"/>
      <c r="AS672" s="37"/>
      <c r="AT672" s="37"/>
      <c r="AU672" s="9"/>
      <c r="AV672" s="8"/>
      <c r="AW672" s="8"/>
      <c r="AX672" s="8"/>
      <c r="AY672" s="8"/>
      <c r="AZ672" s="8"/>
      <c r="BA672" s="8"/>
      <c r="BB672" s="8"/>
      <c r="BC672" s="8"/>
    </row>
    <row r="673" spans="1:55" x14ac:dyDescent="0.25">
      <c r="A673" s="46">
        <v>77.400000000000006</v>
      </c>
      <c r="B673" s="48" t="b">
        <v>1</v>
      </c>
      <c r="U673" s="37"/>
      <c r="V673" s="37"/>
      <c r="W673" s="9"/>
      <c r="X673" s="8"/>
      <c r="Y673" s="8"/>
      <c r="Z673" s="8"/>
      <c r="AA673" s="8"/>
      <c r="AB673" s="8"/>
      <c r="AC673" s="8"/>
      <c r="AD673" s="8"/>
      <c r="AE673" s="8"/>
      <c r="AG673" s="37"/>
      <c r="AH673" s="37"/>
      <c r="AI673" s="9"/>
      <c r="AJ673" s="8"/>
      <c r="AK673" s="8"/>
      <c r="AL673" s="8"/>
      <c r="AM673" s="8"/>
      <c r="AN673" s="8"/>
      <c r="AO673" s="8"/>
      <c r="AP673" s="8"/>
      <c r="AQ673" s="8"/>
      <c r="AS673" s="37"/>
      <c r="AT673" s="37"/>
      <c r="AU673" s="9"/>
      <c r="AV673" s="8"/>
      <c r="AW673" s="8"/>
      <c r="AX673" s="8"/>
      <c r="AY673" s="8"/>
      <c r="AZ673" s="8"/>
      <c r="BA673" s="8"/>
      <c r="BB673" s="8"/>
      <c r="BC673" s="8"/>
    </row>
    <row r="674" spans="1:55" x14ac:dyDescent="0.25">
      <c r="A674" s="46">
        <v>77.7</v>
      </c>
      <c r="B674" s="48" t="b">
        <v>1</v>
      </c>
      <c r="U674" s="37"/>
      <c r="V674" s="37"/>
      <c r="W674" s="9"/>
      <c r="X674" s="8"/>
      <c r="Y674" s="8"/>
      <c r="Z674" s="8"/>
      <c r="AA674" s="8"/>
      <c r="AB674" s="8"/>
      <c r="AC674" s="8"/>
      <c r="AD674" s="8"/>
      <c r="AE674" s="8"/>
      <c r="AG674" s="37"/>
      <c r="AH674" s="37"/>
      <c r="AI674" s="9"/>
      <c r="AJ674" s="8"/>
      <c r="AK674" s="8"/>
      <c r="AL674" s="8"/>
      <c r="AM674" s="8"/>
      <c r="AN674" s="8"/>
      <c r="AO674" s="8"/>
      <c r="AP674" s="8"/>
      <c r="AQ674" s="8"/>
      <c r="AS674" s="37"/>
      <c r="AT674" s="37"/>
      <c r="AU674" s="9"/>
      <c r="AV674" s="8"/>
      <c r="AW674" s="8"/>
      <c r="AX674" s="8"/>
      <c r="AY674" s="8"/>
      <c r="AZ674" s="8"/>
      <c r="BA674" s="8"/>
      <c r="BB674" s="8"/>
      <c r="BC674" s="8"/>
    </row>
    <row r="675" spans="1:55" x14ac:dyDescent="0.25">
      <c r="A675" s="46">
        <v>76.7</v>
      </c>
      <c r="B675" s="48" t="b">
        <v>1</v>
      </c>
      <c r="U675" s="37"/>
      <c r="V675" s="37"/>
      <c r="W675" s="9"/>
      <c r="X675" s="8"/>
      <c r="Y675" s="8"/>
      <c r="Z675" s="8"/>
      <c r="AA675" s="8"/>
      <c r="AB675" s="8"/>
      <c r="AC675" s="8"/>
      <c r="AD675" s="8"/>
      <c r="AE675" s="8"/>
      <c r="AG675" s="37"/>
      <c r="AH675" s="37"/>
      <c r="AI675" s="9"/>
      <c r="AJ675" s="8"/>
      <c r="AK675" s="8"/>
      <c r="AL675" s="8"/>
      <c r="AM675" s="8"/>
      <c r="AN675" s="8"/>
      <c r="AO675" s="8"/>
      <c r="AP675" s="8"/>
      <c r="AQ675" s="8"/>
      <c r="AS675" s="37"/>
      <c r="AT675" s="37"/>
      <c r="AU675" s="9"/>
      <c r="AV675" s="8"/>
      <c r="AW675" s="8"/>
      <c r="AX675" s="8"/>
      <c r="AY675" s="8"/>
      <c r="AZ675" s="8"/>
      <c r="BA675" s="8"/>
      <c r="BB675" s="8"/>
      <c r="BC675" s="8"/>
    </row>
    <row r="676" spans="1:55" x14ac:dyDescent="0.25">
      <c r="A676" s="46">
        <v>76.900000000000006</v>
      </c>
      <c r="B676" s="48" t="b">
        <v>1</v>
      </c>
      <c r="U676" s="37"/>
      <c r="V676" s="37"/>
      <c r="W676" s="9"/>
      <c r="X676" s="8"/>
      <c r="Y676" s="8"/>
      <c r="Z676" s="8"/>
      <c r="AA676" s="8"/>
      <c r="AB676" s="8"/>
      <c r="AC676" s="8"/>
      <c r="AD676" s="8"/>
      <c r="AE676" s="8"/>
      <c r="AG676" s="37"/>
      <c r="AH676" s="37"/>
      <c r="AI676" s="9"/>
      <c r="AJ676" s="8"/>
      <c r="AK676" s="8"/>
      <c r="AL676" s="8"/>
      <c r="AM676" s="8"/>
      <c r="AN676" s="8"/>
      <c r="AO676" s="8"/>
      <c r="AP676" s="8"/>
      <c r="AQ676" s="8"/>
      <c r="AS676" s="37"/>
      <c r="AT676" s="37"/>
      <c r="AU676" s="9"/>
      <c r="AV676" s="8"/>
      <c r="AW676" s="8"/>
      <c r="AX676" s="8"/>
      <c r="AY676" s="8"/>
      <c r="AZ676" s="8"/>
      <c r="BA676" s="8"/>
      <c r="BB676" s="8"/>
      <c r="BC676" s="8"/>
    </row>
    <row r="677" spans="1:55" x14ac:dyDescent="0.25">
      <c r="A677" s="46">
        <v>85</v>
      </c>
      <c r="B677" s="48" t="b">
        <v>1</v>
      </c>
      <c r="U677" s="37"/>
      <c r="V677" s="37"/>
      <c r="W677" s="9"/>
      <c r="X677" s="8"/>
      <c r="Y677" s="8"/>
      <c r="Z677" s="8"/>
      <c r="AA677" s="8"/>
      <c r="AB677" s="8"/>
      <c r="AC677" s="8"/>
      <c r="AD677" s="8"/>
      <c r="AE677" s="8"/>
      <c r="AG677" s="37"/>
      <c r="AH677" s="37"/>
      <c r="AI677" s="9"/>
      <c r="AJ677" s="8"/>
      <c r="AK677" s="8"/>
      <c r="AL677" s="8"/>
      <c r="AM677" s="8"/>
      <c r="AN677" s="8"/>
      <c r="AO677" s="8"/>
      <c r="AP677" s="8"/>
      <c r="AQ677" s="8"/>
      <c r="AS677" s="37"/>
      <c r="AT677" s="37"/>
      <c r="AU677" s="9"/>
      <c r="AV677" s="8"/>
      <c r="AW677" s="8"/>
      <c r="AX677" s="8"/>
      <c r="AY677" s="8"/>
      <c r="AZ677" s="8"/>
      <c r="BA677" s="8"/>
      <c r="BB677" s="8"/>
      <c r="BC677" s="8"/>
    </row>
    <row r="678" spans="1:55" x14ac:dyDescent="0.25">
      <c r="A678" s="46">
        <v>83</v>
      </c>
      <c r="B678" s="48" t="b">
        <v>1</v>
      </c>
      <c r="U678" s="37"/>
      <c r="V678" s="37"/>
      <c r="W678" s="9"/>
      <c r="X678" s="8"/>
      <c r="Y678" s="8"/>
      <c r="Z678" s="8"/>
      <c r="AA678" s="8"/>
      <c r="AB678" s="8"/>
      <c r="AC678" s="8"/>
      <c r="AD678" s="8"/>
      <c r="AE678" s="8"/>
      <c r="AG678" s="37"/>
      <c r="AH678" s="37"/>
      <c r="AI678" s="9"/>
      <c r="AJ678" s="8"/>
      <c r="AK678" s="8"/>
      <c r="AL678" s="8"/>
      <c r="AM678" s="8"/>
      <c r="AN678" s="8"/>
      <c r="AO678" s="8"/>
      <c r="AP678" s="8"/>
      <c r="AQ678" s="8"/>
      <c r="AS678" s="37"/>
      <c r="AT678" s="37"/>
      <c r="AU678" s="9"/>
      <c r="AV678" s="8"/>
      <c r="AW678" s="8"/>
      <c r="AX678" s="8"/>
      <c r="AY678" s="8"/>
      <c r="AZ678" s="8"/>
      <c r="BA678" s="8"/>
      <c r="BB678" s="8"/>
      <c r="BC678" s="8"/>
    </row>
    <row r="679" spans="1:55" x14ac:dyDescent="0.25">
      <c r="A679" s="46">
        <v>81</v>
      </c>
      <c r="B679" s="48" t="b">
        <v>1</v>
      </c>
      <c r="U679" s="37"/>
      <c r="V679" s="37"/>
      <c r="W679" s="9"/>
      <c r="X679" s="8"/>
      <c r="Y679" s="8"/>
      <c r="Z679" s="8"/>
      <c r="AA679" s="8"/>
      <c r="AB679" s="8"/>
      <c r="AC679" s="8"/>
      <c r="AD679" s="8"/>
      <c r="AE679" s="8"/>
      <c r="AG679" s="37"/>
      <c r="AH679" s="37"/>
      <c r="AI679" s="9"/>
      <c r="AJ679" s="8"/>
      <c r="AK679" s="8"/>
      <c r="AL679" s="8"/>
      <c r="AM679" s="8"/>
      <c r="AN679" s="8"/>
      <c r="AO679" s="8"/>
      <c r="AP679" s="8"/>
      <c r="AQ679" s="8"/>
      <c r="AS679" s="37"/>
      <c r="AT679" s="37"/>
      <c r="AU679" s="9"/>
      <c r="AV679" s="8"/>
      <c r="AW679" s="8"/>
      <c r="AX679" s="8"/>
      <c r="AY679" s="8"/>
      <c r="AZ679" s="8"/>
      <c r="BA679" s="8"/>
      <c r="BB679" s="8"/>
      <c r="BC679" s="8"/>
    </row>
    <row r="680" spans="1:55" x14ac:dyDescent="0.25">
      <c r="A680" s="46">
        <v>80</v>
      </c>
      <c r="B680" s="48" t="b">
        <v>1</v>
      </c>
      <c r="U680" s="37"/>
      <c r="V680" s="37"/>
      <c r="W680" s="9"/>
      <c r="X680" s="8"/>
      <c r="Y680" s="8"/>
      <c r="Z680" s="8"/>
      <c r="AA680" s="8"/>
      <c r="AB680" s="8"/>
      <c r="AC680" s="8"/>
      <c r="AD680" s="8"/>
      <c r="AE680" s="8"/>
      <c r="AG680" s="37"/>
      <c r="AH680" s="37"/>
      <c r="AI680" s="9"/>
      <c r="AJ680" s="8"/>
      <c r="AK680" s="8"/>
      <c r="AL680" s="8"/>
      <c r="AM680" s="8"/>
      <c r="AN680" s="8"/>
      <c r="AO680" s="8"/>
      <c r="AP680" s="8"/>
      <c r="AQ680" s="8"/>
      <c r="AS680" s="37"/>
      <c r="AT680" s="37"/>
      <c r="AU680" s="9"/>
      <c r="AV680" s="8"/>
      <c r="AW680" s="8"/>
      <c r="AX680" s="8"/>
      <c r="AY680" s="8"/>
      <c r="AZ680" s="8"/>
      <c r="BA680" s="8"/>
      <c r="BB680" s="8"/>
      <c r="BC680" s="8"/>
    </row>
    <row r="681" spans="1:55" x14ac:dyDescent="0.25">
      <c r="A681" s="46">
        <v>79.7</v>
      </c>
      <c r="B681" s="48" t="b">
        <v>1</v>
      </c>
      <c r="U681" s="37"/>
      <c r="V681" s="37"/>
      <c r="W681" s="9"/>
      <c r="X681" s="8"/>
      <c r="Y681" s="8"/>
      <c r="Z681" s="8"/>
      <c r="AA681" s="8"/>
      <c r="AB681" s="8"/>
      <c r="AC681" s="8"/>
      <c r="AD681" s="8"/>
      <c r="AE681" s="8"/>
      <c r="AG681" s="37"/>
      <c r="AH681" s="37"/>
      <c r="AI681" s="9"/>
      <c r="AJ681" s="8"/>
      <c r="AK681" s="8"/>
      <c r="AL681" s="8"/>
      <c r="AM681" s="8"/>
      <c r="AN681" s="8"/>
      <c r="AO681" s="8"/>
      <c r="AP681" s="8"/>
      <c r="AQ681" s="8"/>
      <c r="AS681" s="37"/>
      <c r="AT681" s="37"/>
      <c r="AU681" s="9"/>
      <c r="AV681" s="8"/>
      <c r="AW681" s="8"/>
      <c r="AX681" s="8"/>
      <c r="AY681" s="8"/>
      <c r="AZ681" s="8"/>
      <c r="BA681" s="8"/>
      <c r="BB681" s="8"/>
      <c r="BC681" s="8"/>
    </row>
    <row r="682" spans="1:55" x14ac:dyDescent="0.25">
      <c r="A682" s="46">
        <v>79.5</v>
      </c>
      <c r="B682" s="48" t="b">
        <v>1</v>
      </c>
      <c r="U682" s="37"/>
      <c r="V682" s="37"/>
      <c r="W682" s="9"/>
      <c r="X682" s="8"/>
      <c r="Y682" s="8"/>
      <c r="Z682" s="8"/>
      <c r="AA682" s="8"/>
      <c r="AB682" s="8"/>
      <c r="AC682" s="8"/>
      <c r="AD682" s="8"/>
      <c r="AE682" s="8"/>
      <c r="AG682" s="37"/>
      <c r="AH682" s="37"/>
      <c r="AI682" s="9"/>
      <c r="AJ682" s="8"/>
      <c r="AK682" s="8"/>
      <c r="AL682" s="8"/>
      <c r="AM682" s="8"/>
      <c r="AN682" s="8"/>
      <c r="AO682" s="8"/>
      <c r="AP682" s="8"/>
      <c r="AQ682" s="8"/>
      <c r="AS682" s="37"/>
      <c r="AT682" s="37"/>
      <c r="AU682" s="9"/>
      <c r="AV682" s="8"/>
      <c r="AW682" s="8"/>
      <c r="AX682" s="8"/>
      <c r="AY682" s="8"/>
      <c r="AZ682" s="8"/>
      <c r="BA682" s="8"/>
      <c r="BB682" s="8"/>
      <c r="BC682" s="8"/>
    </row>
    <row r="683" spans="1:55" x14ac:dyDescent="0.25">
      <c r="A683" s="46">
        <v>79.3</v>
      </c>
      <c r="B683" s="48" t="b">
        <v>1</v>
      </c>
      <c r="U683" s="37"/>
      <c r="V683" s="37"/>
      <c r="W683" s="9"/>
      <c r="X683" s="8"/>
      <c r="Y683" s="8"/>
      <c r="Z683" s="8"/>
      <c r="AA683" s="8"/>
      <c r="AB683" s="8"/>
      <c r="AC683" s="8"/>
      <c r="AD683" s="8"/>
      <c r="AE683" s="8"/>
      <c r="AG683" s="37"/>
      <c r="AH683" s="37"/>
      <c r="AI683" s="9"/>
      <c r="AJ683" s="8"/>
      <c r="AK683" s="8"/>
      <c r="AL683" s="8"/>
      <c r="AM683" s="8"/>
      <c r="AN683" s="8"/>
      <c r="AO683" s="8"/>
      <c r="AP683" s="8"/>
      <c r="AQ683" s="8"/>
      <c r="AS683" s="37"/>
      <c r="AT683" s="37"/>
      <c r="AU683" s="9"/>
      <c r="AV683" s="8"/>
      <c r="AW683" s="8"/>
      <c r="AX683" s="8"/>
      <c r="AY683" s="8"/>
      <c r="AZ683" s="8"/>
      <c r="BA683" s="8"/>
      <c r="BB683" s="8"/>
      <c r="BC683" s="8"/>
    </row>
    <row r="684" spans="1:55" x14ac:dyDescent="0.25">
      <c r="A684" s="46">
        <v>79.099999999999994</v>
      </c>
      <c r="B684" s="48" t="b">
        <v>1</v>
      </c>
      <c r="U684" s="37"/>
      <c r="V684" s="37"/>
      <c r="W684" s="9"/>
      <c r="X684" s="8"/>
      <c r="Y684" s="8"/>
      <c r="Z684" s="8"/>
      <c r="AA684" s="8"/>
      <c r="AB684" s="8"/>
      <c r="AC684" s="8"/>
      <c r="AD684" s="8"/>
      <c r="AE684" s="8"/>
      <c r="AG684" s="37"/>
      <c r="AH684" s="37"/>
      <c r="AI684" s="9"/>
      <c r="AJ684" s="8"/>
      <c r="AK684" s="8"/>
      <c r="AL684" s="8"/>
      <c r="AM684" s="8"/>
      <c r="AN684" s="8"/>
      <c r="AO684" s="8"/>
      <c r="AP684" s="8"/>
      <c r="AQ684" s="8"/>
      <c r="AS684" s="37"/>
      <c r="AT684" s="37"/>
      <c r="AU684" s="9"/>
      <c r="AV684" s="8"/>
      <c r="AW684" s="8"/>
      <c r="AX684" s="8"/>
      <c r="AY684" s="8"/>
      <c r="AZ684" s="8"/>
      <c r="BA684" s="8"/>
      <c r="BB684" s="8"/>
      <c r="BC684" s="8"/>
    </row>
    <row r="685" spans="1:55" x14ac:dyDescent="0.25">
      <c r="A685" s="46">
        <v>78.900000000000006</v>
      </c>
      <c r="B685" s="48" t="b">
        <v>1</v>
      </c>
      <c r="U685" s="37"/>
      <c r="V685" s="37"/>
      <c r="W685" s="9"/>
      <c r="X685" s="8"/>
      <c r="Y685" s="8"/>
      <c r="Z685" s="8"/>
      <c r="AA685" s="8"/>
      <c r="AB685" s="8"/>
      <c r="AC685" s="8"/>
      <c r="AD685" s="8"/>
      <c r="AE685" s="8"/>
      <c r="AG685" s="37"/>
      <c r="AH685" s="37"/>
      <c r="AI685" s="9"/>
      <c r="AJ685" s="8"/>
      <c r="AK685" s="8"/>
      <c r="AL685" s="8"/>
      <c r="AM685" s="8"/>
      <c r="AN685" s="8"/>
      <c r="AO685" s="8"/>
      <c r="AP685" s="8"/>
      <c r="AQ685" s="8"/>
      <c r="AS685" s="37"/>
      <c r="AT685" s="37"/>
      <c r="AU685" s="9"/>
      <c r="AV685" s="8"/>
      <c r="AW685" s="8"/>
      <c r="AX685" s="8"/>
      <c r="AY685" s="8"/>
      <c r="AZ685" s="8"/>
      <c r="BA685" s="8"/>
      <c r="BB685" s="8"/>
      <c r="BC685" s="8"/>
    </row>
    <row r="686" spans="1:55" x14ac:dyDescent="0.25">
      <c r="A686" s="46">
        <v>78.8</v>
      </c>
      <c r="B686" s="48" t="b">
        <v>1</v>
      </c>
      <c r="U686" s="37"/>
      <c r="V686" s="37"/>
      <c r="W686" s="9"/>
      <c r="X686" s="8"/>
      <c r="Y686" s="8"/>
      <c r="Z686" s="8"/>
      <c r="AA686" s="8"/>
      <c r="AB686" s="8"/>
      <c r="AC686" s="8"/>
      <c r="AD686" s="8"/>
      <c r="AE686" s="8"/>
      <c r="AG686" s="37"/>
      <c r="AH686" s="37"/>
      <c r="AI686" s="9"/>
      <c r="AJ686" s="8"/>
      <c r="AK686" s="8"/>
      <c r="AL686" s="8"/>
      <c r="AM686" s="8"/>
      <c r="AN686" s="8"/>
      <c r="AO686" s="8"/>
      <c r="AP686" s="8"/>
      <c r="AQ686" s="8"/>
      <c r="AS686" s="37"/>
      <c r="AT686" s="37"/>
      <c r="AU686" s="9"/>
      <c r="AV686" s="8"/>
      <c r="AW686" s="8"/>
      <c r="AX686" s="8"/>
      <c r="AY686" s="8"/>
      <c r="AZ686" s="8"/>
      <c r="BA686" s="8"/>
      <c r="BB686" s="8"/>
      <c r="BC686" s="8"/>
    </row>
    <row r="687" spans="1:55" x14ac:dyDescent="0.25">
      <c r="A687" s="46">
        <v>78.7</v>
      </c>
      <c r="B687" s="48" t="b">
        <v>1</v>
      </c>
      <c r="U687" s="37"/>
      <c r="V687" s="37"/>
      <c r="W687" s="9"/>
      <c r="X687" s="8"/>
      <c r="Y687" s="8"/>
      <c r="Z687" s="8"/>
      <c r="AA687" s="8"/>
      <c r="AB687" s="8"/>
      <c r="AC687" s="8"/>
      <c r="AD687" s="8"/>
      <c r="AE687" s="8"/>
      <c r="AG687" s="37"/>
      <c r="AH687" s="37"/>
      <c r="AI687" s="9"/>
      <c r="AJ687" s="8"/>
      <c r="AK687" s="8"/>
      <c r="AL687" s="8"/>
      <c r="AM687" s="8"/>
      <c r="AN687" s="8"/>
      <c r="AO687" s="8"/>
      <c r="AP687" s="8"/>
      <c r="AQ687" s="8"/>
      <c r="AS687" s="37"/>
      <c r="AT687" s="37"/>
      <c r="AU687" s="9"/>
      <c r="AV687" s="8"/>
      <c r="AW687" s="8"/>
      <c r="AX687" s="8"/>
      <c r="AY687" s="8"/>
      <c r="AZ687" s="8"/>
      <c r="BA687" s="8"/>
      <c r="BB687" s="8"/>
      <c r="BC687" s="8"/>
    </row>
    <row r="688" spans="1:55" x14ac:dyDescent="0.25">
      <c r="A688" s="46">
        <v>78.599999999999994</v>
      </c>
      <c r="B688" s="48" t="b">
        <v>1</v>
      </c>
      <c r="U688" s="37"/>
      <c r="V688" s="37"/>
      <c r="W688" s="9"/>
      <c r="X688" s="8"/>
      <c r="Y688" s="8"/>
      <c r="Z688" s="8"/>
      <c r="AA688" s="8"/>
      <c r="AB688" s="8"/>
      <c r="AC688" s="8"/>
      <c r="AD688" s="8"/>
      <c r="AE688" s="8"/>
      <c r="AG688" s="37"/>
      <c r="AH688" s="37"/>
      <c r="AI688" s="9"/>
      <c r="AJ688" s="8"/>
      <c r="AK688" s="8"/>
      <c r="AL688" s="8"/>
      <c r="AM688" s="8"/>
      <c r="AN688" s="8"/>
      <c r="AO688" s="8"/>
      <c r="AP688" s="8"/>
      <c r="AQ688" s="8"/>
      <c r="AS688" s="37"/>
      <c r="AT688" s="37"/>
      <c r="AU688" s="9"/>
      <c r="AV688" s="8"/>
      <c r="AW688" s="8"/>
      <c r="AX688" s="8"/>
      <c r="AY688" s="8"/>
      <c r="AZ688" s="8"/>
      <c r="BA688" s="8"/>
      <c r="BB688" s="8"/>
      <c r="BC688" s="8"/>
    </row>
    <row r="689" spans="1:55" x14ac:dyDescent="0.25">
      <c r="A689" s="46">
        <v>78.5</v>
      </c>
      <c r="B689" s="48" t="b">
        <v>1</v>
      </c>
      <c r="U689" s="37"/>
      <c r="V689" s="37"/>
      <c r="W689" s="9"/>
      <c r="X689" s="8"/>
      <c r="Y689" s="8"/>
      <c r="Z689" s="8"/>
      <c r="AA689" s="8"/>
      <c r="AB689" s="8"/>
      <c r="AC689" s="8"/>
      <c r="AD689" s="8"/>
      <c r="AE689" s="8"/>
      <c r="AG689" s="37"/>
      <c r="AH689" s="37"/>
      <c r="AI689" s="9"/>
      <c r="AJ689" s="8"/>
      <c r="AK689" s="8"/>
      <c r="AL689" s="8"/>
      <c r="AM689" s="8"/>
      <c r="AN689" s="8"/>
      <c r="AO689" s="8"/>
      <c r="AP689" s="8"/>
      <c r="AQ689" s="8"/>
      <c r="AS689" s="37"/>
      <c r="AT689" s="37"/>
      <c r="AU689" s="9"/>
      <c r="AV689" s="8"/>
      <c r="AW689" s="8"/>
      <c r="AX689" s="8"/>
      <c r="AY689" s="8"/>
      <c r="AZ689" s="8"/>
      <c r="BA689" s="8"/>
      <c r="BB689" s="8"/>
      <c r="BC689" s="8"/>
    </row>
    <row r="690" spans="1:55" x14ac:dyDescent="0.25">
      <c r="A690" s="46">
        <v>78.400000000000006</v>
      </c>
      <c r="B690" s="48" t="b">
        <v>1</v>
      </c>
      <c r="U690" s="37"/>
      <c r="V690" s="37"/>
      <c r="W690" s="9"/>
      <c r="X690" s="8"/>
      <c r="Y690" s="8"/>
      <c r="Z690" s="8"/>
      <c r="AA690" s="8"/>
      <c r="AB690" s="8"/>
      <c r="AC690" s="8"/>
      <c r="AD690" s="8"/>
      <c r="AE690" s="8"/>
      <c r="AG690" s="37"/>
      <c r="AH690" s="37"/>
      <c r="AI690" s="9"/>
      <c r="AJ690" s="8"/>
      <c r="AK690" s="8"/>
      <c r="AL690" s="8"/>
      <c r="AM690" s="8"/>
      <c r="AN690" s="8"/>
      <c r="AO690" s="8"/>
      <c r="AP690" s="8"/>
      <c r="AQ690" s="8"/>
      <c r="AS690" s="37"/>
      <c r="AT690" s="37"/>
      <c r="AU690" s="9"/>
      <c r="AV690" s="8"/>
      <c r="AW690" s="8"/>
      <c r="AX690" s="8"/>
      <c r="AY690" s="8"/>
      <c r="AZ690" s="8"/>
      <c r="BA690" s="8"/>
      <c r="BB690" s="8"/>
      <c r="BC690" s="8"/>
    </row>
    <row r="691" spans="1:55" x14ac:dyDescent="0.25">
      <c r="A691" s="46">
        <v>78.2</v>
      </c>
      <c r="B691" s="48" t="b">
        <v>1</v>
      </c>
      <c r="U691" s="37"/>
      <c r="V691" s="37"/>
      <c r="W691" s="9"/>
      <c r="X691" s="8"/>
      <c r="Y691" s="8"/>
      <c r="Z691" s="8"/>
      <c r="AA691" s="8"/>
      <c r="AB691" s="8"/>
      <c r="AC691" s="8"/>
      <c r="AD691" s="8"/>
      <c r="AE691" s="8"/>
      <c r="AG691" s="37"/>
      <c r="AH691" s="37"/>
      <c r="AI691" s="9"/>
      <c r="AJ691" s="8"/>
      <c r="AK691" s="8"/>
      <c r="AL691" s="8"/>
      <c r="AM691" s="8"/>
      <c r="AN691" s="8"/>
      <c r="AO691" s="8"/>
      <c r="AP691" s="8"/>
      <c r="AQ691" s="8"/>
      <c r="AS691" s="37"/>
      <c r="AT691" s="37"/>
      <c r="AU691" s="9"/>
      <c r="AV691" s="8"/>
      <c r="AW691" s="8"/>
      <c r="AX691" s="8"/>
      <c r="AY691" s="8"/>
      <c r="AZ691" s="8"/>
      <c r="BA691" s="8"/>
      <c r="BB691" s="8"/>
      <c r="BC691" s="8"/>
    </row>
    <row r="692" spans="1:55" x14ac:dyDescent="0.25">
      <c r="A692" s="46">
        <v>78.099999999999994</v>
      </c>
      <c r="B692" s="48" t="b">
        <v>1</v>
      </c>
      <c r="U692" s="37"/>
      <c r="V692" s="37"/>
      <c r="W692" s="9"/>
      <c r="X692" s="8"/>
      <c r="Y692" s="8"/>
      <c r="Z692" s="8"/>
      <c r="AA692" s="8"/>
      <c r="AB692" s="8"/>
      <c r="AC692" s="8"/>
      <c r="AD692" s="8"/>
      <c r="AE692" s="8"/>
      <c r="AG692" s="37"/>
      <c r="AH692" s="37"/>
      <c r="AI692" s="9"/>
      <c r="AJ692" s="8"/>
      <c r="AK692" s="8"/>
      <c r="AL692" s="8"/>
      <c r="AM692" s="8"/>
      <c r="AN692" s="8"/>
      <c r="AO692" s="8"/>
      <c r="AP692" s="8"/>
      <c r="AQ692" s="8"/>
      <c r="AS692" s="37"/>
      <c r="AT692" s="37"/>
      <c r="AU692" s="9"/>
      <c r="AV692" s="8"/>
      <c r="AW692" s="8"/>
      <c r="AX692" s="8"/>
      <c r="AY692" s="8"/>
      <c r="AZ692" s="8"/>
      <c r="BA692" s="8"/>
      <c r="BB692" s="8"/>
      <c r="BC692" s="8"/>
    </row>
    <row r="693" spans="1:55" x14ac:dyDescent="0.25">
      <c r="A693" s="46">
        <v>78.8</v>
      </c>
      <c r="B693" s="48" t="b">
        <v>1</v>
      </c>
      <c r="U693" s="37"/>
      <c r="V693" s="37"/>
      <c r="W693" s="9"/>
      <c r="X693" s="8"/>
      <c r="Y693" s="8"/>
      <c r="Z693" s="8"/>
      <c r="AA693" s="8"/>
      <c r="AB693" s="8"/>
      <c r="AC693" s="8"/>
      <c r="AD693" s="8"/>
      <c r="AE693" s="8"/>
      <c r="AG693" s="37"/>
      <c r="AH693" s="37"/>
      <c r="AI693" s="9"/>
      <c r="AJ693" s="8"/>
      <c r="AK693" s="8"/>
      <c r="AL693" s="8"/>
      <c r="AM693" s="8"/>
      <c r="AN693" s="8"/>
      <c r="AO693" s="8"/>
      <c r="AP693" s="8"/>
      <c r="AQ693" s="8"/>
      <c r="AS693" s="37"/>
      <c r="AT693" s="37"/>
      <c r="AU693" s="9"/>
      <c r="AV693" s="8"/>
      <c r="AW693" s="8"/>
      <c r="AX693" s="8"/>
      <c r="AY693" s="8"/>
      <c r="AZ693" s="8"/>
      <c r="BA693" s="8"/>
      <c r="BB693" s="8"/>
      <c r="BC693" s="8"/>
    </row>
    <row r="694" spans="1:55" x14ac:dyDescent="0.25">
      <c r="A694" s="46">
        <v>78.599999999999994</v>
      </c>
      <c r="B694" s="48" t="b">
        <v>1</v>
      </c>
      <c r="U694" s="37"/>
      <c r="V694" s="37"/>
      <c r="W694" s="9"/>
      <c r="X694" s="8"/>
      <c r="Y694" s="8"/>
      <c r="Z694" s="8"/>
      <c r="AA694" s="8"/>
      <c r="AB694" s="8"/>
      <c r="AC694" s="8"/>
      <c r="AD694" s="8"/>
      <c r="AE694" s="8"/>
      <c r="AG694" s="37"/>
      <c r="AH694" s="37"/>
      <c r="AI694" s="9"/>
      <c r="AJ694" s="8"/>
      <c r="AK694" s="8"/>
      <c r="AL694" s="8"/>
      <c r="AM694" s="8"/>
      <c r="AN694" s="8"/>
      <c r="AO694" s="8"/>
      <c r="AP694" s="8"/>
      <c r="AQ694" s="8"/>
      <c r="AS694" s="37"/>
      <c r="AT694" s="37"/>
      <c r="AU694" s="9"/>
      <c r="AV694" s="8"/>
      <c r="AW694" s="8"/>
      <c r="AX694" s="8"/>
      <c r="AY694" s="8"/>
      <c r="AZ694" s="8"/>
      <c r="BA694" s="8"/>
      <c r="BB694" s="8"/>
      <c r="BC694" s="8"/>
    </row>
    <row r="695" spans="1:55" x14ac:dyDescent="0.25">
      <c r="A695" s="46">
        <v>78.2</v>
      </c>
      <c r="B695" s="48" t="b">
        <v>1</v>
      </c>
      <c r="U695" s="37"/>
      <c r="V695" s="37"/>
      <c r="W695" s="9"/>
      <c r="X695" s="8"/>
      <c r="Y695" s="8"/>
      <c r="Z695" s="8"/>
      <c r="AA695" s="8"/>
      <c r="AB695" s="8"/>
      <c r="AC695" s="8"/>
      <c r="AD695" s="8"/>
      <c r="AE695" s="8"/>
      <c r="AG695" s="37"/>
      <c r="AH695" s="37"/>
      <c r="AI695" s="9"/>
      <c r="AJ695" s="8"/>
      <c r="AK695" s="8"/>
      <c r="AL695" s="8"/>
      <c r="AM695" s="8"/>
      <c r="AN695" s="8"/>
      <c r="AO695" s="8"/>
      <c r="AP695" s="8"/>
      <c r="AQ695" s="8"/>
      <c r="AS695" s="37"/>
      <c r="AT695" s="37"/>
      <c r="AU695" s="9"/>
      <c r="AV695" s="8"/>
      <c r="AW695" s="8"/>
      <c r="AX695" s="8"/>
      <c r="AY695" s="8"/>
      <c r="AZ695" s="8"/>
      <c r="BA695" s="8"/>
      <c r="BB695" s="8"/>
      <c r="BC695" s="8"/>
    </row>
    <row r="696" spans="1:55" x14ac:dyDescent="0.25">
      <c r="A696" s="46">
        <v>78</v>
      </c>
      <c r="B696" s="48" t="b">
        <v>1</v>
      </c>
      <c r="U696" s="37"/>
      <c r="V696" s="37"/>
      <c r="W696" s="9"/>
      <c r="X696" s="8"/>
      <c r="Y696" s="8"/>
      <c r="Z696" s="8"/>
      <c r="AA696" s="8"/>
      <c r="AB696" s="8"/>
      <c r="AC696" s="8"/>
      <c r="AD696" s="8"/>
      <c r="AE696" s="8"/>
      <c r="AG696" s="37"/>
      <c r="AH696" s="37"/>
      <c r="AI696" s="9"/>
      <c r="AJ696" s="8"/>
      <c r="AK696" s="8"/>
      <c r="AL696" s="8"/>
      <c r="AM696" s="8"/>
      <c r="AN696" s="8"/>
      <c r="AO696" s="8"/>
      <c r="AP696" s="8"/>
      <c r="AQ696" s="8"/>
      <c r="AS696" s="37"/>
      <c r="AT696" s="37"/>
      <c r="AU696" s="9"/>
      <c r="AV696" s="8"/>
      <c r="AW696" s="8"/>
      <c r="AX696" s="8"/>
      <c r="AY696" s="8"/>
      <c r="AZ696" s="8"/>
      <c r="BA696" s="8"/>
      <c r="BB696" s="8"/>
      <c r="BC696" s="8"/>
    </row>
    <row r="697" spans="1:55" x14ac:dyDescent="0.25">
      <c r="A697" s="46">
        <v>77.8</v>
      </c>
      <c r="B697" s="48" t="b">
        <v>1</v>
      </c>
      <c r="U697" s="37"/>
      <c r="V697" s="37"/>
      <c r="W697" s="9"/>
      <c r="X697" s="8"/>
      <c r="Y697" s="8"/>
      <c r="Z697" s="8"/>
      <c r="AA697" s="8"/>
      <c r="AB697" s="8"/>
      <c r="AC697" s="8"/>
      <c r="AD697" s="8"/>
      <c r="AE697" s="8"/>
      <c r="AG697" s="37"/>
      <c r="AH697" s="37"/>
      <c r="AI697" s="9"/>
      <c r="AJ697" s="8"/>
      <c r="AK697" s="8"/>
      <c r="AL697" s="8"/>
      <c r="AM697" s="8"/>
      <c r="AN697" s="8"/>
      <c r="AO697" s="8"/>
      <c r="AP697" s="8"/>
      <c r="AQ697" s="8"/>
      <c r="AS697" s="37"/>
      <c r="AT697" s="37"/>
      <c r="AU697" s="9"/>
      <c r="AV697" s="8"/>
      <c r="AW697" s="8"/>
      <c r="AX697" s="8"/>
      <c r="AY697" s="8"/>
      <c r="AZ697" s="8"/>
      <c r="BA697" s="8"/>
      <c r="BB697" s="8"/>
      <c r="BC697" s="8"/>
    </row>
    <row r="698" spans="1:55" x14ac:dyDescent="0.25">
      <c r="A698" s="46">
        <v>77.5</v>
      </c>
      <c r="B698" s="48" t="b">
        <v>1</v>
      </c>
      <c r="U698" s="37"/>
      <c r="V698" s="37"/>
      <c r="W698" s="9"/>
      <c r="X698" s="8"/>
      <c r="Y698" s="8"/>
      <c r="Z698" s="8"/>
      <c r="AA698" s="8"/>
      <c r="AB698" s="8"/>
      <c r="AC698" s="8"/>
      <c r="AD698" s="8"/>
      <c r="AE698" s="8"/>
      <c r="AG698" s="37"/>
      <c r="AH698" s="37"/>
      <c r="AI698" s="9"/>
      <c r="AJ698" s="8"/>
      <c r="AK698" s="8"/>
      <c r="AL698" s="8"/>
      <c r="AM698" s="8"/>
      <c r="AN698" s="8"/>
      <c r="AO698" s="8"/>
      <c r="AP698" s="8"/>
      <c r="AQ698" s="8"/>
      <c r="AS698" s="37"/>
      <c r="AT698" s="37"/>
      <c r="AU698" s="9"/>
      <c r="AV698" s="8"/>
      <c r="AW698" s="8"/>
      <c r="AX698" s="8"/>
      <c r="AY698" s="8"/>
      <c r="AZ698" s="8"/>
      <c r="BA698" s="8"/>
      <c r="BB698" s="8"/>
      <c r="BC698" s="8"/>
    </row>
    <row r="699" spans="1:55" x14ac:dyDescent="0.25">
      <c r="A699" s="46">
        <v>77.099999999999994</v>
      </c>
      <c r="B699" s="48" t="b">
        <v>1</v>
      </c>
      <c r="U699" s="37"/>
      <c r="V699" s="37"/>
      <c r="W699" s="9"/>
      <c r="X699" s="8"/>
      <c r="Y699" s="8"/>
      <c r="Z699" s="8"/>
      <c r="AA699" s="8"/>
      <c r="AB699" s="8"/>
      <c r="AC699" s="8"/>
      <c r="AD699" s="8"/>
      <c r="AE699" s="8"/>
      <c r="AG699" s="37"/>
      <c r="AH699" s="37"/>
      <c r="AI699" s="9"/>
      <c r="AJ699" s="8"/>
      <c r="AK699" s="8"/>
      <c r="AL699" s="8"/>
      <c r="AM699" s="8"/>
      <c r="AN699" s="8"/>
      <c r="AO699" s="8"/>
      <c r="AP699" s="8"/>
      <c r="AQ699" s="8"/>
      <c r="AS699" s="37"/>
      <c r="AT699" s="37"/>
      <c r="AU699" s="9"/>
      <c r="AV699" s="8"/>
      <c r="AW699" s="8"/>
      <c r="AX699" s="8"/>
      <c r="AY699" s="8"/>
      <c r="AZ699" s="8"/>
      <c r="BA699" s="8"/>
      <c r="BB699" s="8"/>
      <c r="BC699" s="8"/>
    </row>
    <row r="700" spans="1:55" x14ac:dyDescent="0.25">
      <c r="A700" s="46">
        <v>77</v>
      </c>
      <c r="B700" s="48" t="b">
        <v>1</v>
      </c>
      <c r="U700" s="37"/>
      <c r="V700" s="37"/>
      <c r="W700" s="9"/>
      <c r="X700" s="8"/>
      <c r="Y700" s="8"/>
      <c r="Z700" s="8"/>
      <c r="AA700" s="8"/>
      <c r="AB700" s="8"/>
      <c r="AC700" s="8"/>
      <c r="AD700" s="8"/>
      <c r="AE700" s="8"/>
      <c r="AG700" s="37"/>
      <c r="AH700" s="37"/>
      <c r="AI700" s="9"/>
      <c r="AJ700" s="8"/>
      <c r="AK700" s="8"/>
      <c r="AL700" s="8"/>
      <c r="AM700" s="8"/>
      <c r="AN700" s="8"/>
      <c r="AO700" s="8"/>
      <c r="AP700" s="8"/>
      <c r="AQ700" s="8"/>
      <c r="AS700" s="37"/>
      <c r="AT700" s="37"/>
      <c r="AU700" s="9"/>
      <c r="AV700" s="8"/>
      <c r="AW700" s="8"/>
      <c r="AX700" s="8"/>
      <c r="AY700" s="8"/>
      <c r="AZ700" s="8"/>
      <c r="BA700" s="8"/>
      <c r="BB700" s="8"/>
      <c r="BC700" s="8"/>
    </row>
    <row r="701" spans="1:55" x14ac:dyDescent="0.25">
      <c r="A701" s="46">
        <v>76.8</v>
      </c>
      <c r="B701" s="48" t="b">
        <v>1</v>
      </c>
      <c r="U701" s="37"/>
      <c r="V701" s="37"/>
      <c r="W701" s="9"/>
      <c r="X701" s="8"/>
      <c r="Y701" s="8"/>
      <c r="Z701" s="8"/>
      <c r="AA701" s="8"/>
      <c r="AB701" s="8"/>
      <c r="AC701" s="8"/>
      <c r="AD701" s="8"/>
      <c r="AE701" s="8"/>
      <c r="AG701" s="37"/>
      <c r="AH701" s="37"/>
      <c r="AI701" s="9"/>
      <c r="AJ701" s="8"/>
      <c r="AK701" s="8"/>
      <c r="AL701" s="8"/>
      <c r="AM701" s="8"/>
      <c r="AN701" s="8"/>
      <c r="AO701" s="8"/>
      <c r="AP701" s="8"/>
      <c r="AQ701" s="8"/>
      <c r="AS701" s="37"/>
      <c r="AT701" s="37"/>
      <c r="AU701" s="9"/>
      <c r="AV701" s="8"/>
      <c r="AW701" s="8"/>
      <c r="AX701" s="8"/>
      <c r="AY701" s="8"/>
      <c r="AZ701" s="8"/>
      <c r="BA701" s="8"/>
      <c r="BB701" s="8"/>
      <c r="BC701" s="8"/>
    </row>
    <row r="702" spans="1:55" x14ac:dyDescent="0.25">
      <c r="A702" s="46">
        <v>76.5</v>
      </c>
      <c r="B702" s="48" t="b">
        <v>1</v>
      </c>
      <c r="U702" s="37"/>
      <c r="V702" s="37"/>
      <c r="W702" s="9"/>
      <c r="X702" s="8"/>
      <c r="Y702" s="8"/>
      <c r="Z702" s="8"/>
      <c r="AA702" s="8"/>
      <c r="AB702" s="8"/>
      <c r="AC702" s="8"/>
      <c r="AD702" s="8"/>
      <c r="AE702" s="8"/>
      <c r="AG702" s="37"/>
      <c r="AH702" s="37"/>
      <c r="AI702" s="9"/>
      <c r="AJ702" s="8"/>
      <c r="AK702" s="8"/>
      <c r="AL702" s="8"/>
      <c r="AM702" s="8"/>
      <c r="AN702" s="8"/>
      <c r="AO702" s="8"/>
      <c r="AP702" s="8"/>
      <c r="AQ702" s="8"/>
      <c r="AS702" s="37"/>
      <c r="AT702" s="37"/>
      <c r="AU702" s="9"/>
      <c r="AV702" s="8"/>
      <c r="AW702" s="8"/>
      <c r="AX702" s="8"/>
      <c r="AY702" s="8"/>
      <c r="AZ702" s="8"/>
      <c r="BA702" s="8"/>
      <c r="BB702" s="8"/>
      <c r="BC702" s="8"/>
    </row>
    <row r="703" spans="1:55" x14ac:dyDescent="0.25">
      <c r="A703" s="46">
        <v>75.900000000000006</v>
      </c>
      <c r="B703" s="48" t="b">
        <v>1</v>
      </c>
      <c r="U703" s="37"/>
      <c r="V703" s="37"/>
      <c r="W703" s="9"/>
      <c r="X703" s="8"/>
      <c r="Y703" s="8"/>
      <c r="Z703" s="8"/>
      <c r="AA703" s="8"/>
      <c r="AB703" s="8"/>
      <c r="AC703" s="8"/>
      <c r="AD703" s="8"/>
      <c r="AE703" s="8"/>
      <c r="AG703" s="37"/>
      <c r="AH703" s="37"/>
      <c r="AI703" s="9"/>
      <c r="AJ703" s="8"/>
      <c r="AK703" s="8"/>
      <c r="AL703" s="8"/>
      <c r="AM703" s="8"/>
      <c r="AN703" s="8"/>
      <c r="AO703" s="8"/>
      <c r="AP703" s="8"/>
      <c r="AQ703" s="8"/>
      <c r="AS703" s="37"/>
      <c r="AT703" s="37"/>
      <c r="AU703" s="9"/>
      <c r="AV703" s="8"/>
      <c r="AW703" s="8"/>
      <c r="AX703" s="8"/>
      <c r="AY703" s="8"/>
      <c r="AZ703" s="8"/>
      <c r="BA703" s="8"/>
      <c r="BB703" s="8"/>
      <c r="BC703" s="8"/>
    </row>
    <row r="704" spans="1:55" x14ac:dyDescent="0.25">
      <c r="A704" s="46">
        <v>75.8</v>
      </c>
      <c r="B704" s="48" t="b">
        <v>1</v>
      </c>
      <c r="U704" s="37"/>
      <c r="V704" s="37"/>
      <c r="W704" s="9"/>
      <c r="X704" s="8"/>
      <c r="Y704" s="8"/>
      <c r="Z704" s="8"/>
      <c r="AA704" s="8"/>
      <c r="AB704" s="8"/>
      <c r="AC704" s="8"/>
      <c r="AD704" s="8"/>
      <c r="AE704" s="8"/>
      <c r="AG704" s="37"/>
      <c r="AH704" s="37"/>
      <c r="AI704" s="9"/>
      <c r="AJ704" s="8"/>
      <c r="AK704" s="8"/>
      <c r="AL704" s="8"/>
      <c r="AM704" s="8"/>
      <c r="AN704" s="8"/>
      <c r="AO704" s="8"/>
      <c r="AP704" s="8"/>
      <c r="AQ704" s="8"/>
      <c r="AS704" s="37"/>
      <c r="AT704" s="37"/>
      <c r="AU704" s="9"/>
      <c r="AV704" s="8"/>
      <c r="AW704" s="8"/>
      <c r="AX704" s="8"/>
      <c r="AY704" s="8"/>
      <c r="AZ704" s="8"/>
      <c r="BA704" s="8"/>
      <c r="BB704" s="8"/>
      <c r="BC704" s="8"/>
    </row>
    <row r="705" spans="1:55" x14ac:dyDescent="0.25">
      <c r="A705" s="46">
        <v>75.2</v>
      </c>
      <c r="B705" s="48" t="b">
        <v>1</v>
      </c>
      <c r="U705" s="37"/>
      <c r="V705" s="37"/>
      <c r="W705" s="9"/>
      <c r="X705" s="8"/>
      <c r="Y705" s="8"/>
      <c r="Z705" s="8"/>
      <c r="AA705" s="8"/>
      <c r="AB705" s="8"/>
      <c r="AC705" s="8"/>
      <c r="AD705" s="8"/>
      <c r="AE705" s="8"/>
      <c r="AG705" s="37"/>
      <c r="AH705" s="37"/>
      <c r="AI705" s="9"/>
      <c r="AJ705" s="8"/>
      <c r="AK705" s="8"/>
      <c r="AL705" s="8"/>
      <c r="AM705" s="8"/>
      <c r="AN705" s="8"/>
      <c r="AO705" s="8"/>
      <c r="AP705" s="8"/>
      <c r="AQ705" s="8"/>
      <c r="AS705" s="37"/>
      <c r="AT705" s="37"/>
      <c r="AU705" s="9"/>
      <c r="AV705" s="8"/>
      <c r="AW705" s="8"/>
      <c r="AX705" s="8"/>
      <c r="AY705" s="8"/>
      <c r="AZ705" s="8"/>
      <c r="BA705" s="8"/>
      <c r="BB705" s="8"/>
      <c r="BC705" s="8"/>
    </row>
    <row r="706" spans="1:55" x14ac:dyDescent="0.25">
      <c r="A706" s="46">
        <v>75.3</v>
      </c>
      <c r="B706" s="48" t="b">
        <v>1</v>
      </c>
      <c r="U706" s="37"/>
      <c r="V706" s="37"/>
      <c r="W706" s="9"/>
      <c r="X706" s="8"/>
      <c r="Y706" s="8"/>
      <c r="Z706" s="8"/>
      <c r="AA706" s="8"/>
      <c r="AB706" s="8"/>
      <c r="AC706" s="8"/>
      <c r="AD706" s="8"/>
      <c r="AE706" s="8"/>
      <c r="AG706" s="37"/>
      <c r="AH706" s="37"/>
      <c r="AI706" s="9"/>
      <c r="AJ706" s="8"/>
      <c r="AK706" s="8"/>
      <c r="AL706" s="8"/>
      <c r="AM706" s="8"/>
      <c r="AN706" s="8"/>
      <c r="AO706" s="8"/>
      <c r="AP706" s="8"/>
      <c r="AQ706" s="8"/>
      <c r="AS706" s="37"/>
      <c r="AT706" s="37"/>
      <c r="AU706" s="9"/>
      <c r="AV706" s="8"/>
      <c r="AW706" s="8"/>
      <c r="AX706" s="8"/>
      <c r="AY706" s="8"/>
      <c r="AZ706" s="8"/>
      <c r="BA706" s="8"/>
      <c r="BB706" s="8"/>
      <c r="BC706" s="8"/>
    </row>
    <row r="707" spans="1:55" x14ac:dyDescent="0.25">
      <c r="A707" s="46">
        <v>75.099999999999994</v>
      </c>
      <c r="B707" s="48" t="b">
        <v>1</v>
      </c>
      <c r="U707" s="37"/>
      <c r="V707" s="37"/>
      <c r="W707" s="9"/>
      <c r="X707" s="8"/>
      <c r="Y707" s="8"/>
      <c r="Z707" s="8"/>
      <c r="AA707" s="8"/>
      <c r="AB707" s="8"/>
      <c r="AC707" s="8"/>
      <c r="AD707" s="8"/>
      <c r="AE707" s="8"/>
      <c r="AG707" s="37"/>
      <c r="AH707" s="37"/>
      <c r="AI707" s="9"/>
      <c r="AJ707" s="8"/>
      <c r="AK707" s="8"/>
      <c r="AL707" s="8"/>
      <c r="AM707" s="8"/>
      <c r="AN707" s="8"/>
      <c r="AO707" s="8"/>
      <c r="AP707" s="8"/>
      <c r="AQ707" s="8"/>
      <c r="AS707" s="37"/>
      <c r="AT707" s="37"/>
      <c r="AU707" s="9"/>
      <c r="AV707" s="8"/>
      <c r="AW707" s="8"/>
      <c r="AX707" s="8"/>
      <c r="AY707" s="8"/>
      <c r="AZ707" s="8"/>
      <c r="BA707" s="8"/>
      <c r="BB707" s="8"/>
      <c r="BC707" s="8"/>
    </row>
    <row r="708" spans="1:55" x14ac:dyDescent="0.25">
      <c r="A708" s="46">
        <v>74.7</v>
      </c>
      <c r="B708" s="48" t="b">
        <v>1</v>
      </c>
      <c r="U708" s="37"/>
      <c r="V708" s="37"/>
      <c r="W708" s="9"/>
      <c r="X708" s="8"/>
      <c r="Y708" s="8"/>
      <c r="Z708" s="8"/>
      <c r="AA708" s="8"/>
      <c r="AB708" s="8"/>
      <c r="AC708" s="8"/>
      <c r="AD708" s="8"/>
      <c r="AE708" s="8"/>
      <c r="AG708" s="37"/>
      <c r="AH708" s="37"/>
      <c r="AI708" s="9"/>
      <c r="AJ708" s="8"/>
      <c r="AK708" s="8"/>
      <c r="AL708" s="8"/>
      <c r="AM708" s="8"/>
      <c r="AN708" s="8"/>
      <c r="AO708" s="8"/>
      <c r="AP708" s="8"/>
      <c r="AQ708" s="8"/>
      <c r="AS708" s="37"/>
      <c r="AT708" s="37"/>
      <c r="AU708" s="9"/>
      <c r="AV708" s="8"/>
      <c r="AW708" s="8"/>
      <c r="AX708" s="8"/>
      <c r="AY708" s="8"/>
      <c r="AZ708" s="8"/>
      <c r="BA708" s="8"/>
      <c r="BB708" s="8"/>
      <c r="BC708" s="8"/>
    </row>
    <row r="709" spans="1:55" x14ac:dyDescent="0.25">
      <c r="A709" s="46">
        <v>76</v>
      </c>
      <c r="B709" s="48" t="b">
        <v>1</v>
      </c>
      <c r="U709" s="37"/>
      <c r="V709" s="37"/>
      <c r="W709" s="9"/>
      <c r="X709" s="8"/>
      <c r="Y709" s="8"/>
      <c r="Z709" s="8"/>
      <c r="AA709" s="8"/>
      <c r="AB709" s="8"/>
      <c r="AC709" s="8"/>
      <c r="AD709" s="8"/>
      <c r="AE709" s="8"/>
      <c r="AG709" s="37"/>
      <c r="AH709" s="37"/>
      <c r="AI709" s="9"/>
      <c r="AJ709" s="8"/>
      <c r="AK709" s="8"/>
      <c r="AL709" s="8"/>
      <c r="AM709" s="8"/>
      <c r="AN709" s="8"/>
      <c r="AO709" s="8"/>
      <c r="AP709" s="8"/>
      <c r="AQ709" s="8"/>
      <c r="AS709" s="37"/>
      <c r="AT709" s="37"/>
      <c r="AU709" s="9"/>
      <c r="AV709" s="8"/>
      <c r="AW709" s="8"/>
      <c r="AX709" s="8"/>
      <c r="AY709" s="8"/>
      <c r="AZ709" s="8"/>
      <c r="BA709" s="8"/>
      <c r="BB709" s="8"/>
      <c r="BC709" s="8"/>
    </row>
    <row r="710" spans="1:55" x14ac:dyDescent="0.25">
      <c r="A710" s="46">
        <v>73</v>
      </c>
      <c r="B710" s="48" t="b">
        <v>1</v>
      </c>
      <c r="U710" s="37"/>
      <c r="V710" s="37"/>
      <c r="W710" s="9"/>
      <c r="X710" s="8"/>
      <c r="Y710" s="8"/>
      <c r="Z710" s="8"/>
      <c r="AA710" s="8"/>
      <c r="AB710" s="8"/>
      <c r="AC710" s="8"/>
      <c r="AD710" s="8"/>
      <c r="AE710" s="8"/>
      <c r="AG710" s="37"/>
      <c r="AH710" s="37"/>
      <c r="AI710" s="9"/>
      <c r="AJ710" s="8"/>
      <c r="AK710" s="8"/>
      <c r="AL710" s="8"/>
      <c r="AM710" s="8"/>
      <c r="AN710" s="8"/>
      <c r="AO710" s="8"/>
      <c r="AP710" s="8"/>
      <c r="AQ710" s="8"/>
      <c r="AS710" s="37"/>
      <c r="AT710" s="37"/>
      <c r="AU710" s="9"/>
      <c r="AV710" s="8"/>
      <c r="AW710" s="8"/>
      <c r="AX710" s="8"/>
      <c r="AY710" s="8"/>
      <c r="AZ710" s="8"/>
      <c r="BA710" s="8"/>
      <c r="BB710" s="8"/>
      <c r="BC710" s="8"/>
    </row>
    <row r="711" spans="1:55" x14ac:dyDescent="0.25">
      <c r="A711" s="46">
        <v>71</v>
      </c>
      <c r="B711" s="48" t="b">
        <v>1</v>
      </c>
      <c r="U711" s="37"/>
      <c r="V711" s="37"/>
      <c r="W711" s="9"/>
      <c r="X711" s="8"/>
      <c r="Y711" s="8"/>
      <c r="Z711" s="8"/>
      <c r="AA711" s="8"/>
      <c r="AB711" s="8"/>
      <c r="AC711" s="8"/>
      <c r="AD711" s="8"/>
      <c r="AE711" s="8"/>
      <c r="AG711" s="37"/>
      <c r="AH711" s="37"/>
      <c r="AI711" s="9"/>
      <c r="AJ711" s="8"/>
      <c r="AK711" s="8"/>
      <c r="AL711" s="8"/>
      <c r="AM711" s="8"/>
      <c r="AN711" s="8"/>
      <c r="AO711" s="8"/>
      <c r="AP711" s="8"/>
      <c r="AQ711" s="8"/>
      <c r="AS711" s="37"/>
      <c r="AT711" s="37"/>
      <c r="AU711" s="9"/>
      <c r="AV711" s="8"/>
      <c r="AW711" s="8"/>
      <c r="AX711" s="8"/>
      <c r="AY711" s="8"/>
      <c r="AZ711" s="8"/>
      <c r="BA711" s="8"/>
      <c r="BB711" s="8"/>
      <c r="BC711" s="8"/>
    </row>
    <row r="712" spans="1:55" x14ac:dyDescent="0.25">
      <c r="A712" s="46">
        <v>69.8</v>
      </c>
      <c r="B712" s="48" t="b">
        <v>1</v>
      </c>
      <c r="U712" s="37"/>
      <c r="V712" s="37"/>
      <c r="W712" s="9"/>
      <c r="X712" s="8"/>
      <c r="Y712" s="8"/>
      <c r="Z712" s="8"/>
      <c r="AA712" s="8"/>
      <c r="AB712" s="8"/>
      <c r="AC712" s="8"/>
      <c r="AD712" s="8"/>
      <c r="AE712" s="8"/>
      <c r="AG712" s="37"/>
      <c r="AH712" s="37"/>
      <c r="AI712" s="9"/>
      <c r="AJ712" s="8"/>
      <c r="AK712" s="8"/>
      <c r="AL712" s="8"/>
      <c r="AM712" s="8"/>
      <c r="AN712" s="8"/>
      <c r="AO712" s="8"/>
      <c r="AP712" s="8"/>
      <c r="AQ712" s="8"/>
      <c r="AS712" s="37"/>
      <c r="AT712" s="37"/>
      <c r="AU712" s="9"/>
      <c r="AV712" s="8"/>
      <c r="AW712" s="8"/>
      <c r="AX712" s="8"/>
      <c r="AY712" s="8"/>
      <c r="AZ712" s="8"/>
      <c r="BA712" s="8"/>
      <c r="BB712" s="8"/>
      <c r="BC712" s="8"/>
    </row>
    <row r="713" spans="1:55" x14ac:dyDescent="0.25">
      <c r="A713" s="46">
        <v>69.400000000000006</v>
      </c>
      <c r="B713" s="48" t="b">
        <v>1</v>
      </c>
      <c r="U713" s="37"/>
      <c r="V713" s="37"/>
      <c r="W713" s="9"/>
      <c r="X713" s="8"/>
      <c r="Y713" s="8"/>
      <c r="Z713" s="8"/>
      <c r="AA713" s="8"/>
      <c r="AB713" s="8"/>
      <c r="AC713" s="8"/>
      <c r="AD713" s="8"/>
      <c r="AE713" s="8"/>
      <c r="AG713" s="37"/>
      <c r="AH713" s="37"/>
      <c r="AI713" s="9"/>
      <c r="AJ713" s="8"/>
      <c r="AK713" s="8"/>
      <c r="AL713" s="8"/>
      <c r="AM713" s="8"/>
      <c r="AN713" s="8"/>
      <c r="AO713" s="8"/>
      <c r="AP713" s="8"/>
      <c r="AQ713" s="8"/>
      <c r="AS713" s="37"/>
      <c r="AT713" s="37"/>
      <c r="AU713" s="9"/>
      <c r="AV713" s="8"/>
      <c r="AW713" s="8"/>
      <c r="AX713" s="8"/>
      <c r="AY713" s="8"/>
      <c r="AZ713" s="8"/>
      <c r="BA713" s="8"/>
      <c r="BB713" s="8"/>
      <c r="BC713" s="8"/>
    </row>
    <row r="714" spans="1:55" x14ac:dyDescent="0.25">
      <c r="A714" s="46">
        <v>69</v>
      </c>
      <c r="B714" s="48" t="b">
        <v>1</v>
      </c>
      <c r="U714" s="37"/>
      <c r="V714" s="37"/>
      <c r="W714" s="9"/>
      <c r="X714" s="8"/>
      <c r="Y714" s="8"/>
      <c r="Z714" s="8"/>
      <c r="AA714" s="8"/>
      <c r="AB714" s="8"/>
      <c r="AC714" s="8"/>
      <c r="AD714" s="8"/>
      <c r="AE714" s="8"/>
      <c r="AG714" s="37"/>
      <c r="AH714" s="37"/>
      <c r="AI714" s="9"/>
      <c r="AJ714" s="8"/>
      <c r="AK714" s="8"/>
      <c r="AL714" s="8"/>
      <c r="AM714" s="8"/>
      <c r="AN714" s="8"/>
      <c r="AO714" s="8"/>
      <c r="AP714" s="8"/>
      <c r="AQ714" s="8"/>
      <c r="AS714" s="37"/>
      <c r="AT714" s="37"/>
      <c r="AU714" s="9"/>
      <c r="AV714" s="8"/>
      <c r="AW714" s="8"/>
      <c r="AX714" s="8"/>
      <c r="AY714" s="8"/>
      <c r="AZ714" s="8"/>
      <c r="BA714" s="8"/>
      <c r="BB714" s="8"/>
      <c r="BC714" s="8"/>
    </row>
    <row r="715" spans="1:55" x14ac:dyDescent="0.25">
      <c r="A715" s="46">
        <v>68.7</v>
      </c>
      <c r="B715" s="48" t="b">
        <v>1</v>
      </c>
      <c r="U715" s="37"/>
      <c r="V715" s="37"/>
      <c r="W715" s="9"/>
      <c r="X715" s="8"/>
      <c r="Y715" s="8"/>
      <c r="Z715" s="8"/>
      <c r="AA715" s="8"/>
      <c r="AB715" s="8"/>
      <c r="AC715" s="8"/>
      <c r="AD715" s="8"/>
      <c r="AE715" s="8"/>
      <c r="AG715" s="37"/>
      <c r="AH715" s="37"/>
      <c r="AI715" s="9"/>
      <c r="AJ715" s="8"/>
      <c r="AK715" s="8"/>
      <c r="AL715" s="8"/>
      <c r="AM715" s="8"/>
      <c r="AN715" s="8"/>
      <c r="AO715" s="8"/>
      <c r="AP715" s="8"/>
      <c r="AQ715" s="8"/>
      <c r="AS715" s="37"/>
      <c r="AT715" s="37"/>
      <c r="AU715" s="9"/>
      <c r="AV715" s="8"/>
      <c r="AW715" s="8"/>
      <c r="AX715" s="8"/>
      <c r="AY715" s="8"/>
      <c r="AZ715" s="8"/>
      <c r="BA715" s="8"/>
      <c r="BB715" s="8"/>
      <c r="BC715" s="8"/>
    </row>
    <row r="716" spans="1:55" x14ac:dyDescent="0.25">
      <c r="A716" s="46">
        <v>68.599999999999994</v>
      </c>
      <c r="B716" s="48" t="b">
        <v>1</v>
      </c>
      <c r="U716" s="37"/>
      <c r="V716" s="37"/>
      <c r="W716" s="9"/>
      <c r="X716" s="8"/>
      <c r="Y716" s="8"/>
      <c r="Z716" s="8"/>
      <c r="AA716" s="8"/>
      <c r="AB716" s="8"/>
      <c r="AC716" s="8"/>
      <c r="AD716" s="8"/>
      <c r="AE716" s="8"/>
      <c r="AG716" s="37"/>
      <c r="AH716" s="37"/>
      <c r="AI716" s="9"/>
      <c r="AJ716" s="8"/>
      <c r="AK716" s="8"/>
      <c r="AL716" s="8"/>
      <c r="AM716" s="8"/>
      <c r="AN716" s="8"/>
      <c r="AO716" s="8"/>
      <c r="AP716" s="8"/>
      <c r="AQ716" s="8"/>
      <c r="AS716" s="37"/>
      <c r="AT716" s="37"/>
      <c r="AU716" s="9"/>
      <c r="AV716" s="8"/>
      <c r="AW716" s="8"/>
      <c r="AX716" s="8"/>
      <c r="AY716" s="8"/>
      <c r="AZ716" s="8"/>
      <c r="BA716" s="8"/>
      <c r="BB716" s="8"/>
      <c r="BC716" s="8"/>
    </row>
    <row r="717" spans="1:55" x14ac:dyDescent="0.25">
      <c r="A717" s="46">
        <v>68.5</v>
      </c>
      <c r="B717" s="48" t="b">
        <v>1</v>
      </c>
      <c r="U717" s="37"/>
      <c r="V717" s="37"/>
      <c r="W717" s="9"/>
      <c r="X717" s="8"/>
      <c r="Y717" s="8"/>
      <c r="Z717" s="8"/>
      <c r="AA717" s="8"/>
      <c r="AB717" s="8"/>
      <c r="AC717" s="8"/>
      <c r="AD717" s="8"/>
      <c r="AE717" s="8"/>
      <c r="AG717" s="37"/>
      <c r="AH717" s="37"/>
      <c r="AI717" s="9"/>
      <c r="AJ717" s="8"/>
      <c r="AK717" s="8"/>
      <c r="AL717" s="8"/>
      <c r="AM717" s="8"/>
      <c r="AN717" s="8"/>
      <c r="AO717" s="8"/>
      <c r="AP717" s="8"/>
      <c r="AQ717" s="8"/>
      <c r="AS717" s="37"/>
      <c r="AT717" s="37"/>
      <c r="AU717" s="9"/>
      <c r="AV717" s="8"/>
      <c r="AW717" s="8"/>
      <c r="AX717" s="8"/>
      <c r="AY717" s="8"/>
      <c r="AZ717" s="8"/>
      <c r="BA717" s="8"/>
      <c r="BB717" s="8"/>
      <c r="BC717" s="8"/>
    </row>
    <row r="718" spans="1:55" x14ac:dyDescent="0.25">
      <c r="A718" s="46">
        <v>68.5</v>
      </c>
      <c r="B718" s="48" t="b">
        <v>1</v>
      </c>
      <c r="U718" s="37"/>
      <c r="V718" s="37"/>
      <c r="W718" s="9"/>
      <c r="X718" s="8"/>
      <c r="Y718" s="8"/>
      <c r="Z718" s="8"/>
      <c r="AA718" s="8"/>
      <c r="AB718" s="8"/>
      <c r="AC718" s="8"/>
      <c r="AD718" s="8"/>
      <c r="AE718" s="8"/>
      <c r="AG718" s="37"/>
      <c r="AH718" s="37"/>
      <c r="AI718" s="9"/>
      <c r="AJ718" s="8"/>
      <c r="AK718" s="8"/>
      <c r="AL718" s="8"/>
      <c r="AM718" s="8"/>
      <c r="AN718" s="8"/>
      <c r="AO718" s="8"/>
      <c r="AP718" s="8"/>
      <c r="AQ718" s="8"/>
      <c r="AS718" s="37"/>
      <c r="AT718" s="37"/>
      <c r="AU718" s="9"/>
      <c r="AV718" s="8"/>
      <c r="AW718" s="8"/>
      <c r="AX718" s="8"/>
      <c r="AY718" s="8"/>
      <c r="AZ718" s="8"/>
      <c r="BA718" s="8"/>
      <c r="BB718" s="8"/>
      <c r="BC718" s="8"/>
    </row>
    <row r="719" spans="1:55" x14ac:dyDescent="0.25">
      <c r="A719" s="46">
        <v>68.5</v>
      </c>
      <c r="B719" s="48" t="b">
        <v>1</v>
      </c>
      <c r="U719" s="37"/>
      <c r="V719" s="37"/>
      <c r="W719" s="9"/>
      <c r="X719" s="8"/>
      <c r="Y719" s="8"/>
      <c r="Z719" s="8"/>
      <c r="AA719" s="8"/>
      <c r="AB719" s="8"/>
      <c r="AC719" s="8"/>
      <c r="AD719" s="8"/>
      <c r="AE719" s="8"/>
      <c r="AG719" s="37"/>
      <c r="AH719" s="37"/>
      <c r="AI719" s="9"/>
      <c r="AJ719" s="8"/>
      <c r="AK719" s="8"/>
      <c r="AL719" s="8"/>
      <c r="AM719" s="8"/>
      <c r="AN719" s="8"/>
      <c r="AO719" s="8"/>
      <c r="AP719" s="8"/>
      <c r="AQ719" s="8"/>
      <c r="AS719" s="37"/>
      <c r="AT719" s="37"/>
      <c r="AU719" s="9"/>
      <c r="AV719" s="8"/>
      <c r="AW719" s="8"/>
      <c r="AX719" s="8"/>
      <c r="AY719" s="8"/>
      <c r="AZ719" s="8"/>
      <c r="BA719" s="8"/>
      <c r="BB719" s="8"/>
      <c r="BC719" s="8"/>
    </row>
    <row r="720" spans="1:55" x14ac:dyDescent="0.25">
      <c r="A720" s="46">
        <v>68.400000000000006</v>
      </c>
      <c r="B720" s="48" t="b">
        <v>1</v>
      </c>
      <c r="U720" s="37"/>
      <c r="V720" s="37"/>
      <c r="W720" s="9"/>
      <c r="X720" s="8"/>
      <c r="Y720" s="8"/>
      <c r="Z720" s="8"/>
      <c r="AA720" s="8"/>
      <c r="AB720" s="8"/>
      <c r="AC720" s="8"/>
      <c r="AD720" s="8"/>
      <c r="AE720" s="8"/>
      <c r="AG720" s="37"/>
      <c r="AH720" s="37"/>
      <c r="AI720" s="9"/>
      <c r="AJ720" s="8"/>
      <c r="AK720" s="8"/>
      <c r="AL720" s="8"/>
      <c r="AM720" s="8"/>
      <c r="AN720" s="8"/>
      <c r="AO720" s="8"/>
      <c r="AP720" s="8"/>
      <c r="AQ720" s="8"/>
      <c r="AS720" s="37"/>
      <c r="AT720" s="37"/>
      <c r="AU720" s="9"/>
      <c r="AV720" s="8"/>
      <c r="AW720" s="8"/>
      <c r="AX720" s="8"/>
      <c r="AY720" s="8"/>
      <c r="AZ720" s="8"/>
      <c r="BA720" s="8"/>
      <c r="BB720" s="8"/>
      <c r="BC720" s="8"/>
    </row>
    <row r="721" spans="1:55" x14ac:dyDescent="0.25">
      <c r="A721" s="46">
        <v>68.099999999999994</v>
      </c>
      <c r="B721" s="48" t="b">
        <v>1</v>
      </c>
      <c r="U721" s="37"/>
      <c r="V721" s="37"/>
      <c r="W721" s="9"/>
      <c r="X721" s="8"/>
      <c r="Y721" s="8"/>
      <c r="Z721" s="8"/>
      <c r="AA721" s="8"/>
      <c r="AB721" s="8"/>
      <c r="AC721" s="8"/>
      <c r="AD721" s="8"/>
      <c r="AE721" s="8"/>
      <c r="AG721" s="37"/>
      <c r="AH721" s="37"/>
      <c r="AI721" s="9"/>
      <c r="AJ721" s="8"/>
      <c r="AK721" s="8"/>
      <c r="AL721" s="8"/>
      <c r="AM721" s="8"/>
      <c r="AN721" s="8"/>
      <c r="AO721" s="8"/>
      <c r="AP721" s="8"/>
      <c r="AQ721" s="8"/>
      <c r="AS721" s="37"/>
      <c r="AT721" s="37"/>
      <c r="AU721" s="9"/>
      <c r="AV721" s="8"/>
      <c r="AW721" s="8"/>
      <c r="AX721" s="8"/>
      <c r="AY721" s="8"/>
      <c r="AZ721" s="8"/>
      <c r="BA721" s="8"/>
      <c r="BB721" s="8"/>
      <c r="BC721" s="8"/>
    </row>
    <row r="722" spans="1:55" x14ac:dyDescent="0.25">
      <c r="A722" s="46">
        <v>67.599999999999994</v>
      </c>
      <c r="B722" s="48" t="b">
        <v>1</v>
      </c>
      <c r="U722" s="37"/>
      <c r="V722" s="37"/>
      <c r="W722" s="9"/>
      <c r="X722" s="8"/>
      <c r="Y722" s="8"/>
      <c r="Z722" s="8"/>
      <c r="AA722" s="8"/>
      <c r="AB722" s="8"/>
      <c r="AC722" s="8"/>
      <c r="AD722" s="8"/>
      <c r="AE722" s="8"/>
      <c r="AG722" s="37"/>
      <c r="AH722" s="37"/>
      <c r="AI722" s="9"/>
      <c r="AJ722" s="8"/>
      <c r="AK722" s="8"/>
      <c r="AL722" s="8"/>
      <c r="AM722" s="8"/>
      <c r="AN722" s="8"/>
      <c r="AO722" s="8"/>
      <c r="AP722" s="8"/>
      <c r="AQ722" s="8"/>
      <c r="AS722" s="37"/>
      <c r="AT722" s="37"/>
      <c r="AU722" s="9"/>
      <c r="AV722" s="8"/>
      <c r="AW722" s="8"/>
      <c r="AX722" s="8"/>
      <c r="AY722" s="8"/>
      <c r="AZ722" s="8"/>
      <c r="BA722" s="8"/>
      <c r="BB722" s="8"/>
      <c r="BC722" s="8"/>
    </row>
    <row r="723" spans="1:55" x14ac:dyDescent="0.25">
      <c r="A723" s="46">
        <v>66.599999999999994</v>
      </c>
      <c r="B723" s="48" t="b">
        <v>1</v>
      </c>
      <c r="U723" s="37"/>
      <c r="V723" s="37"/>
      <c r="W723" s="9"/>
      <c r="X723" s="8"/>
      <c r="Y723" s="8"/>
      <c r="Z723" s="8"/>
      <c r="AA723" s="8"/>
      <c r="AB723" s="8"/>
      <c r="AC723" s="8"/>
      <c r="AD723" s="8"/>
      <c r="AE723" s="8"/>
      <c r="AG723" s="37"/>
      <c r="AH723" s="37"/>
      <c r="AI723" s="9"/>
      <c r="AJ723" s="8"/>
      <c r="AK723" s="8"/>
      <c r="AL723" s="8"/>
      <c r="AM723" s="8"/>
      <c r="AN723" s="8"/>
      <c r="AO723" s="8"/>
      <c r="AP723" s="8"/>
      <c r="AQ723" s="8"/>
      <c r="AS723" s="37"/>
      <c r="AT723" s="37"/>
      <c r="AU723" s="9"/>
      <c r="AV723" s="8"/>
      <c r="AW723" s="8"/>
      <c r="AX723" s="8"/>
      <c r="AY723" s="8"/>
      <c r="AZ723" s="8"/>
      <c r="BA723" s="8"/>
      <c r="BB723" s="8"/>
      <c r="BC723" s="8"/>
    </row>
    <row r="724" spans="1:55" x14ac:dyDescent="0.25">
      <c r="A724" s="46">
        <v>65.400000000000006</v>
      </c>
      <c r="B724" s="48" t="b">
        <v>1</v>
      </c>
      <c r="U724" s="37"/>
      <c r="V724" s="37"/>
      <c r="W724" s="9"/>
      <c r="X724" s="8"/>
      <c r="Y724" s="8"/>
      <c r="Z724" s="8"/>
      <c r="AA724" s="8"/>
      <c r="AB724" s="8"/>
      <c r="AC724" s="8"/>
      <c r="AD724" s="8"/>
      <c r="AE724" s="8"/>
      <c r="AG724" s="37"/>
      <c r="AH724" s="37"/>
      <c r="AI724" s="9"/>
      <c r="AJ724" s="8"/>
      <c r="AK724" s="8"/>
      <c r="AL724" s="8"/>
      <c r="AM724" s="8"/>
      <c r="AN724" s="8"/>
      <c r="AO724" s="8"/>
      <c r="AP724" s="8"/>
      <c r="AQ724" s="8"/>
      <c r="AS724" s="37"/>
      <c r="AT724" s="37"/>
      <c r="AU724" s="9"/>
      <c r="AV724" s="8"/>
      <c r="AW724" s="8"/>
      <c r="AX724" s="8"/>
      <c r="AY724" s="8"/>
      <c r="AZ724" s="8"/>
      <c r="BA724" s="8"/>
      <c r="BB724" s="8"/>
      <c r="BC724" s="8"/>
    </row>
    <row r="725" spans="1:55" x14ac:dyDescent="0.25">
      <c r="A725" s="46">
        <v>59.8</v>
      </c>
      <c r="B725" s="48" t="b">
        <v>1</v>
      </c>
      <c r="U725" s="37"/>
      <c r="V725" s="37"/>
      <c r="W725" s="9"/>
      <c r="X725" s="8"/>
      <c r="Y725" s="8"/>
      <c r="Z725" s="8"/>
      <c r="AA725" s="8"/>
      <c r="AB725" s="8"/>
      <c r="AC725" s="8"/>
      <c r="AD725" s="8"/>
      <c r="AE725" s="8"/>
      <c r="AG725" s="37"/>
      <c r="AH725" s="37"/>
      <c r="AI725" s="9"/>
      <c r="AJ725" s="8"/>
      <c r="AK725" s="8"/>
      <c r="AL725" s="8"/>
      <c r="AM725" s="8"/>
      <c r="AN725" s="8"/>
      <c r="AO725" s="8"/>
      <c r="AP725" s="8"/>
      <c r="AQ725" s="8"/>
      <c r="AS725" s="37"/>
      <c r="AT725" s="37"/>
      <c r="AU725" s="9"/>
      <c r="AV725" s="8"/>
      <c r="AW725" s="8"/>
      <c r="AX725" s="8"/>
      <c r="AY725" s="8"/>
      <c r="AZ725" s="8"/>
      <c r="BA725" s="8"/>
      <c r="BB725" s="8"/>
      <c r="BC725" s="8"/>
    </row>
    <row r="726" spans="1:55" x14ac:dyDescent="0.25">
      <c r="A726" s="46">
        <v>59.3</v>
      </c>
      <c r="B726" s="48" t="b">
        <v>1</v>
      </c>
      <c r="U726" s="37"/>
      <c r="V726" s="37"/>
      <c r="W726" s="9"/>
      <c r="X726" s="8"/>
      <c r="Y726" s="8"/>
      <c r="Z726" s="8"/>
      <c r="AA726" s="8"/>
      <c r="AB726" s="8"/>
      <c r="AC726" s="8"/>
      <c r="AD726" s="8"/>
      <c r="AE726" s="8"/>
      <c r="AG726" s="37"/>
      <c r="AH726" s="37"/>
      <c r="AI726" s="9"/>
      <c r="AJ726" s="8"/>
      <c r="AK726" s="8"/>
      <c r="AL726" s="8"/>
      <c r="AM726" s="8"/>
      <c r="AN726" s="8"/>
      <c r="AO726" s="8"/>
      <c r="AP726" s="8"/>
      <c r="AQ726" s="8"/>
      <c r="AS726" s="37"/>
      <c r="AT726" s="37"/>
      <c r="AU726" s="9"/>
      <c r="AV726" s="8"/>
      <c r="AW726" s="8"/>
      <c r="AX726" s="8"/>
      <c r="AY726" s="8"/>
      <c r="AZ726" s="8"/>
      <c r="BA726" s="8"/>
      <c r="BB726" s="8"/>
      <c r="BC726" s="8"/>
    </row>
    <row r="727" spans="1:55" x14ac:dyDescent="0.25">
      <c r="A727" s="46">
        <v>58.8</v>
      </c>
      <c r="B727" s="48" t="b">
        <v>1</v>
      </c>
      <c r="U727" s="37"/>
      <c r="V727" s="37"/>
      <c r="W727" s="9"/>
      <c r="X727" s="8"/>
      <c r="Y727" s="8"/>
      <c r="Z727" s="8"/>
      <c r="AA727" s="8"/>
      <c r="AB727" s="8"/>
      <c r="AC727" s="8"/>
      <c r="AD727" s="8"/>
      <c r="AE727" s="8"/>
      <c r="AG727" s="37"/>
      <c r="AH727" s="37"/>
      <c r="AI727" s="9"/>
      <c r="AJ727" s="8"/>
      <c r="AK727" s="8"/>
      <c r="AL727" s="8"/>
      <c r="AM727" s="8"/>
      <c r="AN727" s="8"/>
      <c r="AO727" s="8"/>
      <c r="AP727" s="8"/>
      <c r="AQ727" s="8"/>
      <c r="AS727" s="37"/>
      <c r="AT727" s="37"/>
      <c r="AU727" s="9"/>
      <c r="AV727" s="8"/>
      <c r="AW727" s="8"/>
      <c r="AX727" s="8"/>
      <c r="AY727" s="8"/>
      <c r="AZ727" s="8"/>
      <c r="BA727" s="8"/>
      <c r="BB727" s="8"/>
      <c r="BC727" s="8"/>
    </row>
    <row r="728" spans="1:55" x14ac:dyDescent="0.25">
      <c r="A728" s="46">
        <v>58.3</v>
      </c>
      <c r="B728" s="48" t="b">
        <v>1</v>
      </c>
      <c r="U728" s="37"/>
      <c r="V728" s="37"/>
      <c r="W728" s="9"/>
      <c r="X728" s="8"/>
      <c r="Y728" s="8"/>
      <c r="Z728" s="8"/>
      <c r="AA728" s="8"/>
      <c r="AB728" s="8"/>
      <c r="AC728" s="8"/>
      <c r="AD728" s="8"/>
      <c r="AE728" s="8"/>
      <c r="AG728" s="37"/>
      <c r="AH728" s="37"/>
      <c r="AI728" s="9"/>
      <c r="AJ728" s="8"/>
      <c r="AK728" s="8"/>
      <c r="AL728" s="8"/>
      <c r="AM728" s="8"/>
      <c r="AN728" s="8"/>
      <c r="AO728" s="8"/>
      <c r="AP728" s="8"/>
      <c r="AQ728" s="8"/>
      <c r="AS728" s="37"/>
      <c r="AT728" s="37"/>
      <c r="AU728" s="9"/>
      <c r="AV728" s="8"/>
      <c r="AW728" s="8"/>
      <c r="AX728" s="8"/>
      <c r="AY728" s="8"/>
      <c r="AZ728" s="8"/>
      <c r="BA728" s="8"/>
      <c r="BB728" s="8"/>
      <c r="BC728" s="8"/>
    </row>
    <row r="729" spans="1:55" x14ac:dyDescent="0.25">
      <c r="A729" s="46">
        <v>57.9</v>
      </c>
      <c r="B729" s="48" t="b">
        <v>1</v>
      </c>
      <c r="U729" s="37"/>
      <c r="V729" s="37"/>
      <c r="W729" s="9"/>
      <c r="X729" s="8"/>
      <c r="Y729" s="8"/>
      <c r="Z729" s="8"/>
      <c r="AA729" s="8"/>
      <c r="AB729" s="8"/>
      <c r="AC729" s="8"/>
      <c r="AD729" s="8"/>
      <c r="AE729" s="8"/>
      <c r="AG729" s="37"/>
      <c r="AH729" s="37"/>
      <c r="AI729" s="9"/>
      <c r="AJ729" s="8"/>
      <c r="AK729" s="8"/>
      <c r="AL729" s="8"/>
      <c r="AM729" s="8"/>
      <c r="AN729" s="8"/>
      <c r="AO729" s="8"/>
      <c r="AP729" s="8"/>
      <c r="AQ729" s="8"/>
      <c r="AS729" s="37"/>
      <c r="AT729" s="37"/>
      <c r="AU729" s="9"/>
      <c r="AV729" s="8"/>
      <c r="AW729" s="8"/>
      <c r="AX729" s="8"/>
      <c r="AY729" s="8"/>
      <c r="AZ729" s="8"/>
      <c r="BA729" s="8"/>
      <c r="BB729" s="8"/>
      <c r="BC729" s="8"/>
    </row>
    <row r="730" spans="1:55" x14ac:dyDescent="0.25">
      <c r="A730" s="46">
        <v>57.4</v>
      </c>
      <c r="B730" s="48" t="b">
        <v>1</v>
      </c>
      <c r="U730" s="37"/>
      <c r="V730" s="37"/>
      <c r="W730" s="9"/>
      <c r="X730" s="8"/>
      <c r="Y730" s="8"/>
      <c r="Z730" s="8"/>
      <c r="AA730" s="8"/>
      <c r="AB730" s="8"/>
      <c r="AC730" s="8"/>
      <c r="AD730" s="8"/>
      <c r="AE730" s="8"/>
      <c r="AG730" s="37"/>
      <c r="AH730" s="37"/>
      <c r="AI730" s="9"/>
      <c r="AJ730" s="8"/>
      <c r="AK730" s="8"/>
      <c r="AL730" s="8"/>
      <c r="AM730" s="8"/>
      <c r="AN730" s="8"/>
      <c r="AO730" s="8"/>
      <c r="AP730" s="8"/>
      <c r="AQ730" s="8"/>
      <c r="AS730" s="37"/>
      <c r="AT730" s="37"/>
      <c r="AU730" s="9"/>
      <c r="AV730" s="8"/>
      <c r="AW730" s="8"/>
      <c r="AX730" s="8"/>
      <c r="AY730" s="8"/>
      <c r="AZ730" s="8"/>
      <c r="BA730" s="8"/>
      <c r="BB730" s="8"/>
      <c r="BC730" s="8"/>
    </row>
    <row r="731" spans="1:55" x14ac:dyDescent="0.25">
      <c r="A731" s="46">
        <v>56.7</v>
      </c>
      <c r="B731" s="48" t="b">
        <v>1</v>
      </c>
      <c r="U731" s="37"/>
      <c r="V731" s="37"/>
      <c r="W731" s="9"/>
      <c r="X731" s="8"/>
      <c r="Y731" s="8"/>
      <c r="Z731" s="8"/>
      <c r="AA731" s="8"/>
      <c r="AB731" s="8"/>
      <c r="AC731" s="8"/>
      <c r="AD731" s="8"/>
      <c r="AE731" s="8"/>
      <c r="AG731" s="37"/>
      <c r="AH731" s="37"/>
      <c r="AI731" s="9"/>
      <c r="AJ731" s="8"/>
      <c r="AK731" s="8"/>
      <c r="AL731" s="8"/>
      <c r="AM731" s="8"/>
      <c r="AN731" s="8"/>
      <c r="AO731" s="8"/>
      <c r="AP731" s="8"/>
      <c r="AQ731" s="8"/>
      <c r="AS731" s="37"/>
      <c r="AT731" s="37"/>
      <c r="AU731" s="9"/>
      <c r="AV731" s="8"/>
      <c r="AW731" s="8"/>
      <c r="AX731" s="8"/>
      <c r="AY731" s="8"/>
      <c r="AZ731" s="8"/>
      <c r="BA731" s="8"/>
      <c r="BB731" s="8"/>
      <c r="BC731" s="8"/>
    </row>
    <row r="732" spans="1:55" x14ac:dyDescent="0.25">
      <c r="A732" s="46">
        <v>56.3</v>
      </c>
      <c r="B732" s="48" t="b">
        <v>1</v>
      </c>
      <c r="U732" s="37"/>
      <c r="V732" s="37"/>
      <c r="W732" s="9"/>
      <c r="X732" s="8"/>
      <c r="Y732" s="8"/>
      <c r="Z732" s="8"/>
      <c r="AA732" s="8"/>
      <c r="AB732" s="8"/>
      <c r="AC732" s="8"/>
      <c r="AD732" s="8"/>
      <c r="AE732" s="8"/>
      <c r="AG732" s="37"/>
      <c r="AH732" s="37"/>
      <c r="AI732" s="9"/>
      <c r="AJ732" s="8"/>
      <c r="AK732" s="8"/>
      <c r="AL732" s="8"/>
      <c r="AM732" s="8"/>
      <c r="AN732" s="8"/>
      <c r="AO732" s="8"/>
      <c r="AP732" s="8"/>
      <c r="AQ732" s="8"/>
      <c r="AS732" s="37"/>
      <c r="AT732" s="37"/>
      <c r="AU732" s="9"/>
      <c r="AV732" s="8"/>
      <c r="AW732" s="8"/>
      <c r="AX732" s="8"/>
      <c r="AY732" s="8"/>
      <c r="AZ732" s="8"/>
      <c r="BA732" s="8"/>
      <c r="BB732" s="8"/>
      <c r="BC732" s="8"/>
    </row>
    <row r="733" spans="1:55" x14ac:dyDescent="0.25">
      <c r="A733" s="46">
        <v>55.7</v>
      </c>
      <c r="B733" s="48" t="b">
        <v>1</v>
      </c>
      <c r="U733" s="37"/>
      <c r="V733" s="37"/>
      <c r="W733" s="9"/>
      <c r="X733" s="8"/>
      <c r="Y733" s="8"/>
      <c r="Z733" s="8"/>
      <c r="AA733" s="8"/>
      <c r="AB733" s="8"/>
      <c r="AC733" s="8"/>
      <c r="AD733" s="8"/>
      <c r="AE733" s="8"/>
      <c r="AG733" s="37"/>
      <c r="AH733" s="37"/>
      <c r="AI733" s="9"/>
      <c r="AJ733" s="8"/>
      <c r="AK733" s="8"/>
      <c r="AL733" s="8"/>
      <c r="AM733" s="8"/>
      <c r="AN733" s="8"/>
      <c r="AO733" s="8"/>
      <c r="AP733" s="8"/>
      <c r="AQ733" s="8"/>
      <c r="AS733" s="37"/>
      <c r="AT733" s="37"/>
      <c r="AU733" s="9"/>
      <c r="AV733" s="8"/>
      <c r="AW733" s="8"/>
      <c r="AX733" s="8"/>
      <c r="AY733" s="8"/>
      <c r="AZ733" s="8"/>
      <c r="BA733" s="8"/>
      <c r="BB733" s="8"/>
      <c r="BC733" s="8"/>
    </row>
    <row r="734" spans="1:55" x14ac:dyDescent="0.25">
      <c r="A734" s="46">
        <v>55</v>
      </c>
      <c r="B734" s="48" t="b">
        <v>1</v>
      </c>
      <c r="U734" s="37"/>
      <c r="V734" s="37"/>
      <c r="W734" s="9"/>
      <c r="X734" s="8"/>
      <c r="Y734" s="8"/>
      <c r="Z734" s="8"/>
      <c r="AA734" s="8"/>
      <c r="AB734" s="8"/>
      <c r="AC734" s="8"/>
      <c r="AD734" s="8"/>
      <c r="AE734" s="8"/>
      <c r="AG734" s="37"/>
      <c r="AH734" s="37"/>
      <c r="AI734" s="9"/>
      <c r="AJ734" s="8"/>
      <c r="AK734" s="8"/>
      <c r="AL734" s="8"/>
      <c r="AM734" s="8"/>
      <c r="AN734" s="8"/>
      <c r="AO734" s="8"/>
      <c r="AP734" s="8"/>
      <c r="AQ734" s="8"/>
      <c r="AS734" s="37"/>
      <c r="AT734" s="37"/>
      <c r="AU734" s="9"/>
      <c r="AV734" s="8"/>
      <c r="AW734" s="8"/>
      <c r="AX734" s="8"/>
      <c r="AY734" s="8"/>
      <c r="AZ734" s="8"/>
      <c r="BA734" s="8"/>
      <c r="BB734" s="8"/>
      <c r="BC734" s="8"/>
    </row>
    <row r="735" spans="1:55" x14ac:dyDescent="0.25">
      <c r="A735" s="46">
        <v>54.3</v>
      </c>
      <c r="B735" s="48" t="b">
        <v>1</v>
      </c>
      <c r="U735" s="37"/>
      <c r="V735" s="37"/>
      <c r="W735" s="9"/>
      <c r="X735" s="8"/>
      <c r="Y735" s="8"/>
      <c r="Z735" s="8"/>
      <c r="AA735" s="8"/>
      <c r="AB735" s="8"/>
      <c r="AC735" s="8"/>
      <c r="AD735" s="8"/>
      <c r="AE735" s="8"/>
      <c r="AG735" s="37"/>
      <c r="AH735" s="37"/>
      <c r="AI735" s="9"/>
      <c r="AJ735" s="8"/>
      <c r="AK735" s="8"/>
      <c r="AL735" s="8"/>
      <c r="AM735" s="8"/>
      <c r="AN735" s="8"/>
      <c r="AO735" s="8"/>
      <c r="AP735" s="8"/>
      <c r="AQ735" s="8"/>
      <c r="AS735" s="37"/>
      <c r="AT735" s="37"/>
      <c r="AU735" s="9"/>
      <c r="AV735" s="8"/>
      <c r="AW735" s="8"/>
      <c r="AX735" s="8"/>
      <c r="AY735" s="8"/>
      <c r="AZ735" s="8"/>
      <c r="BA735" s="8"/>
      <c r="BB735" s="8"/>
      <c r="BC735" s="8"/>
    </row>
    <row r="736" spans="1:55" x14ac:dyDescent="0.25">
      <c r="A736" s="46">
        <v>53.5</v>
      </c>
      <c r="B736" s="48" t="b">
        <v>1</v>
      </c>
      <c r="U736" s="37"/>
      <c r="V736" s="37"/>
      <c r="W736" s="9"/>
      <c r="X736" s="8"/>
      <c r="Y736" s="8"/>
      <c r="Z736" s="8"/>
      <c r="AA736" s="8"/>
      <c r="AB736" s="8"/>
      <c r="AC736" s="8"/>
      <c r="AD736" s="8"/>
      <c r="AE736" s="8"/>
      <c r="AG736" s="37"/>
      <c r="AH736" s="37"/>
      <c r="AI736" s="9"/>
      <c r="AJ736" s="8"/>
      <c r="AK736" s="8"/>
      <c r="AL736" s="8"/>
      <c r="AM736" s="8"/>
      <c r="AN736" s="8"/>
      <c r="AO736" s="8"/>
      <c r="AP736" s="8"/>
      <c r="AQ736" s="8"/>
      <c r="AS736" s="37"/>
      <c r="AT736" s="37"/>
      <c r="AU736" s="9"/>
      <c r="AV736" s="8"/>
      <c r="AW736" s="8"/>
      <c r="AX736" s="8"/>
      <c r="AY736" s="8"/>
      <c r="AZ736" s="8"/>
      <c r="BA736" s="8"/>
      <c r="BB736" s="8"/>
      <c r="BC736" s="8"/>
    </row>
    <row r="737" spans="1:55" x14ac:dyDescent="0.25">
      <c r="A737" s="46">
        <v>52.8</v>
      </c>
      <c r="B737" s="48" t="b">
        <v>1</v>
      </c>
      <c r="U737" s="37"/>
      <c r="V737" s="37"/>
      <c r="W737" s="9"/>
      <c r="X737" s="8"/>
      <c r="Y737" s="8"/>
      <c r="Z737" s="8"/>
      <c r="AA737" s="8"/>
      <c r="AB737" s="8"/>
      <c r="AC737" s="8"/>
      <c r="AD737" s="8"/>
      <c r="AE737" s="8"/>
      <c r="AG737" s="37"/>
      <c r="AH737" s="37"/>
      <c r="AI737" s="9"/>
      <c r="AJ737" s="8"/>
      <c r="AK737" s="8"/>
      <c r="AL737" s="8"/>
      <c r="AM737" s="8"/>
      <c r="AN737" s="8"/>
      <c r="AO737" s="8"/>
      <c r="AP737" s="8"/>
      <c r="AQ737" s="8"/>
      <c r="AS737" s="37"/>
      <c r="AT737" s="37"/>
      <c r="AU737" s="9"/>
      <c r="AV737" s="8"/>
      <c r="AW737" s="8"/>
      <c r="AX737" s="8"/>
      <c r="AY737" s="8"/>
      <c r="AZ737" s="8"/>
      <c r="BA737" s="8"/>
      <c r="BB737" s="8"/>
      <c r="BC737" s="8"/>
    </row>
    <row r="738" spans="1:55" x14ac:dyDescent="0.25">
      <c r="A738" s="46">
        <v>52.1</v>
      </c>
      <c r="B738" s="48" t="b">
        <v>1</v>
      </c>
      <c r="U738" s="37"/>
      <c r="V738" s="37"/>
      <c r="W738" s="9"/>
      <c r="X738" s="8"/>
      <c r="Y738" s="8"/>
      <c r="Z738" s="8"/>
      <c r="AA738" s="8"/>
      <c r="AB738" s="8"/>
      <c r="AC738" s="8"/>
      <c r="AD738" s="8"/>
      <c r="AE738" s="8"/>
      <c r="AG738" s="37"/>
      <c r="AH738" s="37"/>
      <c r="AI738" s="9"/>
      <c r="AJ738" s="8"/>
      <c r="AK738" s="8"/>
      <c r="AL738" s="8"/>
      <c r="AM738" s="8"/>
      <c r="AN738" s="8"/>
      <c r="AO738" s="8"/>
      <c r="AP738" s="8"/>
      <c r="AQ738" s="8"/>
      <c r="AS738" s="37"/>
      <c r="AT738" s="37"/>
      <c r="AU738" s="9"/>
      <c r="AV738" s="8"/>
      <c r="AW738" s="8"/>
      <c r="AX738" s="8"/>
      <c r="AY738" s="8"/>
      <c r="AZ738" s="8"/>
      <c r="BA738" s="8"/>
      <c r="BB738" s="8"/>
      <c r="BC738" s="8"/>
    </row>
    <row r="739" spans="1:55" x14ac:dyDescent="0.25">
      <c r="A739" s="46">
        <v>51.8</v>
      </c>
      <c r="B739" s="48" t="b">
        <v>1</v>
      </c>
      <c r="U739" s="37"/>
      <c r="V739" s="37"/>
      <c r="W739" s="9"/>
      <c r="X739" s="8"/>
      <c r="Y739" s="8"/>
      <c r="Z739" s="8"/>
      <c r="AA739" s="8"/>
      <c r="AB739" s="8"/>
      <c r="AC739" s="8"/>
      <c r="AD739" s="8"/>
      <c r="AE739" s="8"/>
      <c r="AG739" s="37"/>
      <c r="AH739" s="37"/>
      <c r="AI739" s="9"/>
      <c r="AJ739" s="8"/>
      <c r="AK739" s="8"/>
      <c r="AL739" s="8"/>
      <c r="AM739" s="8"/>
      <c r="AN739" s="8"/>
      <c r="AO739" s="8"/>
      <c r="AP739" s="8"/>
      <c r="AQ739" s="8"/>
      <c r="AS739" s="37"/>
      <c r="AT739" s="37"/>
      <c r="AU739" s="9"/>
      <c r="AV739" s="8"/>
      <c r="AW739" s="8"/>
      <c r="AX739" s="8"/>
      <c r="AY739" s="8"/>
      <c r="AZ739" s="8"/>
      <c r="BA739" s="8"/>
      <c r="BB739" s="8"/>
      <c r="BC739" s="8"/>
    </row>
    <row r="740" spans="1:55" x14ac:dyDescent="0.25">
      <c r="A740" s="46">
        <v>51.3</v>
      </c>
      <c r="B740" s="48" t="b">
        <v>1</v>
      </c>
      <c r="U740" s="37"/>
      <c r="V740" s="37"/>
      <c r="W740" s="9"/>
      <c r="X740" s="8"/>
      <c r="Y740" s="8"/>
      <c r="Z740" s="8"/>
      <c r="AA740" s="8"/>
      <c r="AB740" s="8"/>
      <c r="AC740" s="8"/>
      <c r="AD740" s="8"/>
      <c r="AE740" s="8"/>
      <c r="AG740" s="37"/>
      <c r="AH740" s="37"/>
      <c r="AI740" s="9"/>
      <c r="AJ740" s="8"/>
      <c r="AK740" s="8"/>
      <c r="AL740" s="8"/>
      <c r="AM740" s="8"/>
      <c r="AN740" s="8"/>
      <c r="AO740" s="8"/>
      <c r="AP740" s="8"/>
      <c r="AQ740" s="8"/>
      <c r="AS740" s="37"/>
      <c r="AT740" s="37"/>
      <c r="AU740" s="9"/>
      <c r="AV740" s="8"/>
      <c r="AW740" s="8"/>
      <c r="AX740" s="8"/>
      <c r="AY740" s="8"/>
      <c r="AZ740" s="8"/>
      <c r="BA740" s="8"/>
      <c r="BB740" s="8"/>
      <c r="BC740" s="8"/>
    </row>
    <row r="741" spans="1:55" x14ac:dyDescent="0.25">
      <c r="A741" s="46">
        <v>86</v>
      </c>
      <c r="B741" s="48" t="b">
        <v>1</v>
      </c>
      <c r="U741" s="37"/>
      <c r="V741" s="37"/>
      <c r="W741" s="9"/>
      <c r="X741" s="8"/>
      <c r="Y741" s="8"/>
      <c r="Z741" s="8"/>
      <c r="AA741" s="8"/>
      <c r="AB741" s="8"/>
      <c r="AC741" s="8"/>
      <c r="AD741" s="8"/>
      <c r="AE741" s="8"/>
      <c r="AG741" s="37"/>
      <c r="AH741" s="37"/>
      <c r="AI741" s="9"/>
      <c r="AJ741" s="8"/>
      <c r="AK741" s="8"/>
      <c r="AL741" s="8"/>
      <c r="AM741" s="8"/>
      <c r="AN741" s="8"/>
      <c r="AO741" s="8"/>
      <c r="AP741" s="8"/>
      <c r="AQ741" s="8"/>
      <c r="AS741" s="37"/>
      <c r="AT741" s="37"/>
      <c r="AU741" s="9"/>
      <c r="AV741" s="8"/>
      <c r="AW741" s="8"/>
      <c r="AX741" s="8"/>
      <c r="AY741" s="8"/>
      <c r="AZ741" s="8"/>
      <c r="BA741" s="8"/>
      <c r="BB741" s="8"/>
      <c r="BC741" s="8"/>
    </row>
    <row r="742" spans="1:55" x14ac:dyDescent="0.25">
      <c r="A742" s="46">
        <v>84</v>
      </c>
      <c r="B742" s="48" t="b">
        <v>1</v>
      </c>
      <c r="U742" s="37"/>
      <c r="V742" s="37"/>
      <c r="W742" s="9"/>
      <c r="X742" s="8"/>
      <c r="Y742" s="8"/>
      <c r="Z742" s="8"/>
      <c r="AA742" s="8"/>
      <c r="AB742" s="8"/>
      <c r="AC742" s="8"/>
      <c r="AD742" s="8"/>
      <c r="AE742" s="8"/>
      <c r="AG742" s="37"/>
      <c r="AH742" s="37"/>
      <c r="AI742" s="9"/>
      <c r="AJ742" s="8"/>
      <c r="AK742" s="8"/>
      <c r="AL742" s="8"/>
      <c r="AM742" s="8"/>
      <c r="AN742" s="8"/>
      <c r="AO742" s="8"/>
      <c r="AP742" s="8"/>
      <c r="AQ742" s="8"/>
      <c r="AS742" s="37"/>
      <c r="AT742" s="37"/>
      <c r="AU742" s="9"/>
      <c r="AV742" s="8"/>
      <c r="AW742" s="8"/>
      <c r="AX742" s="8"/>
      <c r="AY742" s="8"/>
      <c r="AZ742" s="8"/>
      <c r="BA742" s="8"/>
      <c r="BB742" s="8"/>
      <c r="BC742" s="8"/>
    </row>
    <row r="743" spans="1:55" x14ac:dyDescent="0.25">
      <c r="A743" s="46">
        <v>81</v>
      </c>
      <c r="B743" s="48" t="b">
        <v>1</v>
      </c>
      <c r="U743" s="37"/>
      <c r="V743" s="37"/>
      <c r="W743" s="9"/>
      <c r="X743" s="8"/>
      <c r="Y743" s="8"/>
      <c r="Z743" s="8"/>
      <c r="AA743" s="8"/>
      <c r="AB743" s="8"/>
      <c r="AC743" s="8"/>
      <c r="AD743" s="8"/>
      <c r="AE743" s="8"/>
      <c r="AG743" s="37"/>
      <c r="AH743" s="37"/>
      <c r="AI743" s="9"/>
      <c r="AJ743" s="8"/>
      <c r="AK743" s="8"/>
      <c r="AL743" s="8"/>
      <c r="AM743" s="8"/>
      <c r="AN743" s="8"/>
      <c r="AO743" s="8"/>
      <c r="AP743" s="8"/>
      <c r="AQ743" s="8"/>
      <c r="AS743" s="37"/>
      <c r="AT743" s="37"/>
      <c r="AU743" s="9"/>
      <c r="AV743" s="8"/>
      <c r="AW743" s="8"/>
      <c r="AX743" s="8"/>
      <c r="AY743" s="8"/>
      <c r="AZ743" s="8"/>
      <c r="BA743" s="8"/>
      <c r="BB743" s="8"/>
      <c r="BC743" s="8"/>
    </row>
    <row r="744" spans="1:55" x14ac:dyDescent="0.25">
      <c r="A744" s="46">
        <v>80</v>
      </c>
      <c r="B744" s="48" t="b">
        <v>1</v>
      </c>
      <c r="U744" s="37"/>
      <c r="V744" s="37"/>
      <c r="W744" s="9"/>
      <c r="X744" s="8"/>
      <c r="Y744" s="8"/>
      <c r="Z744" s="8"/>
      <c r="AA744" s="8"/>
      <c r="AB744" s="8"/>
      <c r="AC744" s="8"/>
      <c r="AD744" s="8"/>
      <c r="AE744" s="8"/>
      <c r="AG744" s="37"/>
      <c r="AH744" s="37"/>
      <c r="AI744" s="9"/>
      <c r="AJ744" s="8"/>
      <c r="AK744" s="8"/>
      <c r="AL744" s="8"/>
      <c r="AM744" s="8"/>
      <c r="AN744" s="8"/>
      <c r="AO744" s="8"/>
      <c r="AP744" s="8"/>
      <c r="AQ744" s="8"/>
      <c r="AS744" s="37"/>
      <c r="AT744" s="37"/>
      <c r="AU744" s="9"/>
      <c r="AV744" s="8"/>
      <c r="AW744" s="8"/>
      <c r="AX744" s="8"/>
      <c r="AY744" s="8"/>
      <c r="AZ744" s="8"/>
      <c r="BA744" s="8"/>
      <c r="BB744" s="8"/>
      <c r="BC744" s="8"/>
    </row>
    <row r="745" spans="1:55" x14ac:dyDescent="0.25">
      <c r="A745" s="46">
        <v>79.7</v>
      </c>
      <c r="B745" s="48" t="b">
        <v>1</v>
      </c>
      <c r="U745" s="37"/>
      <c r="V745" s="37"/>
      <c r="W745" s="9"/>
      <c r="X745" s="8"/>
      <c r="Y745" s="8"/>
      <c r="Z745" s="8"/>
      <c r="AA745" s="8"/>
      <c r="AB745" s="8"/>
      <c r="AC745" s="8"/>
      <c r="AD745" s="8"/>
      <c r="AE745" s="8"/>
      <c r="AG745" s="37"/>
      <c r="AH745" s="37"/>
      <c r="AI745" s="9"/>
      <c r="AJ745" s="8"/>
      <c r="AK745" s="8"/>
      <c r="AL745" s="8"/>
      <c r="AM745" s="8"/>
      <c r="AN745" s="8"/>
      <c r="AO745" s="8"/>
      <c r="AP745" s="8"/>
      <c r="AQ745" s="8"/>
      <c r="AS745" s="37"/>
      <c r="AT745" s="37"/>
      <c r="AU745" s="9"/>
      <c r="AV745" s="8"/>
      <c r="AW745" s="8"/>
      <c r="AX745" s="8"/>
      <c r="AY745" s="8"/>
      <c r="AZ745" s="8"/>
      <c r="BA745" s="8"/>
      <c r="BB745" s="8"/>
      <c r="BC745" s="8"/>
    </row>
    <row r="746" spans="1:55" x14ac:dyDescent="0.25">
      <c r="A746" s="46">
        <v>79.2</v>
      </c>
      <c r="B746" s="48" t="b">
        <v>1</v>
      </c>
      <c r="U746" s="37"/>
      <c r="V746" s="37"/>
      <c r="W746" s="9"/>
      <c r="X746" s="8"/>
      <c r="Y746" s="8"/>
      <c r="Z746" s="8"/>
      <c r="AA746" s="8"/>
      <c r="AB746" s="8"/>
      <c r="AC746" s="8"/>
      <c r="AD746" s="8"/>
      <c r="AE746" s="8"/>
      <c r="AG746" s="37"/>
      <c r="AH746" s="37"/>
      <c r="AI746" s="9"/>
      <c r="AJ746" s="8"/>
      <c r="AK746" s="8"/>
      <c r="AL746" s="8"/>
      <c r="AM746" s="8"/>
      <c r="AN746" s="8"/>
      <c r="AO746" s="8"/>
      <c r="AP746" s="8"/>
      <c r="AQ746" s="8"/>
      <c r="AS746" s="37"/>
      <c r="AT746" s="37"/>
      <c r="AU746" s="9"/>
      <c r="AV746" s="8"/>
      <c r="AW746" s="8"/>
      <c r="AX746" s="8"/>
      <c r="AY746" s="8"/>
      <c r="AZ746" s="8"/>
      <c r="BA746" s="8"/>
      <c r="BB746" s="8"/>
      <c r="BC746" s="8"/>
    </row>
    <row r="747" spans="1:55" x14ac:dyDescent="0.25">
      <c r="A747" s="46">
        <v>78.900000000000006</v>
      </c>
      <c r="B747" s="48" t="b">
        <v>1</v>
      </c>
      <c r="U747" s="37"/>
      <c r="V747" s="37"/>
      <c r="W747" s="9"/>
      <c r="X747" s="8"/>
      <c r="Y747" s="8"/>
      <c r="Z747" s="8"/>
      <c r="AA747" s="8"/>
      <c r="AB747" s="8"/>
      <c r="AC747" s="8"/>
      <c r="AD747" s="8"/>
      <c r="AE747" s="8"/>
      <c r="AG747" s="37"/>
      <c r="AH747" s="37"/>
      <c r="AI747" s="9"/>
      <c r="AJ747" s="8"/>
      <c r="AK747" s="8"/>
      <c r="AL747" s="8"/>
      <c r="AM747" s="8"/>
      <c r="AN747" s="8"/>
      <c r="AO747" s="8"/>
      <c r="AP747" s="8"/>
      <c r="AQ747" s="8"/>
      <c r="AS747" s="37"/>
      <c r="AT747" s="37"/>
      <c r="AU747" s="9"/>
      <c r="AV747" s="8"/>
      <c r="AW747" s="8"/>
      <c r="AX747" s="8"/>
      <c r="AY747" s="8"/>
      <c r="AZ747" s="8"/>
      <c r="BA747" s="8"/>
      <c r="BB747" s="8"/>
      <c r="BC747" s="8"/>
    </row>
    <row r="748" spans="1:55" x14ac:dyDescent="0.25">
      <c r="A748" s="46">
        <v>78.8</v>
      </c>
      <c r="B748" s="48" t="b">
        <v>1</v>
      </c>
      <c r="U748" s="37"/>
      <c r="V748" s="37"/>
      <c r="W748" s="9"/>
      <c r="X748" s="8"/>
      <c r="Y748" s="8"/>
      <c r="Z748" s="8"/>
      <c r="AA748" s="8"/>
      <c r="AB748" s="8"/>
      <c r="AC748" s="8"/>
      <c r="AD748" s="8"/>
      <c r="AE748" s="8"/>
      <c r="AG748" s="37"/>
      <c r="AH748" s="37"/>
      <c r="AI748" s="9"/>
      <c r="AJ748" s="8"/>
      <c r="AK748" s="8"/>
      <c r="AL748" s="8"/>
      <c r="AM748" s="8"/>
      <c r="AN748" s="8"/>
      <c r="AO748" s="8"/>
      <c r="AP748" s="8"/>
      <c r="AQ748" s="8"/>
      <c r="AS748" s="37"/>
      <c r="AT748" s="37"/>
      <c r="AU748" s="9"/>
      <c r="AV748" s="8"/>
      <c r="AW748" s="8"/>
      <c r="AX748" s="8"/>
      <c r="AY748" s="8"/>
      <c r="AZ748" s="8"/>
      <c r="BA748" s="8"/>
      <c r="BB748" s="8"/>
      <c r="BC748" s="8"/>
    </row>
    <row r="749" spans="1:55" x14ac:dyDescent="0.25">
      <c r="A749" s="46">
        <v>78.400000000000006</v>
      </c>
      <c r="B749" s="48" t="b">
        <v>1</v>
      </c>
      <c r="U749" s="37"/>
      <c r="V749" s="37"/>
      <c r="W749" s="9"/>
      <c r="X749" s="8"/>
      <c r="Y749" s="8"/>
      <c r="Z749" s="8"/>
      <c r="AA749" s="8"/>
      <c r="AB749" s="8"/>
      <c r="AC749" s="8"/>
      <c r="AD749" s="8"/>
      <c r="AE749" s="8"/>
      <c r="AG749" s="37"/>
      <c r="AH749" s="37"/>
      <c r="AI749" s="9"/>
      <c r="AJ749" s="8"/>
      <c r="AK749" s="8"/>
      <c r="AL749" s="8"/>
      <c r="AM749" s="8"/>
      <c r="AN749" s="8"/>
      <c r="AO749" s="8"/>
      <c r="AP749" s="8"/>
      <c r="AQ749" s="8"/>
      <c r="AS749" s="37"/>
      <c r="AT749" s="37"/>
      <c r="AU749" s="9"/>
      <c r="AV749" s="8"/>
      <c r="AW749" s="8"/>
      <c r="AX749" s="8"/>
      <c r="AY749" s="8"/>
      <c r="AZ749" s="8"/>
      <c r="BA749" s="8"/>
      <c r="BB749" s="8"/>
      <c r="BC749" s="8"/>
    </row>
    <row r="750" spans="1:55" x14ac:dyDescent="0.25">
      <c r="A750" s="46">
        <v>78.099999999999994</v>
      </c>
      <c r="B750" s="48" t="b">
        <v>1</v>
      </c>
      <c r="U750" s="37"/>
      <c r="V750" s="37"/>
      <c r="W750" s="9"/>
      <c r="X750" s="8"/>
      <c r="Y750" s="8"/>
      <c r="Z750" s="8"/>
      <c r="AA750" s="8"/>
      <c r="AB750" s="8"/>
      <c r="AC750" s="8"/>
      <c r="AD750" s="8"/>
      <c r="AE750" s="8"/>
      <c r="AG750" s="37"/>
      <c r="AH750" s="37"/>
      <c r="AI750" s="9"/>
      <c r="AJ750" s="8"/>
      <c r="AK750" s="8"/>
      <c r="AL750" s="8"/>
      <c r="AM750" s="8"/>
      <c r="AN750" s="8"/>
      <c r="AO750" s="8"/>
      <c r="AP750" s="8"/>
      <c r="AQ750" s="8"/>
      <c r="AS750" s="37"/>
      <c r="AT750" s="37"/>
      <c r="AU750" s="9"/>
      <c r="AV750" s="8"/>
      <c r="AW750" s="8"/>
      <c r="AX750" s="8"/>
      <c r="AY750" s="8"/>
      <c r="AZ750" s="8"/>
      <c r="BA750" s="8"/>
      <c r="BB750" s="8"/>
      <c r="BC750" s="8"/>
    </row>
    <row r="751" spans="1:55" x14ac:dyDescent="0.25">
      <c r="A751" s="46">
        <v>78.099999999999994</v>
      </c>
      <c r="B751" s="48" t="b">
        <v>1</v>
      </c>
      <c r="U751" s="37"/>
      <c r="V751" s="37"/>
      <c r="W751" s="9"/>
      <c r="X751" s="8"/>
      <c r="Y751" s="8"/>
      <c r="Z751" s="8"/>
      <c r="AA751" s="8"/>
      <c r="AB751" s="8"/>
      <c r="AC751" s="8"/>
      <c r="AD751" s="8"/>
      <c r="AE751" s="8"/>
      <c r="AG751" s="37"/>
      <c r="AH751" s="37"/>
      <c r="AI751" s="9"/>
      <c r="AJ751" s="8"/>
      <c r="AK751" s="8"/>
      <c r="AL751" s="8"/>
      <c r="AM751" s="8"/>
      <c r="AN751" s="8"/>
      <c r="AO751" s="8"/>
      <c r="AP751" s="8"/>
      <c r="AQ751" s="8"/>
      <c r="AS751" s="37"/>
      <c r="AT751" s="37"/>
      <c r="AU751" s="9"/>
      <c r="AV751" s="8"/>
      <c r="AW751" s="8"/>
      <c r="AX751" s="8"/>
      <c r="AY751" s="8"/>
      <c r="AZ751" s="8"/>
      <c r="BA751" s="8"/>
      <c r="BB751" s="8"/>
      <c r="BC751" s="8"/>
    </row>
    <row r="752" spans="1:55" x14ac:dyDescent="0.25">
      <c r="A752" s="46">
        <v>77.7</v>
      </c>
      <c r="B752" s="48" t="b">
        <v>1</v>
      </c>
      <c r="U752" s="37"/>
      <c r="V752" s="37"/>
      <c r="W752" s="9"/>
      <c r="X752" s="8"/>
      <c r="Y752" s="8"/>
      <c r="Z752" s="8"/>
      <c r="AA752" s="8"/>
      <c r="AB752" s="8"/>
      <c r="AC752" s="8"/>
      <c r="AD752" s="8"/>
      <c r="AE752" s="8"/>
      <c r="AG752" s="37"/>
      <c r="AH752" s="37"/>
      <c r="AI752" s="9"/>
      <c r="AJ752" s="8"/>
      <c r="AK752" s="8"/>
      <c r="AL752" s="8"/>
      <c r="AM752" s="8"/>
      <c r="AN752" s="8"/>
      <c r="AO752" s="8"/>
      <c r="AP752" s="8"/>
      <c r="AQ752" s="8"/>
      <c r="AS752" s="37"/>
      <c r="AT752" s="37"/>
      <c r="AU752" s="9"/>
      <c r="AV752" s="8"/>
      <c r="AW752" s="8"/>
      <c r="AX752" s="8"/>
      <c r="AY752" s="8"/>
      <c r="AZ752" s="8"/>
      <c r="BA752" s="8"/>
      <c r="BB752" s="8"/>
      <c r="BC752" s="8"/>
    </row>
    <row r="753" spans="1:55" x14ac:dyDescent="0.25">
      <c r="A753" s="46">
        <v>77.3</v>
      </c>
      <c r="B753" s="48" t="b">
        <v>1</v>
      </c>
      <c r="U753" s="37"/>
      <c r="V753" s="37"/>
      <c r="W753" s="9"/>
      <c r="X753" s="8"/>
      <c r="Y753" s="8"/>
      <c r="Z753" s="8"/>
      <c r="AA753" s="8"/>
      <c r="AB753" s="8"/>
      <c r="AC753" s="8"/>
      <c r="AD753" s="8"/>
      <c r="AE753" s="8"/>
      <c r="AG753" s="37"/>
      <c r="AH753" s="37"/>
      <c r="AI753" s="9"/>
      <c r="AJ753" s="8"/>
      <c r="AK753" s="8"/>
      <c r="AL753" s="8"/>
      <c r="AM753" s="8"/>
      <c r="AN753" s="8"/>
      <c r="AO753" s="8"/>
      <c r="AP753" s="8"/>
      <c r="AQ753" s="8"/>
      <c r="AS753" s="37"/>
      <c r="AT753" s="37"/>
      <c r="AU753" s="9"/>
      <c r="AV753" s="8"/>
      <c r="AW753" s="8"/>
      <c r="AX753" s="8"/>
      <c r="AY753" s="8"/>
      <c r="AZ753" s="8"/>
      <c r="BA753" s="8"/>
      <c r="BB753" s="8"/>
      <c r="BC753" s="8"/>
    </row>
    <row r="754" spans="1:55" x14ac:dyDescent="0.25">
      <c r="A754" s="46">
        <v>77</v>
      </c>
      <c r="B754" s="48" t="b">
        <v>1</v>
      </c>
      <c r="U754" s="37"/>
      <c r="V754" s="37"/>
      <c r="W754" s="9"/>
      <c r="X754" s="8"/>
      <c r="Y754" s="8"/>
      <c r="Z754" s="8"/>
      <c r="AA754" s="8"/>
      <c r="AB754" s="8"/>
      <c r="AC754" s="8"/>
      <c r="AD754" s="8"/>
      <c r="AE754" s="8"/>
      <c r="AG754" s="37"/>
      <c r="AH754" s="37"/>
      <c r="AI754" s="9"/>
      <c r="AJ754" s="8"/>
      <c r="AK754" s="8"/>
      <c r="AL754" s="8"/>
      <c r="AM754" s="8"/>
      <c r="AN754" s="8"/>
      <c r="AO754" s="8"/>
      <c r="AP754" s="8"/>
      <c r="AQ754" s="8"/>
      <c r="AS754" s="37"/>
      <c r="AT754" s="37"/>
      <c r="AU754" s="9"/>
      <c r="AV754" s="8"/>
      <c r="AW754" s="8"/>
      <c r="AX754" s="8"/>
      <c r="AY754" s="8"/>
      <c r="AZ754" s="8"/>
      <c r="BA754" s="8"/>
      <c r="BB754" s="8"/>
      <c r="BC754" s="8"/>
    </row>
    <row r="755" spans="1:55" x14ac:dyDescent="0.25">
      <c r="A755" s="46">
        <v>77</v>
      </c>
      <c r="B755" s="48" t="b">
        <v>1</v>
      </c>
      <c r="U755" s="37"/>
      <c r="V755" s="37"/>
      <c r="W755" s="9"/>
      <c r="X755" s="8"/>
      <c r="Y755" s="8"/>
      <c r="Z755" s="8"/>
      <c r="AA755" s="8"/>
      <c r="AB755" s="8"/>
      <c r="AC755" s="8"/>
      <c r="AD755" s="8"/>
      <c r="AE755" s="8"/>
      <c r="AG755" s="37"/>
      <c r="AH755" s="37"/>
      <c r="AI755" s="9"/>
      <c r="AJ755" s="8"/>
      <c r="AK755" s="8"/>
      <c r="AL755" s="8"/>
      <c r="AM755" s="8"/>
      <c r="AN755" s="8"/>
      <c r="AO755" s="8"/>
      <c r="AP755" s="8"/>
      <c r="AQ755" s="8"/>
      <c r="AS755" s="37"/>
      <c r="AT755" s="37"/>
      <c r="AU755" s="9"/>
      <c r="AV755" s="8"/>
      <c r="AW755" s="8"/>
      <c r="AX755" s="8"/>
      <c r="AY755" s="8"/>
      <c r="AZ755" s="8"/>
      <c r="BA755" s="8"/>
      <c r="BB755" s="8"/>
      <c r="BC755" s="8"/>
    </row>
    <row r="756" spans="1:55" x14ac:dyDescent="0.25">
      <c r="A756" s="46">
        <v>76.900000000000006</v>
      </c>
      <c r="B756" s="48" t="b">
        <v>1</v>
      </c>
      <c r="U756" s="37"/>
      <c r="V756" s="37"/>
      <c r="W756" s="9"/>
      <c r="X756" s="8"/>
      <c r="Y756" s="8"/>
      <c r="Z756" s="8"/>
      <c r="AA756" s="8"/>
      <c r="AB756" s="8"/>
      <c r="AC756" s="8"/>
      <c r="AD756" s="8"/>
      <c r="AE756" s="8"/>
      <c r="AG756" s="37"/>
      <c r="AH756" s="37"/>
      <c r="AI756" s="9"/>
      <c r="AJ756" s="8"/>
      <c r="AK756" s="8"/>
      <c r="AL756" s="8"/>
      <c r="AM756" s="8"/>
      <c r="AN756" s="8"/>
      <c r="AO756" s="8"/>
      <c r="AP756" s="8"/>
      <c r="AQ756" s="8"/>
      <c r="AS756" s="37"/>
      <c r="AT756" s="37"/>
      <c r="AU756" s="9"/>
      <c r="AV756" s="8"/>
      <c r="AW756" s="8"/>
      <c r="AX756" s="8"/>
      <c r="AY756" s="8"/>
      <c r="AZ756" s="8"/>
      <c r="BA756" s="8"/>
      <c r="BB756" s="8"/>
      <c r="BC756" s="8"/>
    </row>
    <row r="757" spans="1:55" x14ac:dyDescent="0.25">
      <c r="A757" s="46">
        <v>63.5</v>
      </c>
      <c r="B757" s="48" t="b">
        <v>1</v>
      </c>
      <c r="U757" s="37"/>
      <c r="V757" s="37"/>
      <c r="W757" s="9"/>
      <c r="X757" s="8"/>
      <c r="Y757" s="8"/>
      <c r="Z757" s="8"/>
      <c r="AA757" s="8"/>
      <c r="AB757" s="8"/>
      <c r="AC757" s="8"/>
      <c r="AD757" s="8"/>
      <c r="AE757" s="8"/>
      <c r="AG757" s="37"/>
      <c r="AH757" s="37"/>
      <c r="AI757" s="9"/>
      <c r="AJ757" s="8"/>
      <c r="AK757" s="8"/>
      <c r="AL757" s="8"/>
      <c r="AM757" s="8"/>
      <c r="AN757" s="8"/>
      <c r="AO757" s="8"/>
      <c r="AP757" s="8"/>
      <c r="AQ757" s="8"/>
      <c r="AS757" s="37"/>
      <c r="AT757" s="37"/>
      <c r="AU757" s="9"/>
      <c r="AV757" s="8"/>
      <c r="AW757" s="8"/>
      <c r="AX757" s="8"/>
      <c r="AY757" s="8"/>
      <c r="AZ757" s="8"/>
      <c r="BA757" s="8"/>
      <c r="BB757" s="8"/>
      <c r="BC757" s="8"/>
    </row>
    <row r="758" spans="1:55" x14ac:dyDescent="0.25">
      <c r="A758" s="46">
        <v>63</v>
      </c>
      <c r="B758" s="48" t="b">
        <v>1</v>
      </c>
      <c r="U758" s="37"/>
      <c r="V758" s="37"/>
      <c r="W758" s="9"/>
      <c r="X758" s="8"/>
      <c r="Y758" s="8"/>
      <c r="Z758" s="8"/>
      <c r="AA758" s="8"/>
      <c r="AB758" s="8"/>
      <c r="AC758" s="8"/>
      <c r="AD758" s="8"/>
      <c r="AE758" s="8"/>
      <c r="AG758" s="37"/>
      <c r="AH758" s="37"/>
      <c r="AI758" s="9"/>
      <c r="AJ758" s="8"/>
      <c r="AK758" s="8"/>
      <c r="AL758" s="8"/>
      <c r="AM758" s="8"/>
      <c r="AN758" s="8"/>
      <c r="AO758" s="8"/>
      <c r="AP758" s="8"/>
      <c r="AQ758" s="8"/>
      <c r="AS758" s="37"/>
      <c r="AT758" s="37"/>
      <c r="AU758" s="9"/>
      <c r="AV758" s="8"/>
      <c r="AW758" s="8"/>
      <c r="AX758" s="8"/>
      <c r="AY758" s="8"/>
      <c r="AZ758" s="8"/>
      <c r="BA758" s="8"/>
      <c r="BB758" s="8"/>
      <c r="BC758" s="8"/>
    </row>
    <row r="759" spans="1:55" x14ac:dyDescent="0.25">
      <c r="A759" s="46">
        <v>62.7</v>
      </c>
      <c r="B759" s="48" t="b">
        <v>1</v>
      </c>
      <c r="U759" s="37"/>
      <c r="V759" s="37"/>
      <c r="W759" s="9"/>
      <c r="X759" s="8"/>
      <c r="Y759" s="8"/>
      <c r="Z759" s="8"/>
      <c r="AA759" s="8"/>
      <c r="AB759" s="8"/>
      <c r="AC759" s="8"/>
      <c r="AD759" s="8"/>
      <c r="AE759" s="8"/>
      <c r="AG759" s="37"/>
      <c r="AH759" s="37"/>
      <c r="AI759" s="9"/>
      <c r="AJ759" s="8"/>
      <c r="AK759" s="8"/>
      <c r="AL759" s="8"/>
      <c r="AM759" s="8"/>
      <c r="AN759" s="8"/>
      <c r="AO759" s="8"/>
      <c r="AP759" s="8"/>
      <c r="AQ759" s="8"/>
      <c r="AS759" s="37"/>
      <c r="AT759" s="37"/>
      <c r="AU759" s="9"/>
      <c r="AV759" s="8"/>
      <c r="AW759" s="8"/>
      <c r="AX759" s="8"/>
      <c r="AY759" s="8"/>
      <c r="AZ759" s="8"/>
      <c r="BA759" s="8"/>
      <c r="BB759" s="8"/>
      <c r="BC759" s="8"/>
    </row>
    <row r="760" spans="1:55" x14ac:dyDescent="0.25">
      <c r="A760" s="46">
        <v>62.2</v>
      </c>
      <c r="B760" s="48" t="b">
        <v>1</v>
      </c>
      <c r="U760" s="37"/>
      <c r="V760" s="37"/>
      <c r="W760" s="9"/>
      <c r="X760" s="8"/>
      <c r="Y760" s="8"/>
      <c r="Z760" s="8"/>
      <c r="AA760" s="8"/>
      <c r="AB760" s="8"/>
      <c r="AC760" s="8"/>
      <c r="AD760" s="8"/>
      <c r="AE760" s="8"/>
      <c r="AG760" s="37"/>
      <c r="AH760" s="37"/>
      <c r="AI760" s="9"/>
      <c r="AJ760" s="8"/>
      <c r="AK760" s="8"/>
      <c r="AL760" s="8"/>
      <c r="AM760" s="8"/>
      <c r="AN760" s="8"/>
      <c r="AO760" s="8"/>
      <c r="AP760" s="8"/>
      <c r="AQ760" s="8"/>
      <c r="AS760" s="37"/>
      <c r="AT760" s="37"/>
      <c r="AU760" s="9"/>
      <c r="AV760" s="8"/>
      <c r="AW760" s="8"/>
      <c r="AX760" s="8"/>
      <c r="AY760" s="8"/>
      <c r="AZ760" s="8"/>
      <c r="BA760" s="8"/>
      <c r="BB760" s="8"/>
      <c r="BC760" s="8"/>
    </row>
    <row r="761" spans="1:55" x14ac:dyDescent="0.25">
      <c r="A761" s="46">
        <v>61.8</v>
      </c>
      <c r="B761" s="48" t="b">
        <v>1</v>
      </c>
      <c r="U761" s="37"/>
      <c r="V761" s="37"/>
      <c r="W761" s="9"/>
      <c r="X761" s="8"/>
      <c r="Y761" s="8"/>
      <c r="Z761" s="8"/>
      <c r="AA761" s="8"/>
      <c r="AB761" s="8"/>
      <c r="AC761" s="8"/>
      <c r="AD761" s="8"/>
      <c r="AE761" s="8"/>
      <c r="AG761" s="37"/>
      <c r="AH761" s="37"/>
      <c r="AI761" s="9"/>
      <c r="AJ761" s="8"/>
      <c r="AK761" s="8"/>
      <c r="AL761" s="8"/>
      <c r="AM761" s="8"/>
      <c r="AN761" s="8"/>
      <c r="AO761" s="8"/>
      <c r="AP761" s="8"/>
      <c r="AQ761" s="8"/>
      <c r="AS761" s="37"/>
      <c r="AT761" s="37"/>
      <c r="AU761" s="9"/>
      <c r="AV761" s="8"/>
      <c r="AW761" s="8"/>
      <c r="AX761" s="8"/>
      <c r="AY761" s="8"/>
      <c r="AZ761" s="8"/>
      <c r="BA761" s="8"/>
      <c r="BB761" s="8"/>
      <c r="BC761" s="8"/>
    </row>
    <row r="762" spans="1:55" x14ac:dyDescent="0.25">
      <c r="A762" s="46">
        <v>61.3</v>
      </c>
      <c r="B762" s="48" t="b">
        <v>1</v>
      </c>
      <c r="U762" s="37"/>
      <c r="V762" s="37"/>
      <c r="W762" s="9"/>
      <c r="X762" s="8"/>
      <c r="Y762" s="8"/>
      <c r="Z762" s="8"/>
      <c r="AA762" s="8"/>
      <c r="AB762" s="8"/>
      <c r="AC762" s="8"/>
      <c r="AD762" s="8"/>
      <c r="AE762" s="8"/>
      <c r="AG762" s="37"/>
      <c r="AH762" s="37"/>
      <c r="AI762" s="9"/>
      <c r="AJ762" s="8"/>
      <c r="AK762" s="8"/>
      <c r="AL762" s="8"/>
      <c r="AM762" s="8"/>
      <c r="AN762" s="8"/>
      <c r="AO762" s="8"/>
      <c r="AP762" s="8"/>
      <c r="AQ762" s="8"/>
      <c r="AS762" s="37"/>
      <c r="AT762" s="37"/>
      <c r="AU762" s="9"/>
      <c r="AV762" s="8"/>
      <c r="AW762" s="8"/>
      <c r="AX762" s="8"/>
      <c r="AY762" s="8"/>
      <c r="AZ762" s="8"/>
      <c r="BA762" s="8"/>
      <c r="BB762" s="8"/>
      <c r="BC762" s="8"/>
    </row>
    <row r="763" spans="1:55" x14ac:dyDescent="0.25">
      <c r="A763" s="46">
        <v>69</v>
      </c>
      <c r="B763" s="48" t="b">
        <v>1</v>
      </c>
      <c r="U763" s="37"/>
      <c r="V763" s="37"/>
      <c r="W763" s="9"/>
      <c r="X763" s="8"/>
      <c r="Y763" s="8"/>
      <c r="Z763" s="8"/>
      <c r="AA763" s="8"/>
      <c r="AB763" s="8"/>
      <c r="AC763" s="8"/>
      <c r="AD763" s="8"/>
      <c r="AE763" s="8"/>
      <c r="AG763" s="37"/>
      <c r="AH763" s="37"/>
      <c r="AI763" s="9"/>
      <c r="AJ763" s="8"/>
      <c r="AK763" s="8"/>
      <c r="AL763" s="8"/>
      <c r="AM763" s="8"/>
      <c r="AN763" s="8"/>
      <c r="AO763" s="8"/>
      <c r="AP763" s="8"/>
      <c r="AQ763" s="8"/>
      <c r="AS763" s="37"/>
      <c r="AT763" s="37"/>
      <c r="AU763" s="9"/>
      <c r="AV763" s="8"/>
      <c r="AW763" s="8"/>
      <c r="AX763" s="8"/>
      <c r="AY763" s="8"/>
      <c r="AZ763" s="8"/>
      <c r="BA763" s="8"/>
      <c r="BB763" s="8"/>
      <c r="BC763" s="8"/>
    </row>
    <row r="764" spans="1:55" x14ac:dyDescent="0.25">
      <c r="A764" s="46">
        <v>62</v>
      </c>
      <c r="B764" s="48" t="b">
        <v>1</v>
      </c>
      <c r="U764" s="37"/>
      <c r="V764" s="37"/>
      <c r="W764" s="9"/>
      <c r="X764" s="8"/>
      <c r="Y764" s="8"/>
      <c r="Z764" s="8"/>
      <c r="AA764" s="8"/>
      <c r="AB764" s="8"/>
      <c r="AC764" s="8"/>
      <c r="AD764" s="8"/>
      <c r="AE764" s="8"/>
      <c r="AG764" s="37"/>
      <c r="AH764" s="37"/>
      <c r="AI764" s="9"/>
      <c r="AJ764" s="8"/>
      <c r="AK764" s="8"/>
      <c r="AL764" s="8"/>
      <c r="AM764" s="8"/>
      <c r="AN764" s="8"/>
      <c r="AO764" s="8"/>
      <c r="AP764" s="8"/>
      <c r="AQ764" s="8"/>
      <c r="AS764" s="37"/>
      <c r="AT764" s="37"/>
      <c r="AU764" s="9"/>
      <c r="AV764" s="8"/>
      <c r="AW764" s="8"/>
      <c r="AX764" s="8"/>
      <c r="AY764" s="8"/>
      <c r="AZ764" s="8"/>
      <c r="BA764" s="8"/>
      <c r="BB764" s="8"/>
      <c r="BC764" s="8"/>
    </row>
    <row r="765" spans="1:55" x14ac:dyDescent="0.25">
      <c r="A765" s="46">
        <v>59.8</v>
      </c>
      <c r="B765" s="48" t="b">
        <v>1</v>
      </c>
      <c r="U765" s="37"/>
      <c r="V765" s="37"/>
      <c r="W765" s="9"/>
      <c r="X765" s="8"/>
      <c r="Y765" s="8"/>
      <c r="Z765" s="8"/>
      <c r="AA765" s="8"/>
      <c r="AB765" s="8"/>
      <c r="AC765" s="8"/>
      <c r="AD765" s="8"/>
      <c r="AE765" s="8"/>
      <c r="AG765" s="37"/>
      <c r="AH765" s="37"/>
      <c r="AI765" s="9"/>
      <c r="AJ765" s="8"/>
      <c r="AK765" s="8"/>
      <c r="AL765" s="8"/>
      <c r="AM765" s="8"/>
      <c r="AN765" s="8"/>
      <c r="AO765" s="8"/>
      <c r="AP765" s="8"/>
      <c r="AQ765" s="8"/>
      <c r="AS765" s="37"/>
      <c r="AT765" s="37"/>
      <c r="AU765" s="9"/>
      <c r="AV765" s="8"/>
      <c r="AW765" s="8"/>
      <c r="AX765" s="8"/>
      <c r="AY765" s="8"/>
      <c r="AZ765" s="8"/>
      <c r="BA765" s="8"/>
      <c r="BB765" s="8"/>
      <c r="BC765" s="8"/>
    </row>
    <row r="766" spans="1:55" x14ac:dyDescent="0.25">
      <c r="A766" s="46">
        <v>59.1</v>
      </c>
      <c r="B766" s="48" t="b">
        <v>1</v>
      </c>
      <c r="U766" s="37"/>
      <c r="V766" s="37"/>
      <c r="W766" s="9"/>
      <c r="X766" s="8"/>
      <c r="Y766" s="8"/>
      <c r="Z766" s="8"/>
      <c r="AA766" s="8"/>
      <c r="AB766" s="8"/>
      <c r="AC766" s="8"/>
      <c r="AD766" s="8"/>
      <c r="AE766" s="8"/>
      <c r="AG766" s="37"/>
      <c r="AH766" s="37"/>
      <c r="AI766" s="9"/>
      <c r="AJ766" s="8"/>
      <c r="AK766" s="8"/>
      <c r="AL766" s="8"/>
      <c r="AM766" s="8"/>
      <c r="AN766" s="8"/>
      <c r="AO766" s="8"/>
      <c r="AP766" s="8"/>
      <c r="AQ766" s="8"/>
      <c r="AS766" s="37"/>
      <c r="AT766" s="37"/>
      <c r="AU766" s="9"/>
      <c r="AV766" s="8"/>
      <c r="AW766" s="8"/>
      <c r="AX766" s="8"/>
      <c r="AY766" s="8"/>
      <c r="AZ766" s="8"/>
      <c r="BA766" s="8"/>
      <c r="BB766" s="8"/>
      <c r="BC766" s="8"/>
    </row>
    <row r="767" spans="1:55" x14ac:dyDescent="0.25">
      <c r="A767" s="46">
        <v>58.6</v>
      </c>
      <c r="B767" s="48" t="b">
        <v>1</v>
      </c>
      <c r="U767" s="37"/>
      <c r="V767" s="37"/>
      <c r="W767" s="9"/>
      <c r="X767" s="8"/>
      <c r="Y767" s="8"/>
      <c r="Z767" s="8"/>
      <c r="AA767" s="8"/>
      <c r="AB767" s="8"/>
      <c r="AC767" s="8"/>
      <c r="AD767" s="8"/>
      <c r="AE767" s="8"/>
      <c r="AG767" s="37"/>
      <c r="AH767" s="37"/>
      <c r="AI767" s="9"/>
      <c r="AJ767" s="8"/>
      <c r="AK767" s="8"/>
      <c r="AL767" s="8"/>
      <c r="AM767" s="8"/>
      <c r="AN767" s="8"/>
      <c r="AO767" s="8"/>
      <c r="AP767" s="8"/>
      <c r="AQ767" s="8"/>
      <c r="AS767" s="37"/>
      <c r="AT767" s="37"/>
      <c r="AU767" s="9"/>
      <c r="AV767" s="8"/>
      <c r="AW767" s="8"/>
      <c r="AX767" s="8"/>
      <c r="AY767" s="8"/>
      <c r="AZ767" s="8"/>
      <c r="BA767" s="8"/>
      <c r="BB767" s="8"/>
      <c r="BC767" s="8"/>
    </row>
    <row r="768" spans="1:55" x14ac:dyDescent="0.25">
      <c r="A768" s="46">
        <v>58.1</v>
      </c>
      <c r="B768" s="48" t="b">
        <v>1</v>
      </c>
      <c r="U768" s="37"/>
      <c r="V768" s="37"/>
      <c r="W768" s="9"/>
      <c r="X768" s="8"/>
      <c r="Y768" s="8"/>
      <c r="Z768" s="8"/>
      <c r="AA768" s="8"/>
      <c r="AB768" s="8"/>
      <c r="AC768" s="8"/>
      <c r="AD768" s="8"/>
      <c r="AE768" s="8"/>
      <c r="AG768" s="37"/>
      <c r="AH768" s="37"/>
      <c r="AI768" s="9"/>
      <c r="AJ768" s="8"/>
      <c r="AK768" s="8"/>
      <c r="AL768" s="8"/>
      <c r="AM768" s="8"/>
      <c r="AN768" s="8"/>
      <c r="AO768" s="8"/>
      <c r="AP768" s="8"/>
      <c r="AQ768" s="8"/>
      <c r="AS768" s="37"/>
      <c r="AT768" s="37"/>
      <c r="AU768" s="9"/>
      <c r="AV768" s="8"/>
      <c r="AW768" s="8"/>
      <c r="AX768" s="8"/>
      <c r="AY768" s="8"/>
      <c r="AZ768" s="8"/>
      <c r="BA768" s="8"/>
      <c r="BB768" s="8"/>
      <c r="BC768" s="8"/>
    </row>
    <row r="769" spans="1:55" x14ac:dyDescent="0.25">
      <c r="A769" s="46">
        <v>58</v>
      </c>
      <c r="B769" s="48" t="b">
        <v>1</v>
      </c>
      <c r="U769" s="37"/>
      <c r="V769" s="37"/>
      <c r="W769" s="9"/>
      <c r="X769" s="8"/>
      <c r="Y769" s="8"/>
      <c r="Z769" s="8"/>
      <c r="AA769" s="8"/>
      <c r="AB769" s="8"/>
      <c r="AC769" s="8"/>
      <c r="AD769" s="8"/>
      <c r="AE769" s="8"/>
      <c r="AG769" s="37"/>
      <c r="AH769" s="37"/>
      <c r="AI769" s="9"/>
      <c r="AJ769" s="8"/>
      <c r="AK769" s="8"/>
      <c r="AL769" s="8"/>
      <c r="AM769" s="8"/>
      <c r="AN769" s="8"/>
      <c r="AO769" s="8"/>
      <c r="AP769" s="8"/>
      <c r="AQ769" s="8"/>
      <c r="AS769" s="37"/>
      <c r="AT769" s="37"/>
      <c r="AU769" s="9"/>
      <c r="AV769" s="8"/>
      <c r="AW769" s="8"/>
      <c r="AX769" s="8"/>
      <c r="AY769" s="8"/>
      <c r="AZ769" s="8"/>
      <c r="BA769" s="8"/>
      <c r="BB769" s="8"/>
      <c r="BC769" s="8"/>
    </row>
    <row r="770" spans="1:55" x14ac:dyDescent="0.25">
      <c r="A770" s="46">
        <v>57.9</v>
      </c>
      <c r="B770" s="48" t="b">
        <v>1</v>
      </c>
      <c r="U770" s="37"/>
      <c r="V770" s="37"/>
      <c r="W770" s="9"/>
      <c r="X770" s="8"/>
      <c r="Y770" s="8"/>
      <c r="Z770" s="8"/>
      <c r="AA770" s="8"/>
      <c r="AB770" s="8"/>
      <c r="AC770" s="8"/>
      <c r="AD770" s="8"/>
      <c r="AE770" s="8"/>
      <c r="AG770" s="37"/>
      <c r="AH770" s="37"/>
      <c r="AI770" s="9"/>
      <c r="AJ770" s="8"/>
      <c r="AK770" s="8"/>
      <c r="AL770" s="8"/>
      <c r="AM770" s="8"/>
      <c r="AN770" s="8"/>
      <c r="AO770" s="8"/>
      <c r="AP770" s="8"/>
      <c r="AQ770" s="8"/>
      <c r="AS770" s="37"/>
      <c r="AT770" s="37"/>
      <c r="AU770" s="9"/>
      <c r="AV770" s="8"/>
      <c r="AW770" s="8"/>
      <c r="AX770" s="8"/>
      <c r="AY770" s="8"/>
      <c r="AZ770" s="8"/>
      <c r="BA770" s="8"/>
      <c r="BB770" s="8"/>
      <c r="BC770" s="8"/>
    </row>
    <row r="771" spans="1:55" x14ac:dyDescent="0.25">
      <c r="A771" s="46">
        <v>57.7</v>
      </c>
      <c r="B771" s="48" t="b">
        <v>1</v>
      </c>
      <c r="U771" s="37"/>
      <c r="V771" s="37"/>
      <c r="W771" s="9"/>
      <c r="X771" s="8"/>
      <c r="Y771" s="8"/>
      <c r="Z771" s="8"/>
      <c r="AA771" s="8"/>
      <c r="AB771" s="8"/>
      <c r="AC771" s="8"/>
      <c r="AD771" s="8"/>
      <c r="AE771" s="8"/>
      <c r="AG771" s="37"/>
      <c r="AH771" s="37"/>
      <c r="AI771" s="9"/>
      <c r="AJ771" s="8"/>
      <c r="AK771" s="8"/>
      <c r="AL771" s="8"/>
      <c r="AM771" s="8"/>
      <c r="AN771" s="8"/>
      <c r="AO771" s="8"/>
      <c r="AP771" s="8"/>
      <c r="AQ771" s="8"/>
      <c r="AS771" s="37"/>
      <c r="AT771" s="37"/>
      <c r="AU771" s="9"/>
      <c r="AV771" s="8"/>
      <c r="AW771" s="8"/>
      <c r="AX771" s="8"/>
      <c r="AY771" s="8"/>
      <c r="AZ771" s="8"/>
      <c r="BA771" s="8"/>
      <c r="BB771" s="8"/>
      <c r="BC771" s="8"/>
    </row>
    <row r="772" spans="1:55" x14ac:dyDescent="0.25">
      <c r="A772" s="46">
        <v>57.4</v>
      </c>
      <c r="B772" s="48" t="b">
        <v>1</v>
      </c>
      <c r="U772" s="37"/>
      <c r="V772" s="37"/>
      <c r="W772" s="9"/>
      <c r="X772" s="8"/>
      <c r="Y772" s="8"/>
      <c r="Z772" s="8"/>
      <c r="AA772" s="8"/>
      <c r="AB772" s="8"/>
      <c r="AC772" s="8"/>
      <c r="AD772" s="8"/>
      <c r="AE772" s="8"/>
      <c r="AG772" s="37"/>
      <c r="AH772" s="37"/>
      <c r="AI772" s="9"/>
      <c r="AJ772" s="8"/>
      <c r="AK772" s="8"/>
      <c r="AL772" s="8"/>
      <c r="AM772" s="8"/>
      <c r="AN772" s="8"/>
      <c r="AO772" s="8"/>
      <c r="AP772" s="8"/>
      <c r="AQ772" s="8"/>
      <c r="AS772" s="37"/>
      <c r="AT772" s="37"/>
      <c r="AU772" s="9"/>
      <c r="AV772" s="8"/>
      <c r="AW772" s="8"/>
      <c r="AX772" s="8"/>
      <c r="AY772" s="8"/>
      <c r="AZ772" s="8"/>
      <c r="BA772" s="8"/>
      <c r="BB772" s="8"/>
      <c r="BC772" s="8"/>
    </row>
    <row r="773" spans="1:55" x14ac:dyDescent="0.25">
      <c r="A773" s="46" t="str">
        <v/>
      </c>
      <c r="B773" s="48" t="b">
        <v>0</v>
      </c>
      <c r="U773" s="37"/>
      <c r="V773" s="37"/>
      <c r="W773" s="9"/>
      <c r="X773" s="8"/>
      <c r="Y773" s="8"/>
      <c r="Z773" s="8"/>
      <c r="AA773" s="8"/>
      <c r="AB773" s="8"/>
      <c r="AC773" s="8"/>
      <c r="AD773" s="8"/>
      <c r="AE773" s="8"/>
      <c r="AG773" s="37"/>
      <c r="AH773" s="37"/>
      <c r="AI773" s="9"/>
      <c r="AJ773" s="8"/>
      <c r="AK773" s="8"/>
      <c r="AL773" s="8"/>
      <c r="AM773" s="8"/>
      <c r="AN773" s="8"/>
      <c r="AO773" s="8"/>
      <c r="AP773" s="8"/>
      <c r="AQ773" s="8"/>
      <c r="AS773" s="37"/>
      <c r="AT773" s="37"/>
      <c r="AU773" s="9"/>
      <c r="AV773" s="8"/>
      <c r="AW773" s="8"/>
      <c r="AX773" s="8"/>
      <c r="AY773" s="8"/>
      <c r="AZ773" s="8"/>
      <c r="BA773" s="8"/>
      <c r="BB773" s="8"/>
      <c r="BC773" s="8"/>
    </row>
    <row r="774" spans="1:55" x14ac:dyDescent="0.25">
      <c r="A774" s="46">
        <v>73.900000000000006</v>
      </c>
      <c r="B774" s="48" t="b">
        <v>1</v>
      </c>
      <c r="U774" s="37"/>
      <c r="V774" s="37"/>
      <c r="W774" s="9"/>
      <c r="X774" s="8"/>
      <c r="Y774" s="8"/>
      <c r="Z774" s="8"/>
      <c r="AA774" s="8"/>
      <c r="AB774" s="8"/>
      <c r="AC774" s="8"/>
      <c r="AD774" s="8"/>
      <c r="AE774" s="8"/>
      <c r="AG774" s="37"/>
      <c r="AH774" s="37"/>
      <c r="AI774" s="9"/>
      <c r="AJ774" s="8"/>
      <c r="AK774" s="8"/>
      <c r="AL774" s="8"/>
      <c r="AM774" s="8"/>
      <c r="AN774" s="8"/>
      <c r="AO774" s="8"/>
      <c r="AP774" s="8"/>
      <c r="AQ774" s="8"/>
      <c r="AS774" s="37"/>
      <c r="AT774" s="37"/>
      <c r="AU774" s="9"/>
      <c r="AV774" s="8"/>
      <c r="AW774" s="8"/>
      <c r="AX774" s="8"/>
      <c r="AY774" s="8"/>
      <c r="AZ774" s="8"/>
      <c r="BA774" s="8"/>
      <c r="BB774" s="8"/>
      <c r="BC774" s="8"/>
    </row>
    <row r="775" spans="1:55" x14ac:dyDescent="0.25">
      <c r="A775" s="46">
        <v>73.599999999999994</v>
      </c>
      <c r="B775" s="48" t="b">
        <v>1</v>
      </c>
      <c r="U775" s="37"/>
      <c r="V775" s="37"/>
      <c r="W775" s="9"/>
      <c r="X775" s="8"/>
      <c r="Y775" s="8"/>
      <c r="Z775" s="8"/>
      <c r="AA775" s="8"/>
      <c r="AB775" s="8"/>
      <c r="AC775" s="8"/>
      <c r="AD775" s="8"/>
      <c r="AE775" s="8"/>
      <c r="AG775" s="37"/>
      <c r="AH775" s="37"/>
      <c r="AI775" s="9"/>
      <c r="AJ775" s="8"/>
      <c r="AK775" s="8"/>
      <c r="AL775" s="8"/>
      <c r="AM775" s="8"/>
      <c r="AN775" s="8"/>
      <c r="AO775" s="8"/>
      <c r="AP775" s="8"/>
      <c r="AQ775" s="8"/>
      <c r="AS775" s="37"/>
      <c r="AT775" s="37"/>
      <c r="AU775" s="9"/>
      <c r="AV775" s="8"/>
      <c r="AW775" s="8"/>
      <c r="AX775" s="8"/>
      <c r="AY775" s="8"/>
      <c r="AZ775" s="8"/>
      <c r="BA775" s="8"/>
      <c r="BB775" s="8"/>
      <c r="BC775" s="8"/>
    </row>
    <row r="776" spans="1:55" x14ac:dyDescent="0.25">
      <c r="A776" s="46">
        <v>73.400000000000006</v>
      </c>
      <c r="B776" s="48" t="b">
        <v>1</v>
      </c>
      <c r="U776" s="37"/>
      <c r="V776" s="37"/>
      <c r="W776" s="9"/>
      <c r="X776" s="8"/>
      <c r="Y776" s="8"/>
      <c r="Z776" s="8"/>
      <c r="AA776" s="8"/>
      <c r="AB776" s="8"/>
      <c r="AC776" s="8"/>
      <c r="AD776" s="8"/>
      <c r="AE776" s="8"/>
      <c r="AG776" s="37"/>
      <c r="AH776" s="37"/>
      <c r="AI776" s="9"/>
      <c r="AJ776" s="8"/>
      <c r="AK776" s="8"/>
      <c r="AL776" s="8"/>
      <c r="AM776" s="8"/>
      <c r="AN776" s="8"/>
      <c r="AO776" s="8"/>
      <c r="AP776" s="8"/>
      <c r="AQ776" s="8"/>
      <c r="AS776" s="37"/>
      <c r="AT776" s="37"/>
      <c r="AU776" s="9"/>
      <c r="AV776" s="8"/>
      <c r="AW776" s="8"/>
      <c r="AX776" s="8"/>
      <c r="AY776" s="8"/>
      <c r="AZ776" s="8"/>
      <c r="BA776" s="8"/>
      <c r="BB776" s="8"/>
      <c r="BC776" s="8"/>
    </row>
    <row r="777" spans="1:55" x14ac:dyDescent="0.25">
      <c r="A777" s="46">
        <v>72.099999999999994</v>
      </c>
      <c r="B777" s="48" t="b">
        <v>1</v>
      </c>
      <c r="U777" s="37"/>
      <c r="V777" s="37"/>
      <c r="W777" s="9"/>
      <c r="X777" s="8"/>
      <c r="Y777" s="8"/>
      <c r="Z777" s="8"/>
      <c r="AA777" s="8"/>
      <c r="AB777" s="8"/>
      <c r="AC777" s="8"/>
      <c r="AD777" s="8"/>
      <c r="AE777" s="8"/>
      <c r="AG777" s="37"/>
      <c r="AH777" s="37"/>
      <c r="AI777" s="9"/>
      <c r="AJ777" s="8"/>
      <c r="AK777" s="8"/>
      <c r="AL777" s="8"/>
      <c r="AM777" s="8"/>
      <c r="AN777" s="8"/>
      <c r="AO777" s="8"/>
      <c r="AP777" s="8"/>
      <c r="AQ777" s="8"/>
      <c r="AS777" s="37"/>
      <c r="AT777" s="37"/>
      <c r="AU777" s="9"/>
      <c r="AV777" s="8"/>
      <c r="AW777" s="8"/>
      <c r="AX777" s="8"/>
      <c r="AY777" s="8"/>
      <c r="AZ777" s="8"/>
      <c r="BA777" s="8"/>
      <c r="BB777" s="8"/>
      <c r="BC777" s="8"/>
    </row>
    <row r="778" spans="1:55" x14ac:dyDescent="0.25">
      <c r="A778" s="46">
        <v>73.099999999999994</v>
      </c>
      <c r="B778" s="48" t="b">
        <v>1</v>
      </c>
      <c r="U778" s="37"/>
      <c r="V778" s="37"/>
      <c r="W778" s="9"/>
      <c r="X778" s="8"/>
      <c r="Y778" s="8"/>
      <c r="Z778" s="8"/>
      <c r="AA778" s="8"/>
      <c r="AB778" s="8"/>
      <c r="AC778" s="8"/>
      <c r="AD778" s="8"/>
      <c r="AE778" s="8"/>
      <c r="AG778" s="37"/>
      <c r="AH778" s="37"/>
      <c r="AI778" s="9"/>
      <c r="AJ778" s="8"/>
      <c r="AK778" s="8"/>
      <c r="AL778" s="8"/>
      <c r="AM778" s="8"/>
      <c r="AN778" s="8"/>
      <c r="AO778" s="8"/>
      <c r="AP778" s="8"/>
      <c r="AQ778" s="8"/>
      <c r="AS778" s="37"/>
      <c r="AT778" s="37"/>
      <c r="AU778" s="9"/>
      <c r="AV778" s="8"/>
      <c r="AW778" s="8"/>
      <c r="AX778" s="8"/>
      <c r="AY778" s="8"/>
      <c r="AZ778" s="8"/>
      <c r="BA778" s="8"/>
      <c r="BB778" s="8"/>
      <c r="BC778" s="8"/>
    </row>
    <row r="779" spans="1:55" x14ac:dyDescent="0.25">
      <c r="A779" s="46">
        <v>72.7</v>
      </c>
      <c r="B779" s="48" t="b">
        <v>1</v>
      </c>
      <c r="U779" s="37"/>
      <c r="V779" s="37"/>
      <c r="W779" s="9"/>
      <c r="X779" s="8"/>
      <c r="Y779" s="8"/>
      <c r="Z779" s="8"/>
      <c r="AA779" s="8"/>
      <c r="AB779" s="8"/>
      <c r="AC779" s="8"/>
      <c r="AD779" s="8"/>
      <c r="AE779" s="8"/>
      <c r="AG779" s="37"/>
      <c r="AH779" s="37"/>
      <c r="AI779" s="9"/>
      <c r="AJ779" s="8"/>
      <c r="AK779" s="8"/>
      <c r="AL779" s="8"/>
      <c r="AM779" s="8"/>
      <c r="AN779" s="8"/>
      <c r="AO779" s="8"/>
      <c r="AP779" s="8"/>
      <c r="AQ779" s="8"/>
      <c r="AS779" s="37"/>
      <c r="AT779" s="37"/>
      <c r="AU779" s="9"/>
      <c r="AV779" s="8"/>
      <c r="AW779" s="8"/>
      <c r="AX779" s="8"/>
      <c r="AY779" s="8"/>
      <c r="AZ779" s="8"/>
      <c r="BA779" s="8"/>
      <c r="BB779" s="8"/>
      <c r="BC779" s="8"/>
    </row>
    <row r="780" spans="1:55" x14ac:dyDescent="0.25">
      <c r="A780" s="46">
        <v>73.599999999999994</v>
      </c>
      <c r="B780" s="48" t="b">
        <v>1</v>
      </c>
      <c r="U780" s="37"/>
      <c r="V780" s="37"/>
      <c r="W780" s="9"/>
      <c r="X780" s="8"/>
      <c r="Y780" s="8"/>
      <c r="Z780" s="8"/>
      <c r="AA780" s="8"/>
      <c r="AB780" s="8"/>
      <c r="AC780" s="8"/>
      <c r="AD780" s="8"/>
      <c r="AE780" s="8"/>
      <c r="AG780" s="37"/>
      <c r="AH780" s="37"/>
      <c r="AI780" s="9"/>
      <c r="AJ780" s="8"/>
      <c r="AK780" s="8"/>
      <c r="AL780" s="8"/>
      <c r="AM780" s="8"/>
      <c r="AN780" s="8"/>
      <c r="AO780" s="8"/>
      <c r="AP780" s="8"/>
      <c r="AQ780" s="8"/>
      <c r="AS780" s="37"/>
      <c r="AT780" s="37"/>
      <c r="AU780" s="9"/>
      <c r="AV780" s="8"/>
      <c r="AW780" s="8"/>
      <c r="AX780" s="8"/>
      <c r="AY780" s="8"/>
      <c r="AZ780" s="8"/>
      <c r="BA780" s="8"/>
      <c r="BB780" s="8"/>
      <c r="BC780" s="8"/>
    </row>
    <row r="781" spans="1:55" x14ac:dyDescent="0.25">
      <c r="A781" s="46">
        <v>73.3</v>
      </c>
      <c r="B781" s="48" t="b">
        <v>1</v>
      </c>
      <c r="U781" s="37"/>
      <c r="V781" s="37"/>
      <c r="W781" s="9"/>
      <c r="X781" s="8"/>
      <c r="Y781" s="8"/>
      <c r="Z781" s="8"/>
      <c r="AA781" s="8"/>
      <c r="AB781" s="8"/>
      <c r="AC781" s="8"/>
      <c r="AD781" s="8"/>
      <c r="AE781" s="8"/>
      <c r="AG781" s="37"/>
      <c r="AH781" s="37"/>
      <c r="AI781" s="9"/>
      <c r="AJ781" s="8"/>
      <c r="AK781" s="8"/>
      <c r="AL781" s="8"/>
      <c r="AM781" s="8"/>
      <c r="AN781" s="8"/>
      <c r="AO781" s="8"/>
      <c r="AP781" s="8"/>
      <c r="AQ781" s="8"/>
      <c r="AS781" s="37"/>
      <c r="AT781" s="37"/>
      <c r="AU781" s="9"/>
      <c r="AV781" s="8"/>
      <c r="AW781" s="8"/>
      <c r="AX781" s="8"/>
      <c r="AY781" s="8"/>
      <c r="AZ781" s="8"/>
      <c r="BA781" s="8"/>
      <c r="BB781" s="8"/>
      <c r="BC781" s="8"/>
    </row>
    <row r="782" spans="1:55" x14ac:dyDescent="0.25">
      <c r="A782" s="46">
        <v>72.900000000000006</v>
      </c>
      <c r="B782" s="48" t="b">
        <v>1</v>
      </c>
      <c r="U782" s="37"/>
      <c r="V782" s="37"/>
      <c r="W782" s="9"/>
      <c r="X782" s="8"/>
      <c r="Y782" s="8"/>
      <c r="Z782" s="8"/>
      <c r="AA782" s="8"/>
      <c r="AB782" s="8"/>
      <c r="AC782" s="8"/>
      <c r="AD782" s="8"/>
      <c r="AE782" s="8"/>
      <c r="AG782" s="37"/>
      <c r="AH782" s="37"/>
      <c r="AI782" s="9"/>
      <c r="AJ782" s="8"/>
      <c r="AK782" s="8"/>
      <c r="AL782" s="8"/>
      <c r="AM782" s="8"/>
      <c r="AN782" s="8"/>
      <c r="AO782" s="8"/>
      <c r="AP782" s="8"/>
      <c r="AQ782" s="8"/>
      <c r="AS782" s="37"/>
      <c r="AT782" s="37"/>
      <c r="AU782" s="9"/>
      <c r="AV782" s="8"/>
      <c r="AW782" s="8"/>
      <c r="AX782" s="8"/>
      <c r="AY782" s="8"/>
      <c r="AZ782" s="8"/>
      <c r="BA782" s="8"/>
      <c r="BB782" s="8"/>
      <c r="BC782" s="8"/>
    </row>
    <row r="783" spans="1:55" x14ac:dyDescent="0.25">
      <c r="A783" s="46">
        <v>72.3</v>
      </c>
      <c r="B783" s="48" t="b">
        <v>1</v>
      </c>
      <c r="U783" s="37"/>
      <c r="V783" s="37"/>
      <c r="W783" s="9"/>
      <c r="X783" s="8"/>
      <c r="Y783" s="8"/>
      <c r="Z783" s="8"/>
      <c r="AA783" s="8"/>
      <c r="AB783" s="8"/>
      <c r="AC783" s="8"/>
      <c r="AD783" s="8"/>
      <c r="AE783" s="8"/>
      <c r="AG783" s="37"/>
      <c r="AH783" s="37"/>
      <c r="AI783" s="9"/>
      <c r="AJ783" s="8"/>
      <c r="AK783" s="8"/>
      <c r="AL783" s="8"/>
      <c r="AM783" s="8"/>
      <c r="AN783" s="8"/>
      <c r="AO783" s="8"/>
      <c r="AP783" s="8"/>
      <c r="AQ783" s="8"/>
      <c r="AS783" s="37"/>
      <c r="AT783" s="37"/>
      <c r="AU783" s="9"/>
      <c r="AV783" s="8"/>
      <c r="AW783" s="8"/>
      <c r="AX783" s="8"/>
      <c r="AY783" s="8"/>
      <c r="AZ783" s="8"/>
      <c r="BA783" s="8"/>
      <c r="BB783" s="8"/>
      <c r="BC783" s="8"/>
    </row>
    <row r="784" spans="1:55" x14ac:dyDescent="0.25">
      <c r="A784" s="46">
        <v>69.7</v>
      </c>
      <c r="B784" s="48" t="b">
        <v>1</v>
      </c>
      <c r="U784" s="37"/>
      <c r="V784" s="37"/>
      <c r="W784" s="9"/>
      <c r="X784" s="8"/>
      <c r="Y784" s="8"/>
      <c r="Z784" s="8"/>
      <c r="AA784" s="8"/>
      <c r="AB784" s="8"/>
      <c r="AC784" s="8"/>
      <c r="AD784" s="8"/>
      <c r="AE784" s="8"/>
      <c r="AG784" s="37"/>
      <c r="AH784" s="37"/>
      <c r="AI784" s="9"/>
      <c r="AJ784" s="8"/>
      <c r="AK784" s="8"/>
      <c r="AL784" s="8"/>
      <c r="AM784" s="8"/>
      <c r="AN784" s="8"/>
      <c r="AO784" s="8"/>
      <c r="AP784" s="8"/>
      <c r="AQ784" s="8"/>
      <c r="AS784" s="37"/>
      <c r="AT784" s="37"/>
      <c r="AU784" s="9"/>
      <c r="AV784" s="8"/>
      <c r="AW784" s="8"/>
      <c r="AX784" s="8"/>
      <c r="AY784" s="8"/>
      <c r="AZ784" s="8"/>
      <c r="BA784" s="8"/>
      <c r="BB784" s="8"/>
      <c r="BC784" s="8"/>
    </row>
    <row r="785" spans="1:55" x14ac:dyDescent="0.25">
      <c r="A785" s="46">
        <v>69.3</v>
      </c>
      <c r="B785" s="48" t="b">
        <v>1</v>
      </c>
      <c r="U785" s="37"/>
      <c r="V785" s="37"/>
      <c r="W785" s="9"/>
      <c r="X785" s="8"/>
      <c r="Y785" s="8"/>
      <c r="Z785" s="8"/>
      <c r="AA785" s="8"/>
      <c r="AB785" s="8"/>
      <c r="AC785" s="8"/>
      <c r="AD785" s="8"/>
      <c r="AE785" s="8"/>
      <c r="AG785" s="37"/>
      <c r="AH785" s="37"/>
      <c r="AI785" s="9"/>
      <c r="AJ785" s="8"/>
      <c r="AK785" s="8"/>
      <c r="AL785" s="8"/>
      <c r="AM785" s="8"/>
      <c r="AN785" s="8"/>
      <c r="AO785" s="8"/>
      <c r="AP785" s="8"/>
      <c r="AQ785" s="8"/>
      <c r="AS785" s="37"/>
      <c r="AT785" s="37"/>
      <c r="AU785" s="9"/>
      <c r="AV785" s="8"/>
      <c r="AW785" s="8"/>
      <c r="AX785" s="8"/>
      <c r="AY785" s="8"/>
      <c r="AZ785" s="8"/>
      <c r="BA785" s="8"/>
      <c r="BB785" s="8"/>
      <c r="BC785" s="8"/>
    </row>
    <row r="786" spans="1:55" x14ac:dyDescent="0.25">
      <c r="A786" s="46">
        <v>73</v>
      </c>
      <c r="B786" s="48" t="b">
        <v>1</v>
      </c>
      <c r="U786" s="37"/>
      <c r="V786" s="37"/>
      <c r="W786" s="9"/>
      <c r="X786" s="8"/>
      <c r="Y786" s="8"/>
      <c r="Z786" s="8"/>
      <c r="AA786" s="8"/>
      <c r="AB786" s="8"/>
      <c r="AC786" s="8"/>
      <c r="AD786" s="8"/>
      <c r="AE786" s="8"/>
      <c r="AG786" s="37"/>
      <c r="AH786" s="37"/>
      <c r="AI786" s="9"/>
      <c r="AJ786" s="8"/>
      <c r="AK786" s="8"/>
      <c r="AL786" s="8"/>
      <c r="AM786" s="8"/>
      <c r="AN786" s="8"/>
      <c r="AO786" s="8"/>
      <c r="AP786" s="8"/>
      <c r="AQ786" s="8"/>
      <c r="AS786" s="37"/>
      <c r="AT786" s="37"/>
      <c r="AU786" s="9"/>
      <c r="AV786" s="8"/>
      <c r="AW786" s="8"/>
      <c r="AX786" s="8"/>
      <c r="AY786" s="8"/>
      <c r="AZ786" s="8"/>
      <c r="BA786" s="8"/>
      <c r="BB786" s="8"/>
      <c r="BC786" s="8"/>
    </row>
    <row r="787" spans="1:55" x14ac:dyDescent="0.25">
      <c r="A787" s="46">
        <v>71.400000000000006</v>
      </c>
      <c r="B787" s="48" t="b">
        <v>1</v>
      </c>
      <c r="U787" s="37"/>
      <c r="V787" s="37"/>
      <c r="W787" s="9"/>
      <c r="X787" s="8"/>
      <c r="Y787" s="8"/>
      <c r="Z787" s="8"/>
      <c r="AA787" s="8"/>
      <c r="AB787" s="8"/>
      <c r="AC787" s="8"/>
      <c r="AD787" s="8"/>
      <c r="AE787" s="8"/>
      <c r="AG787" s="37"/>
      <c r="AH787" s="37"/>
      <c r="AI787" s="9"/>
      <c r="AJ787" s="8"/>
      <c r="AK787" s="8"/>
      <c r="AL787" s="8"/>
      <c r="AM787" s="8"/>
      <c r="AN787" s="8"/>
      <c r="AO787" s="8"/>
      <c r="AP787" s="8"/>
      <c r="AQ787" s="8"/>
      <c r="AS787" s="37"/>
      <c r="AT787" s="37"/>
      <c r="AU787" s="9"/>
      <c r="AV787" s="8"/>
      <c r="AW787" s="8"/>
      <c r="AX787" s="8"/>
      <c r="AY787" s="8"/>
      <c r="AZ787" s="8"/>
      <c r="BA787" s="8"/>
      <c r="BB787" s="8"/>
      <c r="BC787" s="8"/>
    </row>
    <row r="788" spans="1:55" x14ac:dyDescent="0.25">
      <c r="A788" s="46">
        <v>71.2</v>
      </c>
      <c r="B788" s="48" t="b">
        <v>1</v>
      </c>
      <c r="U788" s="37"/>
      <c r="V788" s="37"/>
      <c r="W788" s="9"/>
      <c r="X788" s="8"/>
      <c r="Y788" s="8"/>
      <c r="Z788" s="8"/>
      <c r="AA788" s="8"/>
      <c r="AB788" s="8"/>
      <c r="AC788" s="8"/>
      <c r="AD788" s="8"/>
      <c r="AE788" s="8"/>
      <c r="AG788" s="37"/>
      <c r="AH788" s="37"/>
      <c r="AI788" s="9"/>
      <c r="AJ788" s="8"/>
      <c r="AK788" s="8"/>
      <c r="AL788" s="8"/>
      <c r="AM788" s="8"/>
      <c r="AN788" s="8"/>
      <c r="AO788" s="8"/>
      <c r="AP788" s="8"/>
      <c r="AQ788" s="8"/>
      <c r="AS788" s="37"/>
      <c r="AT788" s="37"/>
      <c r="AU788" s="9"/>
      <c r="AV788" s="8"/>
      <c r="AW788" s="8"/>
      <c r="AX788" s="8"/>
      <c r="AY788" s="8"/>
      <c r="AZ788" s="8"/>
      <c r="BA788" s="8"/>
      <c r="BB788" s="8"/>
      <c r="BC788" s="8"/>
    </row>
    <row r="789" spans="1:55" x14ac:dyDescent="0.25">
      <c r="A789" s="46">
        <v>72</v>
      </c>
      <c r="B789" s="48" t="b">
        <v>1</v>
      </c>
      <c r="U789" s="37"/>
      <c r="V789" s="37"/>
      <c r="W789" s="9"/>
      <c r="X789" s="8"/>
      <c r="Y789" s="8"/>
      <c r="Z789" s="8"/>
      <c r="AA789" s="8"/>
      <c r="AB789" s="8"/>
      <c r="AC789" s="8"/>
      <c r="AD789" s="8"/>
      <c r="AE789" s="8"/>
      <c r="AG789" s="37"/>
      <c r="AH789" s="37"/>
      <c r="AI789" s="9"/>
      <c r="AJ789" s="8"/>
      <c r="AK789" s="8"/>
      <c r="AL789" s="8"/>
      <c r="AM789" s="8"/>
      <c r="AN789" s="8"/>
      <c r="AO789" s="8"/>
      <c r="AP789" s="8"/>
      <c r="AQ789" s="8"/>
      <c r="AS789" s="37"/>
      <c r="AT789" s="37"/>
      <c r="AU789" s="9"/>
      <c r="AV789" s="8"/>
      <c r="AW789" s="8"/>
      <c r="AX789" s="8"/>
      <c r="AY789" s="8"/>
      <c r="AZ789" s="8"/>
      <c r="BA789" s="8"/>
      <c r="BB789" s="8"/>
      <c r="BC789" s="8"/>
    </row>
    <row r="790" spans="1:55" x14ac:dyDescent="0.25">
      <c r="A790" s="46">
        <v>76.2</v>
      </c>
      <c r="B790" s="48" t="b">
        <v>1</v>
      </c>
      <c r="U790" s="37"/>
      <c r="V790" s="37"/>
      <c r="W790" s="9"/>
      <c r="X790" s="8"/>
      <c r="Y790" s="8"/>
      <c r="Z790" s="8"/>
      <c r="AA790" s="8"/>
      <c r="AB790" s="8"/>
      <c r="AC790" s="8"/>
      <c r="AD790" s="8"/>
      <c r="AE790" s="8"/>
      <c r="AG790" s="37"/>
      <c r="AH790" s="37"/>
      <c r="AI790" s="9"/>
      <c r="AJ790" s="8"/>
      <c r="AK790" s="8"/>
      <c r="AL790" s="8"/>
      <c r="AM790" s="8"/>
      <c r="AN790" s="8"/>
      <c r="AO790" s="8"/>
      <c r="AP790" s="8"/>
      <c r="AQ790" s="8"/>
      <c r="AS790" s="37"/>
      <c r="AT790" s="37"/>
      <c r="AU790" s="9"/>
      <c r="AV790" s="8"/>
      <c r="AW790" s="8"/>
      <c r="AX790" s="8"/>
      <c r="AY790" s="8"/>
      <c r="AZ790" s="8"/>
      <c r="BA790" s="8"/>
      <c r="BB790" s="8"/>
      <c r="BC790" s="8"/>
    </row>
    <row r="791" spans="1:55" x14ac:dyDescent="0.25">
      <c r="A791" s="46">
        <v>76</v>
      </c>
      <c r="B791" s="48" t="b">
        <v>1</v>
      </c>
      <c r="U791" s="37"/>
      <c r="V791" s="37"/>
      <c r="W791" s="9"/>
      <c r="X791" s="8"/>
      <c r="Y791" s="8"/>
      <c r="Z791" s="8"/>
      <c r="AA791" s="8"/>
      <c r="AB791" s="8"/>
      <c r="AC791" s="8"/>
      <c r="AD791" s="8"/>
      <c r="AE791" s="8"/>
      <c r="AG791" s="37"/>
      <c r="AH791" s="37"/>
      <c r="AI791" s="9"/>
      <c r="AJ791" s="8"/>
      <c r="AK791" s="8"/>
      <c r="AL791" s="8"/>
      <c r="AM791" s="8"/>
      <c r="AN791" s="8"/>
      <c r="AO791" s="8"/>
      <c r="AP791" s="8"/>
      <c r="AQ791" s="8"/>
      <c r="AS791" s="37"/>
      <c r="AT791" s="37"/>
      <c r="AU791" s="9"/>
      <c r="AV791" s="8"/>
      <c r="AW791" s="8"/>
      <c r="AX791" s="8"/>
      <c r="AY791" s="8"/>
      <c r="AZ791" s="8"/>
      <c r="BA791" s="8"/>
      <c r="BB791" s="8"/>
      <c r="BC791" s="8"/>
    </row>
    <row r="792" spans="1:55" x14ac:dyDescent="0.25">
      <c r="A792" s="46">
        <v>76</v>
      </c>
      <c r="B792" s="48" t="b">
        <v>1</v>
      </c>
      <c r="U792" s="37"/>
      <c r="V792" s="37"/>
      <c r="W792" s="9"/>
      <c r="X792" s="8"/>
      <c r="Y792" s="8"/>
      <c r="Z792" s="8"/>
      <c r="AA792" s="8"/>
      <c r="AB792" s="8"/>
      <c r="AC792" s="8"/>
      <c r="AD792" s="8"/>
      <c r="AE792" s="8"/>
      <c r="AG792" s="37"/>
      <c r="AH792" s="37"/>
      <c r="AI792" s="9"/>
      <c r="AJ792" s="8"/>
      <c r="AK792" s="8"/>
      <c r="AL792" s="8"/>
      <c r="AM792" s="8"/>
      <c r="AN792" s="8"/>
      <c r="AO792" s="8"/>
      <c r="AP792" s="8"/>
      <c r="AQ792" s="8"/>
      <c r="AS792" s="37"/>
      <c r="AT792" s="37"/>
      <c r="AU792" s="9"/>
      <c r="AV792" s="8"/>
      <c r="AW792" s="8"/>
      <c r="AX792" s="8"/>
      <c r="AY792" s="8"/>
      <c r="AZ792" s="8"/>
      <c r="BA792" s="8"/>
      <c r="BB792" s="8"/>
      <c r="BC792" s="8"/>
    </row>
    <row r="793" spans="1:55" x14ac:dyDescent="0.25">
      <c r="A793" s="46">
        <v>75.5</v>
      </c>
      <c r="B793" s="48" t="b">
        <v>1</v>
      </c>
      <c r="U793" s="37"/>
      <c r="V793" s="37"/>
      <c r="W793" s="9"/>
      <c r="X793" s="8"/>
      <c r="Y793" s="8"/>
      <c r="Z793" s="8"/>
      <c r="AA793" s="8"/>
      <c r="AB793" s="8"/>
      <c r="AC793" s="8"/>
      <c r="AD793" s="8"/>
      <c r="AE793" s="8"/>
      <c r="AG793" s="37"/>
      <c r="AH793" s="37"/>
      <c r="AI793" s="9"/>
      <c r="AJ793" s="8"/>
      <c r="AK793" s="8"/>
      <c r="AL793" s="8"/>
      <c r="AM793" s="8"/>
      <c r="AN793" s="8"/>
      <c r="AO793" s="8"/>
      <c r="AP793" s="8"/>
      <c r="AQ793" s="8"/>
      <c r="AS793" s="37"/>
      <c r="AT793" s="37"/>
      <c r="AU793" s="9"/>
      <c r="AV793" s="8"/>
      <c r="AW793" s="8"/>
      <c r="AX793" s="8"/>
      <c r="AY793" s="8"/>
      <c r="AZ793" s="8"/>
      <c r="BA793" s="8"/>
      <c r="BB793" s="8"/>
      <c r="BC793" s="8"/>
    </row>
    <row r="794" spans="1:55" x14ac:dyDescent="0.25">
      <c r="A794" s="46">
        <v>75.3</v>
      </c>
      <c r="B794" s="48" t="b">
        <v>1</v>
      </c>
      <c r="U794" s="37"/>
      <c r="V794" s="37"/>
      <c r="W794" s="9"/>
      <c r="X794" s="8"/>
      <c r="Y794" s="8"/>
      <c r="Z794" s="8"/>
      <c r="AA794" s="8"/>
      <c r="AB794" s="8"/>
      <c r="AC794" s="8"/>
      <c r="AD794" s="8"/>
      <c r="AE794" s="8"/>
      <c r="AG794" s="37"/>
      <c r="AH794" s="37"/>
      <c r="AI794" s="9"/>
      <c r="AJ794" s="8"/>
      <c r="AK794" s="8"/>
      <c r="AL794" s="8"/>
      <c r="AM794" s="8"/>
      <c r="AN794" s="8"/>
      <c r="AO794" s="8"/>
      <c r="AP794" s="8"/>
      <c r="AQ794" s="8"/>
      <c r="AS794" s="37"/>
      <c r="AT794" s="37"/>
      <c r="AU794" s="9"/>
      <c r="AV794" s="8"/>
      <c r="AW794" s="8"/>
      <c r="AX794" s="8"/>
      <c r="AY794" s="8"/>
      <c r="AZ794" s="8"/>
      <c r="BA794" s="8"/>
      <c r="BB794" s="8"/>
      <c r="BC794" s="8"/>
    </row>
    <row r="795" spans="1:55" x14ac:dyDescent="0.25">
      <c r="A795" s="46">
        <v>75</v>
      </c>
      <c r="B795" s="48" t="b">
        <v>1</v>
      </c>
      <c r="U795" s="37"/>
      <c r="V795" s="37"/>
      <c r="W795" s="9"/>
      <c r="X795" s="8"/>
      <c r="Y795" s="8"/>
      <c r="Z795" s="8"/>
      <c r="AA795" s="8"/>
      <c r="AB795" s="8"/>
      <c r="AC795" s="8"/>
      <c r="AD795" s="8"/>
      <c r="AE795" s="8"/>
      <c r="AG795" s="37"/>
      <c r="AH795" s="37"/>
      <c r="AI795" s="9"/>
      <c r="AJ795" s="8"/>
      <c r="AK795" s="8"/>
      <c r="AL795" s="8"/>
      <c r="AM795" s="8"/>
      <c r="AN795" s="8"/>
      <c r="AO795" s="8"/>
      <c r="AP795" s="8"/>
      <c r="AQ795" s="8"/>
      <c r="AS795" s="37"/>
      <c r="AT795" s="37"/>
      <c r="AU795" s="9"/>
      <c r="AV795" s="8"/>
      <c r="AW795" s="8"/>
      <c r="AX795" s="8"/>
      <c r="AY795" s="8"/>
      <c r="AZ795" s="8"/>
      <c r="BA795" s="8"/>
      <c r="BB795" s="8"/>
      <c r="BC795" s="8"/>
    </row>
    <row r="796" spans="1:55" x14ac:dyDescent="0.25">
      <c r="A796" s="46">
        <v>75.099999999999994</v>
      </c>
      <c r="B796" s="48" t="b">
        <v>1</v>
      </c>
      <c r="U796" s="37"/>
      <c r="V796" s="37"/>
      <c r="W796" s="9"/>
      <c r="X796" s="8"/>
      <c r="Y796" s="8"/>
      <c r="Z796" s="8"/>
      <c r="AA796" s="8"/>
      <c r="AB796" s="8"/>
      <c r="AC796" s="8"/>
      <c r="AD796" s="8"/>
      <c r="AE796" s="8"/>
      <c r="AG796" s="37"/>
      <c r="AH796" s="37"/>
      <c r="AI796" s="9"/>
      <c r="AJ796" s="8"/>
      <c r="AK796" s="8"/>
      <c r="AL796" s="8"/>
      <c r="AM796" s="8"/>
      <c r="AN796" s="8"/>
      <c r="AO796" s="8"/>
      <c r="AP796" s="8"/>
      <c r="AQ796" s="8"/>
      <c r="AS796" s="37"/>
      <c r="AT796" s="37"/>
      <c r="AU796" s="9"/>
      <c r="AV796" s="8"/>
      <c r="AW796" s="8"/>
      <c r="AX796" s="8"/>
      <c r="AY796" s="8"/>
      <c r="AZ796" s="8"/>
      <c r="BA796" s="8"/>
      <c r="BB796" s="8"/>
      <c r="BC796" s="8"/>
    </row>
    <row r="797" spans="1:55" x14ac:dyDescent="0.25">
      <c r="A797" s="46">
        <v>74.599999999999994</v>
      </c>
      <c r="B797" s="48" t="b">
        <v>1</v>
      </c>
      <c r="U797" s="37"/>
      <c r="V797" s="37"/>
      <c r="W797" s="9"/>
      <c r="X797" s="8"/>
      <c r="Y797" s="8"/>
      <c r="Z797" s="8"/>
      <c r="AA797" s="8"/>
      <c r="AB797" s="8"/>
      <c r="AC797" s="8"/>
      <c r="AD797" s="8"/>
      <c r="AE797" s="8"/>
      <c r="AG797" s="37"/>
      <c r="AH797" s="37"/>
      <c r="AI797" s="9"/>
      <c r="AJ797" s="8"/>
      <c r="AK797" s="8"/>
      <c r="AL797" s="8"/>
      <c r="AM797" s="8"/>
      <c r="AN797" s="8"/>
      <c r="AO797" s="8"/>
      <c r="AP797" s="8"/>
      <c r="AQ797" s="8"/>
      <c r="AS797" s="37"/>
      <c r="AT797" s="37"/>
      <c r="AU797" s="9"/>
      <c r="AV797" s="8"/>
      <c r="AW797" s="8"/>
      <c r="AX797" s="8"/>
      <c r="AY797" s="8"/>
      <c r="AZ797" s="8"/>
      <c r="BA797" s="8"/>
      <c r="BB797" s="8"/>
      <c r="BC797" s="8"/>
    </row>
    <row r="798" spans="1:55" x14ac:dyDescent="0.25">
      <c r="A798" s="46">
        <v>74.7</v>
      </c>
      <c r="B798" s="48" t="b">
        <v>1</v>
      </c>
      <c r="U798" s="37"/>
      <c r="V798" s="37"/>
      <c r="W798" s="9"/>
      <c r="X798" s="8"/>
      <c r="Y798" s="8"/>
      <c r="Z798" s="8"/>
      <c r="AA798" s="8"/>
      <c r="AB798" s="8"/>
      <c r="AC798" s="8"/>
      <c r="AD798" s="8"/>
      <c r="AE798" s="8"/>
      <c r="AG798" s="37"/>
      <c r="AH798" s="37"/>
      <c r="AI798" s="9"/>
      <c r="AJ798" s="8"/>
      <c r="AK798" s="8"/>
      <c r="AL798" s="8"/>
      <c r="AM798" s="8"/>
      <c r="AN798" s="8"/>
      <c r="AO798" s="8"/>
      <c r="AP798" s="8"/>
      <c r="AQ798" s="8"/>
      <c r="AS798" s="37"/>
      <c r="AT798" s="37"/>
      <c r="AU798" s="9"/>
      <c r="AV798" s="8"/>
      <c r="AW798" s="8"/>
      <c r="AX798" s="8"/>
      <c r="AY798" s="8"/>
      <c r="AZ798" s="8"/>
      <c r="BA798" s="8"/>
      <c r="BB798" s="8"/>
      <c r="BC798" s="8"/>
    </row>
    <row r="799" spans="1:55" x14ac:dyDescent="0.25">
      <c r="A799" s="46">
        <v>74.400000000000006</v>
      </c>
      <c r="B799" s="48" t="b">
        <v>1</v>
      </c>
      <c r="U799" s="37"/>
      <c r="V799" s="37"/>
      <c r="W799" s="9"/>
      <c r="X799" s="8"/>
      <c r="Y799" s="8"/>
      <c r="Z799" s="8"/>
      <c r="AA799" s="8"/>
      <c r="AB799" s="8"/>
      <c r="AC799" s="8"/>
      <c r="AD799" s="8"/>
      <c r="AE799" s="8"/>
      <c r="AG799" s="37"/>
      <c r="AH799" s="37"/>
      <c r="AI799" s="9"/>
      <c r="AJ799" s="8"/>
      <c r="AK799" s="8"/>
      <c r="AL799" s="8"/>
      <c r="AM799" s="8"/>
      <c r="AN799" s="8"/>
      <c r="AO799" s="8"/>
      <c r="AP799" s="8"/>
      <c r="AQ799" s="8"/>
      <c r="AS799" s="37"/>
      <c r="AT799" s="37"/>
      <c r="AU799" s="9"/>
      <c r="AV799" s="8"/>
      <c r="AW799" s="8"/>
      <c r="AX799" s="8"/>
      <c r="AY799" s="8"/>
      <c r="AZ799" s="8"/>
      <c r="BA799" s="8"/>
      <c r="BB799" s="8"/>
      <c r="BC799" s="8"/>
    </row>
    <row r="800" spans="1:55" x14ac:dyDescent="0.25">
      <c r="A800" s="46">
        <v>74.2</v>
      </c>
      <c r="B800" s="48" t="b">
        <v>1</v>
      </c>
      <c r="U800" s="37"/>
      <c r="V800" s="37"/>
      <c r="W800" s="9"/>
      <c r="X800" s="8"/>
      <c r="Y800" s="8"/>
      <c r="Z800" s="8"/>
      <c r="AA800" s="8"/>
      <c r="AB800" s="8"/>
      <c r="AC800" s="8"/>
      <c r="AD800" s="8"/>
      <c r="AE800" s="8"/>
      <c r="AG800" s="37"/>
      <c r="AH800" s="37"/>
      <c r="AI800" s="9"/>
      <c r="AJ800" s="8"/>
      <c r="AK800" s="8"/>
      <c r="AL800" s="8"/>
      <c r="AM800" s="8"/>
      <c r="AN800" s="8"/>
      <c r="AO800" s="8"/>
      <c r="AP800" s="8"/>
      <c r="AQ800" s="8"/>
      <c r="AS800" s="37"/>
      <c r="AT800" s="37"/>
      <c r="AU800" s="9"/>
      <c r="AV800" s="8"/>
      <c r="AW800" s="8"/>
      <c r="AX800" s="8"/>
      <c r="AY800" s="8"/>
      <c r="AZ800" s="8"/>
      <c r="BA800" s="8"/>
      <c r="BB800" s="8"/>
      <c r="BC800" s="8"/>
    </row>
    <row r="801" spans="1:55" x14ac:dyDescent="0.25">
      <c r="A801" s="46">
        <v>74.400000000000006</v>
      </c>
      <c r="B801" s="48" t="b">
        <v>1</v>
      </c>
      <c r="U801" s="37"/>
      <c r="V801" s="37"/>
      <c r="W801" s="9"/>
      <c r="X801" s="8"/>
      <c r="Y801" s="8"/>
      <c r="Z801" s="8"/>
      <c r="AA801" s="8"/>
      <c r="AB801" s="8"/>
      <c r="AC801" s="8"/>
      <c r="AD801" s="8"/>
      <c r="AE801" s="8"/>
      <c r="AG801" s="37"/>
      <c r="AH801" s="37"/>
      <c r="AI801" s="9"/>
      <c r="AJ801" s="8"/>
      <c r="AK801" s="8"/>
      <c r="AL801" s="8"/>
      <c r="AM801" s="8"/>
      <c r="AN801" s="8"/>
      <c r="AO801" s="8"/>
      <c r="AP801" s="8"/>
      <c r="AQ801" s="8"/>
      <c r="AS801" s="37"/>
      <c r="AT801" s="37"/>
      <c r="AU801" s="9"/>
      <c r="AV801" s="8"/>
      <c r="AW801" s="8"/>
      <c r="AX801" s="8"/>
      <c r="AY801" s="8"/>
      <c r="AZ801" s="8"/>
      <c r="BA801" s="8"/>
      <c r="BB801" s="8"/>
      <c r="BC801" s="8"/>
    </row>
    <row r="802" spans="1:55" x14ac:dyDescent="0.25">
      <c r="A802" s="46">
        <v>74.400000000000006</v>
      </c>
      <c r="B802" s="48" t="b">
        <v>1</v>
      </c>
      <c r="U802" s="37"/>
      <c r="V802" s="37"/>
      <c r="W802" s="9"/>
      <c r="X802" s="8"/>
      <c r="Y802" s="8"/>
      <c r="Z802" s="8"/>
      <c r="AA802" s="8"/>
      <c r="AB802" s="8"/>
      <c r="AC802" s="8"/>
      <c r="AD802" s="8"/>
      <c r="AE802" s="8"/>
      <c r="AG802" s="37"/>
      <c r="AH802" s="37"/>
      <c r="AI802" s="9"/>
      <c r="AJ802" s="8"/>
      <c r="AK802" s="8"/>
      <c r="AL802" s="8"/>
      <c r="AM802" s="8"/>
      <c r="AN802" s="8"/>
      <c r="AO802" s="8"/>
      <c r="AP802" s="8"/>
      <c r="AQ802" s="8"/>
      <c r="AS802" s="37"/>
      <c r="AT802" s="37"/>
      <c r="AU802" s="9"/>
      <c r="AV802" s="8"/>
      <c r="AW802" s="8"/>
      <c r="AX802" s="8"/>
      <c r="AY802" s="8"/>
      <c r="AZ802" s="8"/>
      <c r="BA802" s="8"/>
      <c r="BB802" s="8"/>
      <c r="BC802" s="8"/>
    </row>
    <row r="803" spans="1:55" x14ac:dyDescent="0.25">
      <c r="A803" s="46">
        <v>73.599999999999994</v>
      </c>
      <c r="B803" s="48" t="b">
        <v>1</v>
      </c>
      <c r="U803" s="37"/>
      <c r="V803" s="37"/>
      <c r="W803" s="9"/>
      <c r="X803" s="8"/>
      <c r="Y803" s="8"/>
      <c r="Z803" s="8"/>
      <c r="AA803" s="8"/>
      <c r="AB803" s="8"/>
      <c r="AC803" s="8"/>
      <c r="AD803" s="8"/>
      <c r="AE803" s="8"/>
      <c r="AG803" s="37"/>
      <c r="AH803" s="37"/>
      <c r="AI803" s="9"/>
      <c r="AJ803" s="8"/>
      <c r="AK803" s="8"/>
      <c r="AL803" s="8"/>
      <c r="AM803" s="8"/>
      <c r="AN803" s="8"/>
      <c r="AO803" s="8"/>
      <c r="AP803" s="8"/>
      <c r="AQ803" s="8"/>
      <c r="AS803" s="37"/>
      <c r="AT803" s="37"/>
      <c r="AU803" s="9"/>
      <c r="AV803" s="8"/>
      <c r="AW803" s="8"/>
      <c r="AX803" s="8"/>
      <c r="AY803" s="8"/>
      <c r="AZ803" s="8"/>
      <c r="BA803" s="8"/>
      <c r="BB803" s="8"/>
      <c r="BC803" s="8"/>
    </row>
    <row r="804" spans="1:55" x14ac:dyDescent="0.25">
      <c r="A804" s="46">
        <v>73.400000000000006</v>
      </c>
      <c r="B804" s="48" t="b">
        <v>1</v>
      </c>
      <c r="U804" s="37"/>
      <c r="V804" s="37"/>
      <c r="W804" s="9"/>
      <c r="X804" s="8"/>
      <c r="Y804" s="8"/>
      <c r="Z804" s="8"/>
      <c r="AA804" s="8"/>
      <c r="AB804" s="8"/>
      <c r="AC804" s="8"/>
      <c r="AD804" s="8"/>
      <c r="AE804" s="8"/>
      <c r="AG804" s="37"/>
      <c r="AH804" s="37"/>
      <c r="AI804" s="9"/>
      <c r="AJ804" s="8"/>
      <c r="AK804" s="8"/>
      <c r="AL804" s="8"/>
      <c r="AM804" s="8"/>
      <c r="AN804" s="8"/>
      <c r="AO804" s="8"/>
      <c r="AP804" s="8"/>
      <c r="AQ804" s="8"/>
      <c r="AS804" s="37"/>
      <c r="AT804" s="37"/>
      <c r="AU804" s="9"/>
      <c r="AV804" s="8"/>
      <c r="AW804" s="8"/>
      <c r="AX804" s="8"/>
      <c r="AY804" s="8"/>
      <c r="AZ804" s="8"/>
      <c r="BA804" s="8"/>
      <c r="BB804" s="8"/>
      <c r="BC804" s="8"/>
    </row>
    <row r="805" spans="1:55" x14ac:dyDescent="0.25">
      <c r="A805" s="46">
        <v>72.8</v>
      </c>
      <c r="B805" s="48" t="b">
        <v>1</v>
      </c>
      <c r="U805" s="37"/>
      <c r="V805" s="37"/>
      <c r="W805" s="9"/>
      <c r="X805" s="8"/>
      <c r="Y805" s="8"/>
      <c r="Z805" s="8"/>
      <c r="AA805" s="8"/>
      <c r="AB805" s="8"/>
      <c r="AC805" s="8"/>
      <c r="AD805" s="8"/>
      <c r="AE805" s="8"/>
      <c r="AG805" s="37"/>
      <c r="AH805" s="37"/>
      <c r="AI805" s="9"/>
      <c r="AJ805" s="8"/>
      <c r="AK805" s="8"/>
      <c r="AL805" s="8"/>
      <c r="AM805" s="8"/>
      <c r="AN805" s="8"/>
      <c r="AO805" s="8"/>
      <c r="AP805" s="8"/>
      <c r="AQ805" s="8"/>
      <c r="AS805" s="37"/>
      <c r="AT805" s="37"/>
      <c r="AU805" s="9"/>
      <c r="AV805" s="8"/>
      <c r="AW805" s="8"/>
      <c r="AX805" s="8"/>
      <c r="AY805" s="8"/>
      <c r="AZ805" s="8"/>
      <c r="BA805" s="8"/>
      <c r="BB805" s="8"/>
      <c r="BC805" s="8"/>
    </row>
    <row r="806" spans="1:55" x14ac:dyDescent="0.25">
      <c r="A806" s="46">
        <v>79</v>
      </c>
      <c r="B806" s="48" t="b">
        <v>1</v>
      </c>
      <c r="U806" s="37"/>
      <c r="V806" s="37"/>
      <c r="W806" s="9"/>
      <c r="X806" s="8"/>
      <c r="Y806" s="8"/>
      <c r="Z806" s="8"/>
      <c r="AA806" s="8"/>
      <c r="AB806" s="8"/>
      <c r="AC806" s="8"/>
      <c r="AD806" s="8"/>
      <c r="AE806" s="8"/>
      <c r="AG806" s="37"/>
      <c r="AH806" s="37"/>
      <c r="AI806" s="9"/>
      <c r="AJ806" s="8"/>
      <c r="AK806" s="8"/>
      <c r="AL806" s="8"/>
      <c r="AM806" s="8"/>
      <c r="AN806" s="8"/>
      <c r="AO806" s="8"/>
      <c r="AP806" s="8"/>
      <c r="AQ806" s="8"/>
      <c r="AS806" s="37"/>
      <c r="AT806" s="37"/>
      <c r="AU806" s="9"/>
      <c r="AV806" s="8"/>
      <c r="AW806" s="8"/>
      <c r="AX806" s="8"/>
      <c r="AY806" s="8"/>
      <c r="AZ806" s="8"/>
      <c r="BA806" s="8"/>
      <c r="BB806" s="8"/>
      <c r="BC806" s="8"/>
    </row>
    <row r="807" spans="1:55" x14ac:dyDescent="0.25">
      <c r="A807" s="46">
        <v>78</v>
      </c>
      <c r="B807" s="48" t="b">
        <v>1</v>
      </c>
      <c r="U807" s="37"/>
      <c r="V807" s="37"/>
      <c r="W807" s="9"/>
      <c r="X807" s="8"/>
      <c r="Y807" s="8"/>
      <c r="Z807" s="8"/>
      <c r="AA807" s="8"/>
      <c r="AB807" s="8"/>
      <c r="AC807" s="8"/>
      <c r="AD807" s="8"/>
      <c r="AE807" s="8"/>
      <c r="AG807" s="37"/>
      <c r="AH807" s="37"/>
      <c r="AI807" s="9"/>
      <c r="AJ807" s="8"/>
      <c r="AK807" s="8"/>
      <c r="AL807" s="8"/>
      <c r="AM807" s="8"/>
      <c r="AN807" s="8"/>
      <c r="AO807" s="8"/>
      <c r="AP807" s="8"/>
      <c r="AQ807" s="8"/>
      <c r="AS807" s="37"/>
      <c r="AT807" s="37"/>
      <c r="AU807" s="9"/>
      <c r="AV807" s="8"/>
      <c r="AW807" s="8"/>
      <c r="AX807" s="8"/>
      <c r="AY807" s="8"/>
      <c r="AZ807" s="8"/>
      <c r="BA807" s="8"/>
      <c r="BB807" s="8"/>
      <c r="BC807" s="8"/>
    </row>
    <row r="808" spans="1:55" x14ac:dyDescent="0.25">
      <c r="A808" s="46">
        <v>79</v>
      </c>
      <c r="B808" s="48" t="b">
        <v>1</v>
      </c>
      <c r="U808" s="37"/>
      <c r="V808" s="37"/>
      <c r="W808" s="9"/>
      <c r="X808" s="8"/>
      <c r="Y808" s="8"/>
      <c r="Z808" s="8"/>
      <c r="AA808" s="8"/>
      <c r="AB808" s="8"/>
      <c r="AC808" s="8"/>
      <c r="AD808" s="8"/>
      <c r="AE808" s="8"/>
      <c r="AG808" s="37"/>
      <c r="AH808" s="37"/>
      <c r="AI808" s="9"/>
      <c r="AJ808" s="8"/>
      <c r="AK808" s="8"/>
      <c r="AL808" s="8"/>
      <c r="AM808" s="8"/>
      <c r="AN808" s="8"/>
      <c r="AO808" s="8"/>
      <c r="AP808" s="8"/>
      <c r="AQ808" s="8"/>
      <c r="AS808" s="37"/>
      <c r="AT808" s="37"/>
      <c r="AU808" s="9"/>
      <c r="AV808" s="8"/>
      <c r="AW808" s="8"/>
      <c r="AX808" s="8"/>
      <c r="AY808" s="8"/>
      <c r="AZ808" s="8"/>
      <c r="BA808" s="8"/>
      <c r="BB808" s="8"/>
      <c r="BC808" s="8"/>
    </row>
    <row r="809" spans="1:55" x14ac:dyDescent="0.25">
      <c r="A809" s="46">
        <v>72</v>
      </c>
      <c r="B809" s="48" t="b">
        <v>1</v>
      </c>
      <c r="U809" s="37"/>
      <c r="V809" s="37"/>
      <c r="W809" s="9"/>
      <c r="X809" s="8"/>
      <c r="Y809" s="8"/>
      <c r="Z809" s="8"/>
      <c r="AA809" s="8"/>
      <c r="AB809" s="8"/>
      <c r="AC809" s="8"/>
      <c r="AD809" s="8"/>
      <c r="AE809" s="8"/>
      <c r="AG809" s="37"/>
      <c r="AH809" s="37"/>
      <c r="AI809" s="9"/>
      <c r="AJ809" s="8"/>
      <c r="AK809" s="8"/>
      <c r="AL809" s="8"/>
      <c r="AM809" s="8"/>
      <c r="AN809" s="8"/>
      <c r="AO809" s="8"/>
      <c r="AP809" s="8"/>
      <c r="AQ809" s="8"/>
      <c r="AS809" s="37"/>
      <c r="AT809" s="37"/>
      <c r="AU809" s="9"/>
      <c r="AV809" s="8"/>
      <c r="AW809" s="8"/>
      <c r="AX809" s="8"/>
      <c r="AY809" s="8"/>
      <c r="AZ809" s="8"/>
      <c r="BA809" s="8"/>
      <c r="BB809" s="8"/>
      <c r="BC809" s="8"/>
    </row>
    <row r="810" spans="1:55" x14ac:dyDescent="0.25">
      <c r="A810" s="46">
        <v>74</v>
      </c>
      <c r="B810" s="48" t="b">
        <v>1</v>
      </c>
      <c r="U810" s="37"/>
      <c r="V810" s="37"/>
      <c r="W810" s="9"/>
      <c r="X810" s="8"/>
      <c r="Y810" s="8"/>
      <c r="Z810" s="8"/>
      <c r="AA810" s="8"/>
      <c r="AB810" s="8"/>
      <c r="AC810" s="8"/>
      <c r="AD810" s="8"/>
      <c r="AE810" s="8"/>
      <c r="AG810" s="37"/>
      <c r="AH810" s="37"/>
      <c r="AI810" s="9"/>
      <c r="AJ810" s="8"/>
      <c r="AK810" s="8"/>
      <c r="AL810" s="8"/>
      <c r="AM810" s="8"/>
      <c r="AN810" s="8"/>
      <c r="AO810" s="8"/>
      <c r="AP810" s="8"/>
      <c r="AQ810" s="8"/>
      <c r="AS810" s="37"/>
      <c r="AT810" s="37"/>
      <c r="AU810" s="9"/>
      <c r="AV810" s="8"/>
      <c r="AW810" s="8"/>
      <c r="AX810" s="8"/>
      <c r="AY810" s="8"/>
      <c r="AZ810" s="8"/>
      <c r="BA810" s="8"/>
      <c r="BB810" s="8"/>
      <c r="BC810" s="8"/>
    </row>
    <row r="811" spans="1:55" x14ac:dyDescent="0.25">
      <c r="A811" s="46">
        <v>70</v>
      </c>
      <c r="B811" s="48" t="b">
        <v>1</v>
      </c>
      <c r="U811" s="37"/>
      <c r="V811" s="37"/>
      <c r="W811" s="9"/>
      <c r="X811" s="8"/>
      <c r="Y811" s="8"/>
      <c r="Z811" s="8"/>
      <c r="AA811" s="8"/>
      <c r="AB811" s="8"/>
      <c r="AC811" s="8"/>
      <c r="AD811" s="8"/>
      <c r="AE811" s="8"/>
      <c r="AG811" s="37"/>
      <c r="AH811" s="37"/>
      <c r="AI811" s="9"/>
      <c r="AJ811" s="8"/>
      <c r="AK811" s="8"/>
      <c r="AL811" s="8"/>
      <c r="AM811" s="8"/>
      <c r="AN811" s="8"/>
      <c r="AO811" s="8"/>
      <c r="AP811" s="8"/>
      <c r="AQ811" s="8"/>
      <c r="AS811" s="37"/>
      <c r="AT811" s="37"/>
      <c r="AU811" s="9"/>
      <c r="AV811" s="8"/>
      <c r="AW811" s="8"/>
      <c r="AX811" s="8"/>
      <c r="AY811" s="8"/>
      <c r="AZ811" s="8"/>
      <c r="BA811" s="8"/>
      <c r="BB811" s="8"/>
      <c r="BC811" s="8"/>
    </row>
    <row r="812" spans="1:55" x14ac:dyDescent="0.25">
      <c r="A812" s="46">
        <v>69.900000000000006</v>
      </c>
      <c r="B812" s="48" t="b">
        <v>1</v>
      </c>
      <c r="U812" s="37"/>
      <c r="V812" s="37"/>
      <c r="W812" s="9"/>
      <c r="X812" s="8"/>
      <c r="Y812" s="8"/>
      <c r="Z812" s="8"/>
      <c r="AA812" s="8"/>
      <c r="AB812" s="8"/>
      <c r="AC812" s="8"/>
      <c r="AD812" s="8"/>
      <c r="AE812" s="8"/>
      <c r="AG812" s="37"/>
      <c r="AH812" s="37"/>
      <c r="AI812" s="9"/>
      <c r="AJ812" s="8"/>
      <c r="AK812" s="8"/>
      <c r="AL812" s="8"/>
      <c r="AM812" s="8"/>
      <c r="AN812" s="8"/>
      <c r="AO812" s="8"/>
      <c r="AP812" s="8"/>
      <c r="AQ812" s="8"/>
      <c r="AS812" s="37"/>
      <c r="AT812" s="37"/>
      <c r="AU812" s="9"/>
      <c r="AV812" s="8"/>
      <c r="AW812" s="8"/>
      <c r="AX812" s="8"/>
      <c r="AY812" s="8"/>
      <c r="AZ812" s="8"/>
      <c r="BA812" s="8"/>
      <c r="BB812" s="8"/>
      <c r="BC812" s="8"/>
    </row>
    <row r="813" spans="1:55" x14ac:dyDescent="0.25">
      <c r="A813" s="46">
        <v>69.8</v>
      </c>
      <c r="B813" s="48" t="b">
        <v>1</v>
      </c>
      <c r="U813" s="37"/>
      <c r="V813" s="37"/>
      <c r="W813" s="9"/>
      <c r="X813" s="8"/>
      <c r="Y813" s="8"/>
      <c r="Z813" s="8"/>
      <c r="AA813" s="8"/>
      <c r="AB813" s="8"/>
      <c r="AC813" s="8"/>
      <c r="AD813" s="8"/>
      <c r="AE813" s="8"/>
      <c r="AG813" s="37"/>
      <c r="AH813" s="37"/>
      <c r="AI813" s="9"/>
      <c r="AJ813" s="8"/>
      <c r="AK813" s="8"/>
      <c r="AL813" s="8"/>
      <c r="AM813" s="8"/>
      <c r="AN813" s="8"/>
      <c r="AO813" s="8"/>
      <c r="AP813" s="8"/>
      <c r="AQ813" s="8"/>
      <c r="AS813" s="37"/>
      <c r="AT813" s="37"/>
      <c r="AU813" s="9"/>
      <c r="AV813" s="8"/>
      <c r="AW813" s="8"/>
      <c r="AX813" s="8"/>
      <c r="AY813" s="8"/>
      <c r="AZ813" s="8"/>
      <c r="BA813" s="8"/>
      <c r="BB813" s="8"/>
      <c r="BC813" s="8"/>
    </row>
    <row r="814" spans="1:55" x14ac:dyDescent="0.25">
      <c r="A814" s="46">
        <v>69.7</v>
      </c>
      <c r="B814" s="48" t="b">
        <v>1</v>
      </c>
      <c r="U814" s="37"/>
      <c r="V814" s="37"/>
      <c r="W814" s="9"/>
      <c r="X814" s="8"/>
      <c r="Y814" s="8"/>
      <c r="Z814" s="8"/>
      <c r="AA814" s="8"/>
      <c r="AB814" s="8"/>
      <c r="AC814" s="8"/>
      <c r="AD814" s="8"/>
      <c r="AE814" s="8"/>
      <c r="AG814" s="37"/>
      <c r="AH814" s="37"/>
      <c r="AI814" s="9"/>
      <c r="AJ814" s="8"/>
      <c r="AK814" s="8"/>
      <c r="AL814" s="8"/>
      <c r="AM814" s="8"/>
      <c r="AN814" s="8"/>
      <c r="AO814" s="8"/>
      <c r="AP814" s="8"/>
      <c r="AQ814" s="8"/>
      <c r="AS814" s="37"/>
      <c r="AT814" s="37"/>
      <c r="AU814" s="9"/>
      <c r="AV814" s="8"/>
      <c r="AW814" s="8"/>
      <c r="AX814" s="8"/>
      <c r="AY814" s="8"/>
      <c r="AZ814" s="8"/>
      <c r="BA814" s="8"/>
      <c r="BB814" s="8"/>
      <c r="BC814" s="8"/>
    </row>
    <row r="815" spans="1:55" x14ac:dyDescent="0.25">
      <c r="A815" s="46">
        <v>69.5</v>
      </c>
      <c r="B815" s="48" t="b">
        <v>1</v>
      </c>
      <c r="U815" s="37"/>
      <c r="V815" s="37"/>
      <c r="W815" s="9"/>
      <c r="X815" s="8"/>
      <c r="Y815" s="8"/>
      <c r="Z815" s="8"/>
      <c r="AA815" s="8"/>
      <c r="AB815" s="8"/>
      <c r="AC815" s="8"/>
      <c r="AD815" s="8"/>
      <c r="AE815" s="8"/>
      <c r="AG815" s="37"/>
      <c r="AH815" s="37"/>
      <c r="AI815" s="9"/>
      <c r="AJ815" s="8"/>
      <c r="AK815" s="8"/>
      <c r="AL815" s="8"/>
      <c r="AM815" s="8"/>
      <c r="AN815" s="8"/>
      <c r="AO815" s="8"/>
      <c r="AP815" s="8"/>
      <c r="AQ815" s="8"/>
      <c r="AS815" s="37"/>
      <c r="AT815" s="37"/>
      <c r="AU815" s="9"/>
      <c r="AV815" s="8"/>
      <c r="AW815" s="8"/>
      <c r="AX815" s="8"/>
      <c r="AY815" s="8"/>
      <c r="AZ815" s="8"/>
      <c r="BA815" s="8"/>
      <c r="BB815" s="8"/>
      <c r="BC815" s="8"/>
    </row>
    <row r="816" spans="1:55" x14ac:dyDescent="0.25">
      <c r="A816" s="46">
        <v>69.400000000000006</v>
      </c>
      <c r="B816" s="48" t="b">
        <v>1</v>
      </c>
      <c r="U816" s="37"/>
      <c r="V816" s="37"/>
      <c r="W816" s="9"/>
      <c r="X816" s="8"/>
      <c r="Y816" s="8"/>
      <c r="Z816" s="8"/>
      <c r="AA816" s="8"/>
      <c r="AB816" s="8"/>
      <c r="AC816" s="8"/>
      <c r="AD816" s="8"/>
      <c r="AE816" s="8"/>
      <c r="AG816" s="37"/>
      <c r="AH816" s="37"/>
      <c r="AI816" s="9"/>
      <c r="AJ816" s="8"/>
      <c r="AK816" s="8"/>
      <c r="AL816" s="8"/>
      <c r="AM816" s="8"/>
      <c r="AN816" s="8"/>
      <c r="AO816" s="8"/>
      <c r="AP816" s="8"/>
      <c r="AQ816" s="8"/>
      <c r="AS816" s="37"/>
      <c r="AT816" s="37"/>
      <c r="AU816" s="9"/>
      <c r="AV816" s="8"/>
      <c r="AW816" s="8"/>
      <c r="AX816" s="8"/>
      <c r="AY816" s="8"/>
      <c r="AZ816" s="8"/>
      <c r="BA816" s="8"/>
      <c r="BB816" s="8"/>
      <c r="BC816" s="8"/>
    </row>
    <row r="817" spans="1:55" x14ac:dyDescent="0.25">
      <c r="A817" s="46">
        <v>69</v>
      </c>
      <c r="B817" s="48" t="b">
        <v>1</v>
      </c>
      <c r="U817" s="37"/>
      <c r="V817" s="37"/>
      <c r="W817" s="9"/>
      <c r="X817" s="8"/>
      <c r="Y817" s="8"/>
      <c r="Z817" s="8"/>
      <c r="AA817" s="8"/>
      <c r="AB817" s="8"/>
      <c r="AC817" s="8"/>
      <c r="AD817" s="8"/>
      <c r="AE817" s="8"/>
      <c r="AG817" s="37"/>
      <c r="AH817" s="37"/>
      <c r="AI817" s="9"/>
      <c r="AJ817" s="8"/>
      <c r="AK817" s="8"/>
      <c r="AL817" s="8"/>
      <c r="AM817" s="8"/>
      <c r="AN817" s="8"/>
      <c r="AO817" s="8"/>
      <c r="AP817" s="8"/>
      <c r="AQ817" s="8"/>
      <c r="AS817" s="37"/>
      <c r="AT817" s="37"/>
      <c r="AU817" s="9"/>
      <c r="AV817" s="8"/>
      <c r="AW817" s="8"/>
      <c r="AX817" s="8"/>
      <c r="AY817" s="8"/>
      <c r="AZ817" s="8"/>
      <c r="BA817" s="8"/>
      <c r="BB817" s="8"/>
      <c r="BC817" s="8"/>
    </row>
    <row r="818" spans="1:55" x14ac:dyDescent="0.25">
      <c r="A818" s="46">
        <v>68.599999999999994</v>
      </c>
      <c r="B818" s="48" t="b">
        <v>1</v>
      </c>
      <c r="U818" s="37"/>
      <c r="V818" s="37"/>
      <c r="W818" s="9"/>
      <c r="X818" s="8"/>
      <c r="Y818" s="8"/>
      <c r="Z818" s="8"/>
      <c r="AA818" s="8"/>
      <c r="AB818" s="8"/>
      <c r="AC818" s="8"/>
      <c r="AD818" s="8"/>
      <c r="AE818" s="8"/>
      <c r="AG818" s="37"/>
      <c r="AH818" s="37"/>
      <c r="AI818" s="9"/>
      <c r="AJ818" s="8"/>
      <c r="AK818" s="8"/>
      <c r="AL818" s="8"/>
      <c r="AM818" s="8"/>
      <c r="AN818" s="8"/>
      <c r="AO818" s="8"/>
      <c r="AP818" s="8"/>
      <c r="AQ818" s="8"/>
      <c r="AS818" s="37"/>
      <c r="AT818" s="37"/>
      <c r="AU818" s="9"/>
      <c r="AV818" s="8"/>
      <c r="AW818" s="8"/>
      <c r="AX818" s="8"/>
      <c r="AY818" s="8"/>
      <c r="AZ818" s="8"/>
      <c r="BA818" s="8"/>
      <c r="BB818" s="8"/>
      <c r="BC818" s="8"/>
    </row>
    <row r="819" spans="1:55" x14ac:dyDescent="0.25">
      <c r="A819" s="46">
        <v>68.7</v>
      </c>
      <c r="B819" s="48" t="b">
        <v>1</v>
      </c>
      <c r="U819" s="37"/>
      <c r="V819" s="37"/>
      <c r="W819" s="9"/>
      <c r="X819" s="8"/>
      <c r="Y819" s="8"/>
      <c r="Z819" s="8"/>
      <c r="AA819" s="8"/>
      <c r="AB819" s="8"/>
      <c r="AC819" s="8"/>
      <c r="AD819" s="8"/>
      <c r="AE819" s="8"/>
      <c r="AG819" s="37"/>
      <c r="AH819" s="37"/>
      <c r="AI819" s="9"/>
      <c r="AJ819" s="8"/>
      <c r="AK819" s="8"/>
      <c r="AL819" s="8"/>
      <c r="AM819" s="8"/>
      <c r="AN819" s="8"/>
      <c r="AO819" s="8"/>
      <c r="AP819" s="8"/>
      <c r="AQ819" s="8"/>
      <c r="AS819" s="37"/>
      <c r="AT819" s="37"/>
      <c r="AU819" s="9"/>
      <c r="AV819" s="8"/>
      <c r="AW819" s="8"/>
      <c r="AX819" s="8"/>
      <c r="AY819" s="8"/>
      <c r="AZ819" s="8"/>
      <c r="BA819" s="8"/>
      <c r="BB819" s="8"/>
      <c r="BC819" s="8"/>
    </row>
    <row r="820" spans="1:55" x14ac:dyDescent="0.25">
      <c r="A820" s="46">
        <v>68.599999999999994</v>
      </c>
      <c r="B820" s="48" t="b">
        <v>1</v>
      </c>
      <c r="U820" s="37"/>
      <c r="V820" s="37"/>
      <c r="W820" s="9"/>
      <c r="X820" s="8"/>
      <c r="Y820" s="8"/>
      <c r="Z820" s="8"/>
      <c r="AA820" s="8"/>
      <c r="AB820" s="8"/>
      <c r="AC820" s="8"/>
      <c r="AD820" s="8"/>
      <c r="AE820" s="8"/>
      <c r="AG820" s="37"/>
      <c r="AH820" s="37"/>
      <c r="AI820" s="9"/>
      <c r="AJ820" s="8"/>
      <c r="AK820" s="8"/>
      <c r="AL820" s="8"/>
      <c r="AM820" s="8"/>
      <c r="AN820" s="8"/>
      <c r="AO820" s="8"/>
      <c r="AP820" s="8"/>
      <c r="AQ820" s="8"/>
      <c r="AS820" s="37"/>
      <c r="AT820" s="37"/>
      <c r="AU820" s="9"/>
      <c r="AV820" s="8"/>
      <c r="AW820" s="8"/>
      <c r="AX820" s="8"/>
      <c r="AY820" s="8"/>
      <c r="AZ820" s="8"/>
      <c r="BA820" s="8"/>
      <c r="BB820" s="8"/>
      <c r="BC820" s="8"/>
    </row>
    <row r="821" spans="1:55" x14ac:dyDescent="0.25">
      <c r="A821" s="46">
        <v>68.8</v>
      </c>
      <c r="B821" s="48" t="b">
        <v>1</v>
      </c>
      <c r="U821" s="37"/>
      <c r="V821" s="37"/>
      <c r="W821" s="9"/>
      <c r="X821" s="8"/>
      <c r="Y821" s="8"/>
      <c r="Z821" s="8"/>
      <c r="AA821" s="8"/>
      <c r="AB821" s="8"/>
      <c r="AC821" s="8"/>
      <c r="AD821" s="8"/>
      <c r="AE821" s="8"/>
      <c r="AG821" s="37"/>
      <c r="AH821" s="37"/>
      <c r="AI821" s="9"/>
      <c r="AJ821" s="8"/>
      <c r="AK821" s="8"/>
      <c r="AL821" s="8"/>
      <c r="AM821" s="8"/>
      <c r="AN821" s="8"/>
      <c r="AO821" s="8"/>
      <c r="AP821" s="8"/>
      <c r="AQ821" s="8"/>
      <c r="AS821" s="37"/>
      <c r="AT821" s="37"/>
      <c r="AU821" s="9"/>
      <c r="AV821" s="8"/>
      <c r="AW821" s="8"/>
      <c r="AX821" s="8"/>
      <c r="AY821" s="8"/>
      <c r="AZ821" s="8"/>
      <c r="BA821" s="8"/>
      <c r="BB821" s="8"/>
      <c r="BC821" s="8"/>
    </row>
    <row r="822" spans="1:55" x14ac:dyDescent="0.25">
      <c r="A822" s="46">
        <v>73.5</v>
      </c>
      <c r="B822" s="48" t="b">
        <v>1</v>
      </c>
      <c r="U822" s="37"/>
      <c r="V822" s="37"/>
      <c r="W822" s="9"/>
      <c r="X822" s="8"/>
      <c r="Y822" s="8"/>
      <c r="Z822" s="8"/>
      <c r="AA822" s="8"/>
      <c r="AB822" s="8"/>
      <c r="AC822" s="8"/>
      <c r="AD822" s="8"/>
      <c r="AE822" s="8"/>
      <c r="AG822" s="37"/>
      <c r="AH822" s="37"/>
      <c r="AI822" s="9"/>
      <c r="AJ822" s="8"/>
      <c r="AK822" s="8"/>
      <c r="AL822" s="8"/>
      <c r="AM822" s="8"/>
      <c r="AN822" s="8"/>
      <c r="AO822" s="8"/>
      <c r="AP822" s="8"/>
      <c r="AQ822" s="8"/>
      <c r="AS822" s="37"/>
      <c r="AT822" s="37"/>
      <c r="AU822" s="9"/>
      <c r="AV822" s="8"/>
      <c r="AW822" s="8"/>
      <c r="AX822" s="8"/>
      <c r="AY822" s="8"/>
      <c r="AZ822" s="8"/>
      <c r="BA822" s="8"/>
      <c r="BB822" s="8"/>
      <c r="BC822" s="8"/>
    </row>
    <row r="823" spans="1:55" x14ac:dyDescent="0.25">
      <c r="A823" s="46">
        <v>73.3</v>
      </c>
      <c r="B823" s="48" t="b">
        <v>1</v>
      </c>
      <c r="U823" s="37"/>
      <c r="V823" s="37"/>
      <c r="W823" s="9"/>
      <c r="X823" s="8"/>
      <c r="Y823" s="8"/>
      <c r="Z823" s="8"/>
      <c r="AA823" s="8"/>
      <c r="AB823" s="8"/>
      <c r="AC823" s="8"/>
      <c r="AD823" s="8"/>
      <c r="AE823" s="8"/>
      <c r="AG823" s="37"/>
      <c r="AH823" s="37"/>
      <c r="AI823" s="9"/>
      <c r="AJ823" s="8"/>
      <c r="AK823" s="8"/>
      <c r="AL823" s="8"/>
      <c r="AM823" s="8"/>
      <c r="AN823" s="8"/>
      <c r="AO823" s="8"/>
      <c r="AP823" s="8"/>
      <c r="AQ823" s="8"/>
      <c r="AS823" s="37"/>
      <c r="AT823" s="37"/>
      <c r="AU823" s="9"/>
      <c r="AV823" s="8"/>
      <c r="AW823" s="8"/>
      <c r="AX823" s="8"/>
      <c r="AY823" s="8"/>
      <c r="AZ823" s="8"/>
      <c r="BA823" s="8"/>
      <c r="BB823" s="8"/>
      <c r="BC823" s="8"/>
    </row>
    <row r="824" spans="1:55" x14ac:dyDescent="0.25">
      <c r="A824" s="46">
        <v>73</v>
      </c>
      <c r="B824" s="48" t="b">
        <v>1</v>
      </c>
      <c r="U824" s="37"/>
      <c r="V824" s="37"/>
      <c r="W824" s="9"/>
      <c r="X824" s="8"/>
      <c r="Y824" s="8"/>
      <c r="Z824" s="8"/>
      <c r="AA824" s="8"/>
      <c r="AB824" s="8"/>
      <c r="AC824" s="8"/>
      <c r="AD824" s="8"/>
      <c r="AE824" s="8"/>
      <c r="AG824" s="37"/>
      <c r="AH824" s="37"/>
      <c r="AI824" s="9"/>
      <c r="AJ824" s="8"/>
      <c r="AK824" s="8"/>
      <c r="AL824" s="8"/>
      <c r="AM824" s="8"/>
      <c r="AN824" s="8"/>
      <c r="AO824" s="8"/>
      <c r="AP824" s="8"/>
      <c r="AQ824" s="8"/>
      <c r="AS824" s="37"/>
      <c r="AT824" s="37"/>
      <c r="AU824" s="9"/>
      <c r="AV824" s="8"/>
      <c r="AW824" s="8"/>
      <c r="AX824" s="8"/>
      <c r="AY824" s="8"/>
      <c r="AZ824" s="8"/>
      <c r="BA824" s="8"/>
      <c r="BB824" s="8"/>
      <c r="BC824" s="8"/>
    </row>
    <row r="825" spans="1:55" x14ac:dyDescent="0.25">
      <c r="A825" s="46">
        <v>73</v>
      </c>
      <c r="B825" s="48" t="b">
        <v>1</v>
      </c>
      <c r="U825" s="37"/>
      <c r="V825" s="37"/>
      <c r="W825" s="9"/>
      <c r="X825" s="8"/>
      <c r="Y825" s="8"/>
      <c r="Z825" s="8"/>
      <c r="AA825" s="8"/>
      <c r="AB825" s="8"/>
      <c r="AC825" s="8"/>
      <c r="AD825" s="8"/>
      <c r="AE825" s="8"/>
      <c r="AG825" s="37"/>
      <c r="AH825" s="37"/>
      <c r="AI825" s="9"/>
      <c r="AJ825" s="8"/>
      <c r="AK825" s="8"/>
      <c r="AL825" s="8"/>
      <c r="AM825" s="8"/>
      <c r="AN825" s="8"/>
      <c r="AO825" s="8"/>
      <c r="AP825" s="8"/>
      <c r="AQ825" s="8"/>
      <c r="AS825" s="37"/>
      <c r="AT825" s="37"/>
      <c r="AU825" s="9"/>
      <c r="AV825" s="8"/>
      <c r="AW825" s="8"/>
      <c r="AX825" s="8"/>
      <c r="AY825" s="8"/>
      <c r="AZ825" s="8"/>
      <c r="BA825" s="8"/>
      <c r="BB825" s="8"/>
      <c r="BC825" s="8"/>
    </row>
    <row r="826" spans="1:55" x14ac:dyDescent="0.25">
      <c r="A826" s="46">
        <v>72</v>
      </c>
      <c r="B826" s="48" t="b">
        <v>1</v>
      </c>
      <c r="U826" s="37"/>
      <c r="V826" s="37"/>
      <c r="W826" s="9"/>
      <c r="X826" s="8"/>
      <c r="Y826" s="8"/>
      <c r="Z826" s="8"/>
      <c r="AA826" s="8"/>
      <c r="AB826" s="8"/>
      <c r="AC826" s="8"/>
      <c r="AD826" s="8"/>
      <c r="AE826" s="8"/>
      <c r="AG826" s="37"/>
      <c r="AH826" s="37"/>
      <c r="AI826" s="9"/>
      <c r="AJ826" s="8"/>
      <c r="AK826" s="8"/>
      <c r="AL826" s="8"/>
      <c r="AM826" s="8"/>
      <c r="AN826" s="8"/>
      <c r="AO826" s="8"/>
      <c r="AP826" s="8"/>
      <c r="AQ826" s="8"/>
      <c r="AS826" s="37"/>
      <c r="AT826" s="37"/>
      <c r="AU826" s="9"/>
      <c r="AV826" s="8"/>
      <c r="AW826" s="8"/>
      <c r="AX826" s="8"/>
      <c r="AY826" s="8"/>
      <c r="AZ826" s="8"/>
      <c r="BA826" s="8"/>
      <c r="BB826" s="8"/>
      <c r="BC826" s="8"/>
    </row>
    <row r="827" spans="1:55" x14ac:dyDescent="0.25">
      <c r="A827" s="46">
        <v>72</v>
      </c>
      <c r="B827" s="48" t="b">
        <v>1</v>
      </c>
      <c r="U827" s="37"/>
      <c r="V827" s="37"/>
      <c r="W827" s="9"/>
      <c r="X827" s="8"/>
      <c r="Y827" s="8"/>
      <c r="Z827" s="8"/>
      <c r="AA827" s="8"/>
      <c r="AB827" s="8"/>
      <c r="AC827" s="8"/>
      <c r="AD827" s="8"/>
      <c r="AE827" s="8"/>
      <c r="AG827" s="37"/>
      <c r="AH827" s="37"/>
      <c r="AI827" s="9"/>
      <c r="AJ827" s="8"/>
      <c r="AK827" s="8"/>
      <c r="AL827" s="8"/>
      <c r="AM827" s="8"/>
      <c r="AN827" s="8"/>
      <c r="AO827" s="8"/>
      <c r="AP827" s="8"/>
      <c r="AQ827" s="8"/>
      <c r="AS827" s="37"/>
      <c r="AT827" s="37"/>
      <c r="AU827" s="9"/>
      <c r="AV827" s="8"/>
      <c r="AW827" s="8"/>
      <c r="AX827" s="8"/>
      <c r="AY827" s="8"/>
      <c r="AZ827" s="8"/>
      <c r="BA827" s="8"/>
      <c r="BB827" s="8"/>
      <c r="BC827" s="8"/>
    </row>
    <row r="828" spans="1:55" x14ac:dyDescent="0.25">
      <c r="A828" s="46">
        <v>71.400000000000006</v>
      </c>
      <c r="B828" s="48" t="b">
        <v>1</v>
      </c>
      <c r="U828" s="37"/>
      <c r="V828" s="37"/>
      <c r="W828" s="9"/>
      <c r="X828" s="8"/>
      <c r="Y828" s="8"/>
      <c r="Z828" s="8"/>
      <c r="AA828" s="8"/>
      <c r="AB828" s="8"/>
      <c r="AC828" s="8"/>
      <c r="AD828" s="8"/>
      <c r="AE828" s="8"/>
      <c r="AG828" s="37"/>
      <c r="AH828" s="37"/>
      <c r="AI828" s="9"/>
      <c r="AJ828" s="8"/>
      <c r="AK828" s="8"/>
      <c r="AL828" s="8"/>
      <c r="AM828" s="8"/>
      <c r="AN828" s="8"/>
      <c r="AO828" s="8"/>
      <c r="AP828" s="8"/>
      <c r="AQ828" s="8"/>
      <c r="AS828" s="37"/>
      <c r="AT828" s="37"/>
      <c r="AU828" s="9"/>
      <c r="AV828" s="8"/>
      <c r="AW828" s="8"/>
      <c r="AX828" s="8"/>
      <c r="AY828" s="8"/>
      <c r="AZ828" s="8"/>
      <c r="BA828" s="8"/>
      <c r="BB828" s="8"/>
      <c r="BC828" s="8"/>
    </row>
    <row r="829" spans="1:55" x14ac:dyDescent="0.25">
      <c r="A829" s="46">
        <v>71.7</v>
      </c>
      <c r="B829" s="48" t="b">
        <v>1</v>
      </c>
      <c r="U829" s="37"/>
      <c r="V829" s="37"/>
      <c r="W829" s="9"/>
      <c r="X829" s="8"/>
      <c r="Y829" s="8"/>
      <c r="Z829" s="8"/>
      <c r="AA829" s="8"/>
      <c r="AB829" s="8"/>
      <c r="AC829" s="8"/>
      <c r="AD829" s="8"/>
      <c r="AE829" s="8"/>
      <c r="AG829" s="37"/>
      <c r="AH829" s="37"/>
      <c r="AI829" s="9"/>
      <c r="AJ829" s="8"/>
      <c r="AK829" s="8"/>
      <c r="AL829" s="8"/>
      <c r="AM829" s="8"/>
      <c r="AN829" s="8"/>
      <c r="AO829" s="8"/>
      <c r="AP829" s="8"/>
      <c r="AQ829" s="8"/>
      <c r="AS829" s="37"/>
      <c r="AT829" s="37"/>
      <c r="AU829" s="9"/>
      <c r="AV829" s="8"/>
      <c r="AW829" s="8"/>
      <c r="AX829" s="8"/>
      <c r="AY829" s="8"/>
      <c r="AZ829" s="8"/>
      <c r="BA829" s="8"/>
      <c r="BB829" s="8"/>
      <c r="BC829" s="8"/>
    </row>
    <row r="830" spans="1:55" x14ac:dyDescent="0.25">
      <c r="A830" s="46">
        <v>71.2</v>
      </c>
      <c r="B830" s="48" t="b">
        <v>1</v>
      </c>
      <c r="U830" s="37"/>
      <c r="V830" s="37"/>
      <c r="W830" s="9"/>
      <c r="X830" s="8"/>
      <c r="Y830" s="8"/>
      <c r="Z830" s="8"/>
      <c r="AA830" s="8"/>
      <c r="AB830" s="8"/>
      <c r="AC830" s="8"/>
      <c r="AD830" s="8"/>
      <c r="AE830" s="8"/>
      <c r="AG830" s="37"/>
      <c r="AH830" s="37"/>
      <c r="AI830" s="9"/>
      <c r="AJ830" s="8"/>
      <c r="AK830" s="8"/>
      <c r="AL830" s="8"/>
      <c r="AM830" s="8"/>
      <c r="AN830" s="8"/>
      <c r="AO830" s="8"/>
      <c r="AP830" s="8"/>
      <c r="AQ830" s="8"/>
      <c r="AS830" s="37"/>
      <c r="AT830" s="37"/>
      <c r="AU830" s="9"/>
      <c r="AV830" s="8"/>
      <c r="AW830" s="8"/>
      <c r="AX830" s="8"/>
      <c r="AY830" s="8"/>
      <c r="AZ830" s="8"/>
      <c r="BA830" s="8"/>
      <c r="BB830" s="8"/>
      <c r="BC830" s="8"/>
    </row>
    <row r="831" spans="1:55" x14ac:dyDescent="0.25">
      <c r="A831" s="46">
        <v>75</v>
      </c>
      <c r="B831" s="48" t="b">
        <v>1</v>
      </c>
      <c r="U831" s="37"/>
      <c r="V831" s="37"/>
      <c r="W831" s="9"/>
      <c r="X831" s="8"/>
      <c r="Y831" s="8"/>
      <c r="Z831" s="8"/>
      <c r="AA831" s="8"/>
      <c r="AB831" s="8"/>
      <c r="AC831" s="8"/>
      <c r="AD831" s="8"/>
      <c r="AE831" s="8"/>
      <c r="AG831" s="37"/>
      <c r="AH831" s="37"/>
      <c r="AI831" s="9"/>
      <c r="AJ831" s="8"/>
      <c r="AK831" s="8"/>
      <c r="AL831" s="8"/>
      <c r="AM831" s="8"/>
      <c r="AN831" s="8"/>
      <c r="AO831" s="8"/>
      <c r="AP831" s="8"/>
      <c r="AQ831" s="8"/>
      <c r="AS831" s="37"/>
      <c r="AT831" s="37"/>
      <c r="AU831" s="9"/>
      <c r="AV831" s="8"/>
      <c r="AW831" s="8"/>
      <c r="AX831" s="8"/>
      <c r="AY831" s="8"/>
      <c r="AZ831" s="8"/>
      <c r="BA831" s="8"/>
      <c r="BB831" s="8"/>
      <c r="BC831" s="8"/>
    </row>
    <row r="832" spans="1:55" x14ac:dyDescent="0.25">
      <c r="A832" s="46">
        <v>71</v>
      </c>
      <c r="B832" s="48" t="b">
        <v>1</v>
      </c>
      <c r="U832" s="37"/>
      <c r="V832" s="37"/>
      <c r="W832" s="9"/>
      <c r="X832" s="8"/>
      <c r="Y832" s="8"/>
      <c r="Z832" s="8"/>
      <c r="AA832" s="8"/>
      <c r="AB832" s="8"/>
      <c r="AC832" s="8"/>
      <c r="AD832" s="8"/>
      <c r="AE832" s="8"/>
      <c r="AG832" s="37"/>
      <c r="AH832" s="37"/>
      <c r="AI832" s="9"/>
      <c r="AJ832" s="8"/>
      <c r="AK832" s="8"/>
      <c r="AL832" s="8"/>
      <c r="AM832" s="8"/>
      <c r="AN832" s="8"/>
      <c r="AO832" s="8"/>
      <c r="AP832" s="8"/>
      <c r="AQ832" s="8"/>
      <c r="AS832" s="37"/>
      <c r="AT832" s="37"/>
      <c r="AU832" s="9"/>
      <c r="AV832" s="8"/>
      <c r="AW832" s="8"/>
      <c r="AX832" s="8"/>
      <c r="AY832" s="8"/>
      <c r="AZ832" s="8"/>
      <c r="BA832" s="8"/>
      <c r="BB832" s="8"/>
      <c r="BC832" s="8"/>
    </row>
    <row r="833" spans="1:55" x14ac:dyDescent="0.25">
      <c r="A833" s="46">
        <v>70</v>
      </c>
      <c r="B833" s="48" t="b">
        <v>1</v>
      </c>
      <c r="U833" s="37"/>
      <c r="V833" s="37"/>
      <c r="W833" s="9"/>
      <c r="X833" s="8"/>
      <c r="Y833" s="8"/>
      <c r="Z833" s="8"/>
      <c r="AA833" s="8"/>
      <c r="AB833" s="8"/>
      <c r="AC833" s="8"/>
      <c r="AD833" s="8"/>
      <c r="AE833" s="8"/>
      <c r="AG833" s="37"/>
      <c r="AH833" s="37"/>
      <c r="AI833" s="9"/>
      <c r="AJ833" s="8"/>
      <c r="AK833" s="8"/>
      <c r="AL833" s="8"/>
      <c r="AM833" s="8"/>
      <c r="AN833" s="8"/>
      <c r="AO833" s="8"/>
      <c r="AP833" s="8"/>
      <c r="AQ833" s="8"/>
      <c r="AS833" s="37"/>
      <c r="AT833" s="37"/>
      <c r="AU833" s="9"/>
      <c r="AV833" s="8"/>
      <c r="AW833" s="8"/>
      <c r="AX833" s="8"/>
      <c r="AY833" s="8"/>
      <c r="AZ833" s="8"/>
      <c r="BA833" s="8"/>
      <c r="BB833" s="8"/>
      <c r="BC833" s="8"/>
    </row>
    <row r="834" spans="1:55" x14ac:dyDescent="0.25">
      <c r="A834" s="46">
        <v>69.900000000000006</v>
      </c>
      <c r="B834" s="48" t="b">
        <v>1</v>
      </c>
      <c r="U834" s="37"/>
      <c r="V834" s="37"/>
      <c r="W834" s="9"/>
      <c r="X834" s="8"/>
      <c r="Y834" s="8"/>
      <c r="Z834" s="8"/>
      <c r="AA834" s="8"/>
      <c r="AB834" s="8"/>
      <c r="AC834" s="8"/>
      <c r="AD834" s="8"/>
      <c r="AE834" s="8"/>
      <c r="AG834" s="37"/>
      <c r="AH834" s="37"/>
      <c r="AI834" s="9"/>
      <c r="AJ834" s="8"/>
      <c r="AK834" s="8"/>
      <c r="AL834" s="8"/>
      <c r="AM834" s="8"/>
      <c r="AN834" s="8"/>
      <c r="AO834" s="8"/>
      <c r="AP834" s="8"/>
      <c r="AQ834" s="8"/>
      <c r="AS834" s="37"/>
      <c r="AT834" s="37"/>
      <c r="AU834" s="9"/>
      <c r="AV834" s="8"/>
      <c r="AW834" s="8"/>
      <c r="AX834" s="8"/>
      <c r="AY834" s="8"/>
      <c r="AZ834" s="8"/>
      <c r="BA834" s="8"/>
      <c r="BB834" s="8"/>
      <c r="BC834" s="8"/>
    </row>
    <row r="835" spans="1:55" x14ac:dyDescent="0.25">
      <c r="A835" s="46">
        <v>73</v>
      </c>
      <c r="B835" s="48" t="b">
        <v>1</v>
      </c>
      <c r="U835" s="37"/>
      <c r="V835" s="37"/>
      <c r="W835" s="9"/>
      <c r="X835" s="8"/>
      <c r="Y835" s="8"/>
      <c r="Z835" s="8"/>
      <c r="AA835" s="8"/>
      <c r="AB835" s="8"/>
      <c r="AC835" s="8"/>
      <c r="AD835" s="8"/>
      <c r="AE835" s="8"/>
      <c r="AG835" s="37"/>
      <c r="AH835" s="37"/>
      <c r="AI835" s="9"/>
      <c r="AJ835" s="8"/>
      <c r="AK835" s="8"/>
      <c r="AL835" s="8"/>
      <c r="AM835" s="8"/>
      <c r="AN835" s="8"/>
      <c r="AO835" s="8"/>
      <c r="AP835" s="8"/>
      <c r="AQ835" s="8"/>
      <c r="AS835" s="37"/>
      <c r="AT835" s="37"/>
      <c r="AU835" s="9"/>
      <c r="AV835" s="8"/>
      <c r="AW835" s="8"/>
      <c r="AX835" s="8"/>
      <c r="AY835" s="8"/>
      <c r="AZ835" s="8"/>
      <c r="BA835" s="8"/>
      <c r="BB835" s="8"/>
      <c r="BC835" s="8"/>
    </row>
    <row r="836" spans="1:55" x14ac:dyDescent="0.25">
      <c r="A836" s="46">
        <v>68.900000000000006</v>
      </c>
      <c r="B836" s="48" t="b">
        <v>1</v>
      </c>
      <c r="U836" s="37"/>
      <c r="V836" s="37"/>
      <c r="W836" s="9"/>
      <c r="X836" s="8"/>
      <c r="Y836" s="8"/>
      <c r="Z836" s="8"/>
      <c r="AA836" s="8"/>
      <c r="AB836" s="8"/>
      <c r="AC836" s="8"/>
      <c r="AD836" s="8"/>
      <c r="AE836" s="8"/>
      <c r="AG836" s="37"/>
      <c r="AH836" s="37"/>
      <c r="AI836" s="9"/>
      <c r="AJ836" s="8"/>
      <c r="AK836" s="8"/>
      <c r="AL836" s="8"/>
      <c r="AM836" s="8"/>
      <c r="AN836" s="8"/>
      <c r="AO836" s="8"/>
      <c r="AP836" s="8"/>
      <c r="AQ836" s="8"/>
      <c r="AS836" s="37"/>
      <c r="AT836" s="37"/>
      <c r="AU836" s="9"/>
      <c r="AV836" s="8"/>
      <c r="AW836" s="8"/>
      <c r="AX836" s="8"/>
      <c r="AY836" s="8"/>
      <c r="AZ836" s="8"/>
      <c r="BA836" s="8"/>
      <c r="BB836" s="8"/>
      <c r="BC836" s="8"/>
    </row>
    <row r="837" spans="1:55" x14ac:dyDescent="0.25">
      <c r="A837" s="46">
        <v>69</v>
      </c>
      <c r="B837" s="48" t="b">
        <v>1</v>
      </c>
      <c r="U837" s="37"/>
      <c r="V837" s="37"/>
      <c r="W837" s="9"/>
      <c r="X837" s="8"/>
      <c r="Y837" s="8"/>
      <c r="Z837" s="8"/>
      <c r="AA837" s="8"/>
      <c r="AB837" s="8"/>
      <c r="AC837" s="8"/>
      <c r="AD837" s="8"/>
      <c r="AE837" s="8"/>
      <c r="AG837" s="37"/>
      <c r="AH837" s="37"/>
      <c r="AI837" s="9"/>
      <c r="AJ837" s="8"/>
      <c r="AK837" s="8"/>
      <c r="AL837" s="8"/>
      <c r="AM837" s="8"/>
      <c r="AN837" s="8"/>
      <c r="AO837" s="8"/>
      <c r="AP837" s="8"/>
      <c r="AQ837" s="8"/>
      <c r="AS837" s="37"/>
      <c r="AT837" s="37"/>
      <c r="AU837" s="9"/>
      <c r="AV837" s="8"/>
      <c r="AW837" s="8"/>
      <c r="AX837" s="8"/>
      <c r="AY837" s="8"/>
      <c r="AZ837" s="8"/>
      <c r="BA837" s="8"/>
      <c r="BB837" s="8"/>
      <c r="BC837" s="8"/>
    </row>
    <row r="838" spans="1:55" x14ac:dyDescent="0.25">
      <c r="A838" s="46">
        <v>58.2</v>
      </c>
      <c r="B838" s="48" t="b">
        <v>1</v>
      </c>
      <c r="U838" s="37"/>
      <c r="V838" s="37"/>
      <c r="W838" s="9"/>
      <c r="X838" s="8"/>
      <c r="Y838" s="8"/>
      <c r="Z838" s="8"/>
      <c r="AA838" s="8"/>
      <c r="AB838" s="8"/>
      <c r="AC838" s="8"/>
      <c r="AD838" s="8"/>
      <c r="AE838" s="8"/>
      <c r="AG838" s="37"/>
      <c r="AH838" s="37"/>
      <c r="AI838" s="9"/>
      <c r="AJ838" s="8"/>
      <c r="AK838" s="8"/>
      <c r="AL838" s="8"/>
      <c r="AM838" s="8"/>
      <c r="AN838" s="8"/>
      <c r="AO838" s="8"/>
      <c r="AP838" s="8"/>
      <c r="AQ838" s="8"/>
      <c r="AS838" s="37"/>
      <c r="AT838" s="37"/>
      <c r="AU838" s="9"/>
      <c r="AV838" s="8"/>
      <c r="AW838" s="8"/>
      <c r="AX838" s="8"/>
      <c r="AY838" s="8"/>
      <c r="AZ838" s="8"/>
      <c r="BA838" s="8"/>
      <c r="BB838" s="8"/>
      <c r="BC838" s="8"/>
    </row>
    <row r="839" spans="1:55" x14ac:dyDescent="0.25">
      <c r="A839" s="46">
        <v>57.9</v>
      </c>
      <c r="B839" s="48" t="b">
        <v>1</v>
      </c>
      <c r="U839" s="37"/>
      <c r="V839" s="37"/>
      <c r="W839" s="9"/>
      <c r="X839" s="8"/>
      <c r="Y839" s="8"/>
      <c r="Z839" s="8"/>
      <c r="AA839" s="8"/>
      <c r="AB839" s="8"/>
      <c r="AC839" s="8"/>
      <c r="AD839" s="8"/>
      <c r="AE839" s="8"/>
      <c r="AG839" s="37"/>
      <c r="AH839" s="37"/>
      <c r="AI839" s="9"/>
      <c r="AJ839" s="8"/>
      <c r="AK839" s="8"/>
      <c r="AL839" s="8"/>
      <c r="AM839" s="8"/>
      <c r="AN839" s="8"/>
      <c r="AO839" s="8"/>
      <c r="AP839" s="8"/>
      <c r="AQ839" s="8"/>
      <c r="AS839" s="37"/>
      <c r="AT839" s="37"/>
      <c r="AU839" s="9"/>
      <c r="AV839" s="8"/>
      <c r="AW839" s="8"/>
      <c r="AX839" s="8"/>
      <c r="AY839" s="8"/>
      <c r="AZ839" s="8"/>
      <c r="BA839" s="8"/>
      <c r="BB839" s="8"/>
      <c r="BC839" s="8"/>
    </row>
    <row r="840" spans="1:55" x14ac:dyDescent="0.25">
      <c r="A840" s="46">
        <v>57.4</v>
      </c>
      <c r="B840" s="48" t="b">
        <v>1</v>
      </c>
      <c r="U840" s="37"/>
      <c r="V840" s="37"/>
      <c r="W840" s="9"/>
      <c r="X840" s="8"/>
      <c r="Y840" s="8"/>
      <c r="Z840" s="8"/>
      <c r="AA840" s="8"/>
      <c r="AB840" s="8"/>
      <c r="AC840" s="8"/>
      <c r="AD840" s="8"/>
      <c r="AE840" s="8"/>
      <c r="AG840" s="37"/>
      <c r="AH840" s="37"/>
      <c r="AI840" s="9"/>
      <c r="AJ840" s="8"/>
      <c r="AK840" s="8"/>
      <c r="AL840" s="8"/>
      <c r="AM840" s="8"/>
      <c r="AN840" s="8"/>
      <c r="AO840" s="8"/>
      <c r="AP840" s="8"/>
      <c r="AQ840" s="8"/>
      <c r="AS840" s="37"/>
      <c r="AT840" s="37"/>
      <c r="AU840" s="9"/>
      <c r="AV840" s="8"/>
      <c r="AW840" s="8"/>
      <c r="AX840" s="8"/>
      <c r="AY840" s="8"/>
      <c r="AZ840" s="8"/>
      <c r="BA840" s="8"/>
      <c r="BB840" s="8"/>
      <c r="BC840" s="8"/>
    </row>
    <row r="841" spans="1:55" x14ac:dyDescent="0.25">
      <c r="A841" s="46">
        <v>56.7</v>
      </c>
      <c r="B841" s="48" t="b">
        <v>1</v>
      </c>
      <c r="U841" s="37"/>
      <c r="V841" s="37"/>
      <c r="W841" s="9"/>
      <c r="X841" s="8"/>
      <c r="Y841" s="8"/>
      <c r="Z841" s="8"/>
      <c r="AA841" s="8"/>
      <c r="AB841" s="8"/>
      <c r="AC841" s="8"/>
      <c r="AD841" s="8"/>
      <c r="AE841" s="8"/>
      <c r="AG841" s="37"/>
      <c r="AH841" s="37"/>
      <c r="AI841" s="9"/>
      <c r="AJ841" s="8"/>
      <c r="AK841" s="8"/>
      <c r="AL841" s="8"/>
      <c r="AM841" s="8"/>
      <c r="AN841" s="8"/>
      <c r="AO841" s="8"/>
      <c r="AP841" s="8"/>
      <c r="AQ841" s="8"/>
      <c r="AS841" s="37"/>
      <c r="AT841" s="37"/>
      <c r="AU841" s="9"/>
      <c r="AV841" s="8"/>
      <c r="AW841" s="8"/>
      <c r="AX841" s="8"/>
      <c r="AY841" s="8"/>
      <c r="AZ841" s="8"/>
      <c r="BA841" s="8"/>
      <c r="BB841" s="8"/>
      <c r="BC841" s="8"/>
    </row>
    <row r="842" spans="1:55" x14ac:dyDescent="0.25">
      <c r="A842" s="46">
        <v>56.2</v>
      </c>
      <c r="B842" s="48" t="b">
        <v>1</v>
      </c>
      <c r="U842" s="37"/>
      <c r="V842" s="37"/>
      <c r="W842" s="9"/>
      <c r="X842" s="8"/>
      <c r="Y842" s="8"/>
      <c r="Z842" s="8"/>
      <c r="AA842" s="8"/>
      <c r="AB842" s="8"/>
      <c r="AC842" s="8"/>
      <c r="AD842" s="8"/>
      <c r="AE842" s="8"/>
      <c r="AG842" s="37"/>
      <c r="AH842" s="37"/>
      <c r="AI842" s="9"/>
      <c r="AJ842" s="8"/>
      <c r="AK842" s="8"/>
      <c r="AL842" s="8"/>
      <c r="AM842" s="8"/>
      <c r="AN842" s="8"/>
      <c r="AO842" s="8"/>
      <c r="AP842" s="8"/>
      <c r="AQ842" s="8"/>
      <c r="AS842" s="37"/>
      <c r="AT842" s="37"/>
      <c r="AU842" s="9"/>
      <c r="AV842" s="8"/>
      <c r="AW842" s="8"/>
      <c r="AX842" s="8"/>
      <c r="AY842" s="8"/>
      <c r="AZ842" s="8"/>
      <c r="BA842" s="8"/>
      <c r="BB842" s="8"/>
      <c r="BC842" s="8"/>
    </row>
    <row r="843" spans="1:55" x14ac:dyDescent="0.25">
      <c r="A843" s="46">
        <v>56.1</v>
      </c>
      <c r="B843" s="48" t="b">
        <v>1</v>
      </c>
      <c r="U843" s="37"/>
      <c r="V843" s="37"/>
      <c r="W843" s="9"/>
      <c r="X843" s="8"/>
      <c r="Y843" s="8"/>
      <c r="Z843" s="8"/>
      <c r="AA843" s="8"/>
      <c r="AB843" s="8"/>
      <c r="AC843" s="8"/>
      <c r="AD843" s="8"/>
      <c r="AE843" s="8"/>
      <c r="AG843" s="37"/>
      <c r="AH843" s="37"/>
      <c r="AI843" s="9"/>
      <c r="AJ843" s="8"/>
      <c r="AK843" s="8"/>
      <c r="AL843" s="8"/>
      <c r="AM843" s="8"/>
      <c r="AN843" s="8"/>
      <c r="AO843" s="8"/>
      <c r="AP843" s="8"/>
      <c r="AQ843" s="8"/>
      <c r="AS843" s="37"/>
      <c r="AT843" s="37"/>
      <c r="AU843" s="9"/>
      <c r="AV843" s="8"/>
      <c r="AW843" s="8"/>
      <c r="AX843" s="8"/>
      <c r="AY843" s="8"/>
      <c r="AZ843" s="8"/>
      <c r="BA843" s="8"/>
      <c r="BB843" s="8"/>
      <c r="BC843" s="8"/>
    </row>
    <row r="844" spans="1:55" x14ac:dyDescent="0.25">
      <c r="A844" s="46">
        <v>55.7</v>
      </c>
      <c r="B844" s="48" t="b">
        <v>1</v>
      </c>
      <c r="U844" s="37"/>
      <c r="V844" s="37"/>
      <c r="W844" s="9"/>
      <c r="X844" s="8"/>
      <c r="Y844" s="8"/>
      <c r="Z844" s="8"/>
      <c r="AA844" s="8"/>
      <c r="AB844" s="8"/>
      <c r="AC844" s="8"/>
      <c r="AD844" s="8"/>
      <c r="AE844" s="8"/>
      <c r="AG844" s="37"/>
      <c r="AH844" s="37"/>
      <c r="AI844" s="9"/>
      <c r="AJ844" s="8"/>
      <c r="AK844" s="8"/>
      <c r="AL844" s="8"/>
      <c r="AM844" s="8"/>
      <c r="AN844" s="8"/>
      <c r="AO844" s="8"/>
      <c r="AP844" s="8"/>
      <c r="AQ844" s="8"/>
      <c r="AS844" s="37"/>
      <c r="AT844" s="37"/>
      <c r="AU844" s="9"/>
      <c r="AV844" s="8"/>
      <c r="AW844" s="8"/>
      <c r="AX844" s="8"/>
      <c r="AY844" s="8"/>
      <c r="AZ844" s="8"/>
      <c r="BA844" s="8"/>
      <c r="BB844" s="8"/>
      <c r="BC844" s="8"/>
    </row>
    <row r="845" spans="1:55" x14ac:dyDescent="0.25">
      <c r="A845" s="46">
        <v>55.4</v>
      </c>
      <c r="B845" s="48" t="b">
        <v>1</v>
      </c>
      <c r="U845" s="37"/>
      <c r="V845" s="37"/>
      <c r="W845" s="9"/>
      <c r="X845" s="8"/>
      <c r="Y845" s="8"/>
      <c r="Z845" s="8"/>
      <c r="AA845" s="8"/>
      <c r="AB845" s="8"/>
      <c r="AC845" s="8"/>
      <c r="AD845" s="8"/>
      <c r="AE845" s="8"/>
      <c r="AG845" s="37"/>
      <c r="AH845" s="37"/>
      <c r="AI845" s="9"/>
      <c r="AJ845" s="8"/>
      <c r="AK845" s="8"/>
      <c r="AL845" s="8"/>
      <c r="AM845" s="8"/>
      <c r="AN845" s="8"/>
      <c r="AO845" s="8"/>
      <c r="AP845" s="8"/>
      <c r="AQ845" s="8"/>
      <c r="AS845" s="37"/>
      <c r="AT845" s="37"/>
      <c r="AU845" s="9"/>
      <c r="AV845" s="8"/>
      <c r="AW845" s="8"/>
      <c r="AX845" s="8"/>
      <c r="AY845" s="8"/>
      <c r="AZ845" s="8"/>
      <c r="BA845" s="8"/>
      <c r="BB845" s="8"/>
      <c r="BC845" s="8"/>
    </row>
    <row r="846" spans="1:55" x14ac:dyDescent="0.25">
      <c r="A846" s="46">
        <v>55</v>
      </c>
      <c r="B846" s="48" t="b">
        <v>1</v>
      </c>
      <c r="U846" s="37"/>
      <c r="V846" s="37"/>
      <c r="W846" s="9"/>
      <c r="X846" s="8"/>
      <c r="Y846" s="8"/>
      <c r="Z846" s="8"/>
      <c r="AA846" s="8"/>
      <c r="AB846" s="8"/>
      <c r="AC846" s="8"/>
      <c r="AD846" s="8"/>
      <c r="AE846" s="8"/>
      <c r="AG846" s="37"/>
      <c r="AH846" s="37"/>
      <c r="AI846" s="9"/>
      <c r="AJ846" s="8"/>
      <c r="AK846" s="8"/>
      <c r="AL846" s="8"/>
      <c r="AM846" s="8"/>
      <c r="AN846" s="8"/>
      <c r="AO846" s="8"/>
      <c r="AP846" s="8"/>
      <c r="AQ846" s="8"/>
      <c r="AS846" s="37"/>
      <c r="AT846" s="37"/>
      <c r="AU846" s="9"/>
      <c r="AV846" s="8"/>
      <c r="AW846" s="8"/>
      <c r="AX846" s="8"/>
      <c r="AY846" s="8"/>
      <c r="AZ846" s="8"/>
      <c r="BA846" s="8"/>
      <c r="BB846" s="8"/>
      <c r="BC846" s="8"/>
    </row>
    <row r="847" spans="1:55" x14ac:dyDescent="0.25">
      <c r="A847" s="46">
        <v>54.8</v>
      </c>
      <c r="B847" s="48" t="b">
        <v>1</v>
      </c>
      <c r="U847" s="37"/>
      <c r="V847" s="37"/>
      <c r="W847" s="9"/>
      <c r="X847" s="8"/>
      <c r="Y847" s="8"/>
      <c r="Z847" s="8"/>
      <c r="AA847" s="8"/>
      <c r="AB847" s="8"/>
      <c r="AC847" s="8"/>
      <c r="AD847" s="8"/>
      <c r="AE847" s="8"/>
      <c r="AG847" s="37"/>
      <c r="AH847" s="37"/>
      <c r="AI847" s="9"/>
      <c r="AJ847" s="8"/>
      <c r="AK847" s="8"/>
      <c r="AL847" s="8"/>
      <c r="AM847" s="8"/>
      <c r="AN847" s="8"/>
      <c r="AO847" s="8"/>
      <c r="AP847" s="8"/>
      <c r="AQ847" s="8"/>
      <c r="AS847" s="37"/>
      <c r="AT847" s="37"/>
      <c r="AU847" s="9"/>
      <c r="AV847" s="8"/>
      <c r="AW847" s="8"/>
      <c r="AX847" s="8"/>
      <c r="AY847" s="8"/>
      <c r="AZ847" s="8"/>
      <c r="BA847" s="8"/>
      <c r="BB847" s="8"/>
      <c r="BC847" s="8"/>
    </row>
    <row r="848" spans="1:55" x14ac:dyDescent="0.25">
      <c r="A848" s="46">
        <v>54.4</v>
      </c>
      <c r="B848" s="48" t="b">
        <v>1</v>
      </c>
      <c r="U848" s="37"/>
      <c r="V848" s="37"/>
      <c r="W848" s="9"/>
      <c r="X848" s="8"/>
      <c r="Y848" s="8"/>
      <c r="Z848" s="8"/>
      <c r="AA848" s="8"/>
      <c r="AB848" s="8"/>
      <c r="AC848" s="8"/>
      <c r="AD848" s="8"/>
      <c r="AE848" s="8"/>
      <c r="AG848" s="37"/>
      <c r="AH848" s="37"/>
      <c r="AI848" s="9"/>
      <c r="AJ848" s="8"/>
      <c r="AK848" s="8"/>
      <c r="AL848" s="8"/>
      <c r="AM848" s="8"/>
      <c r="AN848" s="8"/>
      <c r="AO848" s="8"/>
      <c r="AP848" s="8"/>
      <c r="AQ848" s="8"/>
      <c r="AS848" s="37"/>
      <c r="AT848" s="37"/>
      <c r="AU848" s="9"/>
      <c r="AV848" s="8"/>
      <c r="AW848" s="8"/>
      <c r="AX848" s="8"/>
      <c r="AY848" s="8"/>
      <c r="AZ848" s="8"/>
      <c r="BA848" s="8"/>
      <c r="BB848" s="8"/>
      <c r="BC848" s="8"/>
    </row>
    <row r="849" spans="1:55" x14ac:dyDescent="0.25">
      <c r="A849" s="46">
        <v>54.1</v>
      </c>
      <c r="B849" s="48" t="b">
        <v>1</v>
      </c>
      <c r="U849" s="37"/>
      <c r="V849" s="37"/>
      <c r="W849" s="9"/>
      <c r="X849" s="8"/>
      <c r="Y849" s="8"/>
      <c r="Z849" s="8"/>
      <c r="AA849" s="8"/>
      <c r="AB849" s="8"/>
      <c r="AC849" s="8"/>
      <c r="AD849" s="8"/>
      <c r="AE849" s="8"/>
      <c r="AG849" s="37"/>
      <c r="AH849" s="37"/>
      <c r="AI849" s="9"/>
      <c r="AJ849" s="8"/>
      <c r="AK849" s="8"/>
      <c r="AL849" s="8"/>
      <c r="AM849" s="8"/>
      <c r="AN849" s="8"/>
      <c r="AO849" s="8"/>
      <c r="AP849" s="8"/>
      <c r="AQ849" s="8"/>
      <c r="AS849" s="37"/>
      <c r="AT849" s="37"/>
      <c r="AU849" s="9"/>
      <c r="AV849" s="8"/>
      <c r="AW849" s="8"/>
      <c r="AX849" s="8"/>
      <c r="AY849" s="8"/>
      <c r="AZ849" s="8"/>
      <c r="BA849" s="8"/>
      <c r="BB849" s="8"/>
      <c r="BC849" s="8"/>
    </row>
    <row r="850" spans="1:55" x14ac:dyDescent="0.25">
      <c r="A850" s="46">
        <v>53.8</v>
      </c>
      <c r="B850" s="48" t="b">
        <v>1</v>
      </c>
      <c r="U850" s="37"/>
      <c r="V850" s="37"/>
      <c r="W850" s="9"/>
      <c r="X850" s="8"/>
      <c r="Y850" s="8"/>
      <c r="Z850" s="8"/>
      <c r="AA850" s="8"/>
      <c r="AB850" s="8"/>
      <c r="AC850" s="8"/>
      <c r="AD850" s="8"/>
      <c r="AE850" s="8"/>
      <c r="AG850" s="37"/>
      <c r="AH850" s="37"/>
      <c r="AI850" s="9"/>
      <c r="AJ850" s="8"/>
      <c r="AK850" s="8"/>
      <c r="AL850" s="8"/>
      <c r="AM850" s="8"/>
      <c r="AN850" s="8"/>
      <c r="AO850" s="8"/>
      <c r="AP850" s="8"/>
      <c r="AQ850" s="8"/>
      <c r="AS850" s="37"/>
      <c r="AT850" s="37"/>
      <c r="AU850" s="9"/>
      <c r="AV850" s="8"/>
      <c r="AW850" s="8"/>
      <c r="AX850" s="8"/>
      <c r="AY850" s="8"/>
      <c r="AZ850" s="8"/>
      <c r="BA850" s="8"/>
      <c r="BB850" s="8"/>
      <c r="BC850" s="8"/>
    </row>
    <row r="851" spans="1:55" x14ac:dyDescent="0.25">
      <c r="A851" s="46">
        <v>53.5</v>
      </c>
      <c r="B851" s="48" t="b">
        <v>1</v>
      </c>
      <c r="U851" s="37"/>
      <c r="V851" s="37"/>
      <c r="W851" s="9"/>
      <c r="X851" s="8"/>
      <c r="Y851" s="8"/>
      <c r="Z851" s="8"/>
      <c r="AA851" s="8"/>
      <c r="AB851" s="8"/>
      <c r="AC851" s="8"/>
      <c r="AD851" s="8"/>
      <c r="AE851" s="8"/>
      <c r="AG851" s="37"/>
      <c r="AH851" s="37"/>
      <c r="AI851" s="9"/>
      <c r="AJ851" s="8"/>
      <c r="AK851" s="8"/>
      <c r="AL851" s="8"/>
      <c r="AM851" s="8"/>
      <c r="AN851" s="8"/>
      <c r="AO851" s="8"/>
      <c r="AP851" s="8"/>
      <c r="AQ851" s="8"/>
      <c r="AS851" s="37"/>
      <c r="AT851" s="37"/>
      <c r="AU851" s="9"/>
      <c r="AV851" s="8"/>
      <c r="AW851" s="8"/>
      <c r="AX851" s="8"/>
      <c r="AY851" s="8"/>
      <c r="AZ851" s="8"/>
      <c r="BA851" s="8"/>
      <c r="BB851" s="8"/>
      <c r="BC851" s="8"/>
    </row>
    <row r="852" spans="1:55" x14ac:dyDescent="0.25">
      <c r="A852" s="46">
        <v>53.1</v>
      </c>
      <c r="B852" s="48" t="b">
        <v>1</v>
      </c>
      <c r="U852" s="37"/>
      <c r="V852" s="37"/>
      <c r="W852" s="9"/>
      <c r="X852" s="8"/>
      <c r="Y852" s="8"/>
      <c r="Z852" s="8"/>
      <c r="AA852" s="8"/>
      <c r="AB852" s="8"/>
      <c r="AC852" s="8"/>
      <c r="AD852" s="8"/>
      <c r="AE852" s="8"/>
      <c r="AG852" s="37"/>
      <c r="AH852" s="37"/>
      <c r="AI852" s="9"/>
      <c r="AJ852" s="8"/>
      <c r="AK852" s="8"/>
      <c r="AL852" s="8"/>
      <c r="AM852" s="8"/>
      <c r="AN852" s="8"/>
      <c r="AO852" s="8"/>
      <c r="AP852" s="8"/>
      <c r="AQ852" s="8"/>
      <c r="AS852" s="37"/>
      <c r="AT852" s="37"/>
      <c r="AU852" s="9"/>
      <c r="AV852" s="8"/>
      <c r="AW852" s="8"/>
      <c r="AX852" s="8"/>
      <c r="AY852" s="8"/>
      <c r="AZ852" s="8"/>
      <c r="BA852" s="8"/>
      <c r="BB852" s="8"/>
      <c r="BC852" s="8"/>
    </row>
    <row r="853" spans="1:55" x14ac:dyDescent="0.25">
      <c r="A853" s="46">
        <v>52.7</v>
      </c>
      <c r="B853" s="48" t="b">
        <v>1</v>
      </c>
      <c r="U853" s="37"/>
      <c r="V853" s="37"/>
      <c r="W853" s="9"/>
      <c r="X853" s="8"/>
      <c r="Y853" s="8"/>
      <c r="Z853" s="8"/>
      <c r="AA853" s="8"/>
      <c r="AB853" s="8"/>
      <c r="AC853" s="8"/>
      <c r="AD853" s="8"/>
      <c r="AE853" s="8"/>
      <c r="AG853" s="37"/>
      <c r="AH853" s="37"/>
      <c r="AI853" s="9"/>
      <c r="AJ853" s="8"/>
      <c r="AK853" s="8"/>
      <c r="AL853" s="8"/>
      <c r="AM853" s="8"/>
      <c r="AN853" s="8"/>
      <c r="AO853" s="8"/>
      <c r="AP853" s="8"/>
      <c r="AQ853" s="8"/>
      <c r="AS853" s="37"/>
      <c r="AT853" s="37"/>
      <c r="AU853" s="9"/>
      <c r="AV853" s="8"/>
      <c r="AW853" s="8"/>
      <c r="AX853" s="8"/>
      <c r="AY853" s="8"/>
      <c r="AZ853" s="8"/>
      <c r="BA853" s="8"/>
      <c r="BB853" s="8"/>
      <c r="BC853" s="8"/>
    </row>
    <row r="854" spans="1:55" x14ac:dyDescent="0.25">
      <c r="A854" s="46">
        <v>64.7</v>
      </c>
      <c r="B854" s="48" t="b">
        <v>1</v>
      </c>
      <c r="U854" s="37"/>
      <c r="V854" s="37"/>
      <c r="W854" s="9"/>
      <c r="X854" s="8"/>
      <c r="Y854" s="8"/>
      <c r="Z854" s="8"/>
      <c r="AA854" s="8"/>
      <c r="AB854" s="8"/>
      <c r="AC854" s="8"/>
      <c r="AD854" s="8"/>
      <c r="AE854" s="8"/>
      <c r="AG854" s="37"/>
      <c r="AH854" s="37"/>
      <c r="AI854" s="9"/>
      <c r="AJ854" s="8"/>
      <c r="AK854" s="8"/>
      <c r="AL854" s="8"/>
      <c r="AM854" s="8"/>
      <c r="AN854" s="8"/>
      <c r="AO854" s="8"/>
      <c r="AP854" s="8"/>
      <c r="AQ854" s="8"/>
      <c r="AS854" s="37"/>
      <c r="AT854" s="37"/>
      <c r="AU854" s="9"/>
      <c r="AV854" s="8"/>
      <c r="AW854" s="8"/>
      <c r="AX854" s="8"/>
      <c r="AY854" s="8"/>
      <c r="AZ854" s="8"/>
      <c r="BA854" s="8"/>
      <c r="BB854" s="8"/>
      <c r="BC854" s="8"/>
    </row>
    <row r="855" spans="1:55" x14ac:dyDescent="0.25">
      <c r="A855" s="46">
        <v>64.400000000000006</v>
      </c>
      <c r="B855" s="48" t="b">
        <v>1</v>
      </c>
      <c r="U855" s="37"/>
      <c r="V855" s="37"/>
      <c r="W855" s="9"/>
      <c r="X855" s="8"/>
      <c r="Y855" s="8"/>
      <c r="Z855" s="8"/>
      <c r="AA855" s="8"/>
      <c r="AB855" s="8"/>
      <c r="AC855" s="8"/>
      <c r="AD855" s="8"/>
      <c r="AE855" s="8"/>
      <c r="AG855" s="37"/>
      <c r="AH855" s="37"/>
      <c r="AI855" s="9"/>
      <c r="AJ855" s="8"/>
      <c r="AK855" s="8"/>
      <c r="AL855" s="8"/>
      <c r="AM855" s="8"/>
      <c r="AN855" s="8"/>
      <c r="AO855" s="8"/>
      <c r="AP855" s="8"/>
      <c r="AQ855" s="8"/>
      <c r="AS855" s="37"/>
      <c r="AT855" s="37"/>
      <c r="AU855" s="9"/>
      <c r="AV855" s="8"/>
      <c r="AW855" s="8"/>
      <c r="AX855" s="8"/>
      <c r="AY855" s="8"/>
      <c r="AZ855" s="8"/>
      <c r="BA855" s="8"/>
      <c r="BB855" s="8"/>
      <c r="BC855" s="8"/>
    </row>
    <row r="856" spans="1:55" x14ac:dyDescent="0.25">
      <c r="A856" s="46">
        <v>64</v>
      </c>
      <c r="B856" s="48" t="b">
        <v>1</v>
      </c>
      <c r="U856" s="37"/>
      <c r="V856" s="37"/>
      <c r="W856" s="9"/>
      <c r="X856" s="8"/>
      <c r="Y856" s="8"/>
      <c r="Z856" s="8"/>
      <c r="AA856" s="8"/>
      <c r="AB856" s="8"/>
      <c r="AC856" s="8"/>
      <c r="AD856" s="8"/>
      <c r="AE856" s="8"/>
      <c r="AG856" s="37"/>
      <c r="AH856" s="37"/>
      <c r="AI856" s="9"/>
      <c r="AJ856" s="8"/>
      <c r="AK856" s="8"/>
      <c r="AL856" s="8"/>
      <c r="AM856" s="8"/>
      <c r="AN856" s="8"/>
      <c r="AO856" s="8"/>
      <c r="AP856" s="8"/>
      <c r="AQ856" s="8"/>
      <c r="AS856" s="37"/>
      <c r="AT856" s="37"/>
      <c r="AU856" s="9"/>
      <c r="AV856" s="8"/>
      <c r="AW856" s="8"/>
      <c r="AX856" s="8"/>
      <c r="AY856" s="8"/>
      <c r="AZ856" s="8"/>
      <c r="BA856" s="8"/>
      <c r="BB856" s="8"/>
      <c r="BC856" s="8"/>
    </row>
    <row r="857" spans="1:55" x14ac:dyDescent="0.25">
      <c r="A857" s="46">
        <v>63.6</v>
      </c>
      <c r="B857" s="48" t="b">
        <v>1</v>
      </c>
      <c r="U857" s="37"/>
      <c r="V857" s="37"/>
      <c r="W857" s="9"/>
      <c r="X857" s="8"/>
      <c r="Y857" s="8"/>
      <c r="Z857" s="8"/>
      <c r="AA857" s="8"/>
      <c r="AB857" s="8"/>
      <c r="AC857" s="8"/>
      <c r="AD857" s="8"/>
      <c r="AE857" s="8"/>
      <c r="AG857" s="37"/>
      <c r="AH857" s="37"/>
      <c r="AI857" s="9"/>
      <c r="AJ857" s="8"/>
      <c r="AK857" s="8"/>
      <c r="AL857" s="8"/>
      <c r="AM857" s="8"/>
      <c r="AN857" s="8"/>
      <c r="AO857" s="8"/>
      <c r="AP857" s="8"/>
      <c r="AQ857" s="8"/>
      <c r="AS857" s="37"/>
      <c r="AT857" s="37"/>
      <c r="AU857" s="9"/>
      <c r="AV857" s="8"/>
      <c r="AW857" s="8"/>
      <c r="AX857" s="8"/>
      <c r="AY857" s="8"/>
      <c r="AZ857" s="8"/>
      <c r="BA857" s="8"/>
      <c r="BB857" s="8"/>
      <c r="BC857" s="8"/>
    </row>
    <row r="858" spans="1:55" x14ac:dyDescent="0.25">
      <c r="A858" s="46">
        <v>62.9</v>
      </c>
      <c r="B858" s="48" t="b">
        <v>1</v>
      </c>
      <c r="U858" s="37"/>
      <c r="V858" s="37"/>
      <c r="W858" s="9"/>
      <c r="X858" s="8"/>
      <c r="Y858" s="8"/>
      <c r="Z858" s="8"/>
      <c r="AA858" s="8"/>
      <c r="AB858" s="8"/>
      <c r="AC858" s="8"/>
      <c r="AD858" s="8"/>
      <c r="AE858" s="8"/>
      <c r="AG858" s="37"/>
      <c r="AH858" s="37"/>
      <c r="AI858" s="9"/>
      <c r="AJ858" s="8"/>
      <c r="AK858" s="8"/>
      <c r="AL858" s="8"/>
      <c r="AM858" s="8"/>
      <c r="AN858" s="8"/>
      <c r="AO858" s="8"/>
      <c r="AP858" s="8"/>
      <c r="AQ858" s="8"/>
      <c r="AS858" s="37"/>
      <c r="AT858" s="37"/>
      <c r="AU858" s="9"/>
      <c r="AV858" s="8"/>
      <c r="AW858" s="8"/>
      <c r="AX858" s="8"/>
      <c r="AY858" s="8"/>
      <c r="AZ858" s="8"/>
      <c r="BA858" s="8"/>
      <c r="BB858" s="8"/>
      <c r="BC858" s="8"/>
    </row>
    <row r="859" spans="1:55" x14ac:dyDescent="0.25">
      <c r="A859" s="46">
        <v>62.1</v>
      </c>
      <c r="B859" s="48" t="b">
        <v>1</v>
      </c>
      <c r="U859" s="37"/>
      <c r="V859" s="37"/>
      <c r="W859" s="9"/>
      <c r="X859" s="8"/>
      <c r="Y859" s="8"/>
      <c r="Z859" s="8"/>
      <c r="AA859" s="8"/>
      <c r="AB859" s="8"/>
      <c r="AC859" s="8"/>
      <c r="AD859" s="8"/>
      <c r="AE859" s="8"/>
      <c r="AG859" s="37"/>
      <c r="AH859" s="37"/>
      <c r="AI859" s="9"/>
      <c r="AJ859" s="8"/>
      <c r="AK859" s="8"/>
      <c r="AL859" s="8"/>
      <c r="AM859" s="8"/>
      <c r="AN859" s="8"/>
      <c r="AO859" s="8"/>
      <c r="AP859" s="8"/>
      <c r="AQ859" s="8"/>
      <c r="AS859" s="37"/>
      <c r="AT859" s="37"/>
      <c r="AU859" s="9"/>
      <c r="AV859" s="8"/>
      <c r="AW859" s="8"/>
      <c r="AX859" s="8"/>
      <c r="AY859" s="8"/>
      <c r="AZ859" s="8"/>
      <c r="BA859" s="8"/>
      <c r="BB859" s="8"/>
      <c r="BC859" s="8"/>
    </row>
    <row r="860" spans="1:55" x14ac:dyDescent="0.25">
      <c r="A860" s="46">
        <v>61.4</v>
      </c>
      <c r="B860" s="48" t="b">
        <v>1</v>
      </c>
      <c r="U860" s="37"/>
      <c r="V860" s="37"/>
      <c r="W860" s="9"/>
      <c r="X860" s="8"/>
      <c r="Y860" s="8"/>
      <c r="Z860" s="8"/>
      <c r="AA860" s="8"/>
      <c r="AB860" s="8"/>
      <c r="AC860" s="8"/>
      <c r="AD860" s="8"/>
      <c r="AE860" s="8"/>
      <c r="AG860" s="37"/>
      <c r="AH860" s="37"/>
      <c r="AI860" s="9"/>
      <c r="AJ860" s="8"/>
      <c r="AK860" s="8"/>
      <c r="AL860" s="8"/>
      <c r="AM860" s="8"/>
      <c r="AN860" s="8"/>
      <c r="AO860" s="8"/>
      <c r="AP860" s="8"/>
      <c r="AQ860" s="8"/>
      <c r="AS860" s="37"/>
      <c r="AT860" s="37"/>
      <c r="AU860" s="9"/>
      <c r="AV860" s="8"/>
      <c r="AW860" s="8"/>
      <c r="AX860" s="8"/>
      <c r="AY860" s="8"/>
      <c r="AZ860" s="8"/>
      <c r="BA860" s="8"/>
      <c r="BB860" s="8"/>
      <c r="BC860" s="8"/>
    </row>
    <row r="861" spans="1:55" x14ac:dyDescent="0.25">
      <c r="A861" s="46">
        <v>67</v>
      </c>
      <c r="B861" s="48" t="b">
        <v>1</v>
      </c>
      <c r="U861" s="37"/>
      <c r="V861" s="37"/>
      <c r="W861" s="9"/>
      <c r="X861" s="8"/>
      <c r="Y861" s="8"/>
      <c r="Z861" s="8"/>
      <c r="AA861" s="8"/>
      <c r="AB861" s="8"/>
      <c r="AC861" s="8"/>
      <c r="AD861" s="8"/>
      <c r="AE861" s="8"/>
      <c r="AG861" s="37"/>
      <c r="AH861" s="37"/>
      <c r="AI861" s="9"/>
      <c r="AJ861" s="8"/>
      <c r="AK861" s="8"/>
      <c r="AL861" s="8"/>
      <c r="AM861" s="8"/>
      <c r="AN861" s="8"/>
      <c r="AO861" s="8"/>
      <c r="AP861" s="8"/>
      <c r="AQ861" s="8"/>
      <c r="AS861" s="37"/>
      <c r="AT861" s="37"/>
      <c r="AU861" s="9"/>
      <c r="AV861" s="8"/>
      <c r="AW861" s="8"/>
      <c r="AX861" s="8"/>
      <c r="AY861" s="8"/>
      <c r="AZ861" s="8"/>
      <c r="BA861" s="8"/>
      <c r="BB861" s="8"/>
      <c r="BC861" s="8"/>
    </row>
    <row r="862" spans="1:55" x14ac:dyDescent="0.25">
      <c r="A862" s="46">
        <v>62</v>
      </c>
      <c r="B862" s="48" t="b">
        <v>1</v>
      </c>
      <c r="U862" s="37"/>
      <c r="V862" s="37"/>
      <c r="W862" s="9"/>
      <c r="X862" s="8"/>
      <c r="Y862" s="8"/>
      <c r="Z862" s="8"/>
      <c r="AA862" s="8"/>
      <c r="AB862" s="8"/>
      <c r="AC862" s="8"/>
      <c r="AD862" s="8"/>
      <c r="AE862" s="8"/>
      <c r="AG862" s="37"/>
      <c r="AH862" s="37"/>
      <c r="AI862" s="9"/>
      <c r="AJ862" s="8"/>
      <c r="AK862" s="8"/>
      <c r="AL862" s="8"/>
      <c r="AM862" s="8"/>
      <c r="AN862" s="8"/>
      <c r="AO862" s="8"/>
      <c r="AP862" s="8"/>
      <c r="AQ862" s="8"/>
      <c r="AS862" s="37"/>
      <c r="AT862" s="37"/>
      <c r="AU862" s="9"/>
      <c r="AV862" s="8"/>
      <c r="AW862" s="8"/>
      <c r="AX862" s="8"/>
      <c r="AY862" s="8"/>
      <c r="AZ862" s="8"/>
      <c r="BA862" s="8"/>
      <c r="BB862" s="8"/>
      <c r="BC862" s="8"/>
    </row>
    <row r="863" spans="1:55" x14ac:dyDescent="0.25">
      <c r="A863" s="46">
        <v>59.7</v>
      </c>
      <c r="B863" s="48" t="b">
        <v>1</v>
      </c>
      <c r="U863" s="37"/>
      <c r="V863" s="37"/>
      <c r="W863" s="9"/>
      <c r="X863" s="8"/>
      <c r="Y863" s="8"/>
      <c r="Z863" s="8"/>
      <c r="AA863" s="8"/>
      <c r="AB863" s="8"/>
      <c r="AC863" s="8"/>
      <c r="AD863" s="8"/>
      <c r="AE863" s="8"/>
      <c r="AG863" s="37"/>
      <c r="AH863" s="37"/>
      <c r="AI863" s="9"/>
      <c r="AJ863" s="8"/>
      <c r="AK863" s="8"/>
      <c r="AL863" s="8"/>
      <c r="AM863" s="8"/>
      <c r="AN863" s="8"/>
      <c r="AO863" s="8"/>
      <c r="AP863" s="8"/>
      <c r="AQ863" s="8"/>
      <c r="AS863" s="37"/>
      <c r="AT863" s="37"/>
      <c r="AU863" s="9"/>
      <c r="AV863" s="8"/>
      <c r="AW863" s="8"/>
      <c r="AX863" s="8"/>
      <c r="AY863" s="8"/>
      <c r="AZ863" s="8"/>
      <c r="BA863" s="8"/>
      <c r="BB863" s="8"/>
      <c r="BC863" s="8"/>
    </row>
    <row r="864" spans="1:55" x14ac:dyDescent="0.25">
      <c r="A864" s="46">
        <v>59.4</v>
      </c>
      <c r="B864" s="48" t="b">
        <v>1</v>
      </c>
      <c r="U864" s="37"/>
      <c r="V864" s="37"/>
      <c r="W864" s="9"/>
      <c r="X864" s="8"/>
      <c r="Y864" s="8"/>
      <c r="Z864" s="8"/>
      <c r="AA864" s="8"/>
      <c r="AB864" s="8"/>
      <c r="AC864" s="8"/>
      <c r="AD864" s="8"/>
      <c r="AE864" s="8"/>
      <c r="AG864" s="37"/>
      <c r="AH864" s="37"/>
      <c r="AI864" s="9"/>
      <c r="AJ864" s="8"/>
      <c r="AK864" s="8"/>
      <c r="AL864" s="8"/>
      <c r="AM864" s="8"/>
      <c r="AN864" s="8"/>
      <c r="AO864" s="8"/>
      <c r="AP864" s="8"/>
      <c r="AQ864" s="8"/>
      <c r="AS864" s="37"/>
      <c r="AT864" s="37"/>
      <c r="AU864" s="9"/>
      <c r="AV864" s="8"/>
      <c r="AW864" s="8"/>
      <c r="AX864" s="8"/>
      <c r="AY864" s="8"/>
      <c r="AZ864" s="8"/>
      <c r="BA864" s="8"/>
      <c r="BB864" s="8"/>
      <c r="BC864" s="8"/>
    </row>
    <row r="865" spans="1:55" x14ac:dyDescent="0.25">
      <c r="A865" s="46">
        <v>59.1</v>
      </c>
      <c r="B865" s="48" t="b">
        <v>1</v>
      </c>
      <c r="U865" s="37"/>
      <c r="V865" s="37"/>
      <c r="W865" s="9"/>
      <c r="X865" s="8"/>
      <c r="Y865" s="8"/>
      <c r="Z865" s="8"/>
      <c r="AA865" s="8"/>
      <c r="AB865" s="8"/>
      <c r="AC865" s="8"/>
      <c r="AD865" s="8"/>
      <c r="AE865" s="8"/>
      <c r="AG865" s="37"/>
      <c r="AH865" s="37"/>
      <c r="AI865" s="9"/>
      <c r="AJ865" s="8"/>
      <c r="AK865" s="8"/>
      <c r="AL865" s="8"/>
      <c r="AM865" s="8"/>
      <c r="AN865" s="8"/>
      <c r="AO865" s="8"/>
      <c r="AP865" s="8"/>
      <c r="AQ865" s="8"/>
      <c r="AS865" s="37"/>
      <c r="AT865" s="37"/>
      <c r="AU865" s="9"/>
      <c r="AV865" s="8"/>
      <c r="AW865" s="8"/>
      <c r="AX865" s="8"/>
      <c r="AY865" s="8"/>
      <c r="AZ865" s="8"/>
      <c r="BA865" s="8"/>
      <c r="BB865" s="8"/>
      <c r="BC865" s="8"/>
    </row>
    <row r="866" spans="1:55" x14ac:dyDescent="0.25">
      <c r="A866" s="46">
        <v>58.8</v>
      </c>
      <c r="B866" s="48" t="b">
        <v>1</v>
      </c>
      <c r="U866" s="37"/>
      <c r="V866" s="37"/>
      <c r="W866" s="9"/>
      <c r="X866" s="8"/>
      <c r="Y866" s="8"/>
      <c r="Z866" s="8"/>
      <c r="AA866" s="8"/>
      <c r="AB866" s="8"/>
      <c r="AC866" s="8"/>
      <c r="AD866" s="8"/>
      <c r="AE866" s="8"/>
      <c r="AG866" s="37"/>
      <c r="AH866" s="37"/>
      <c r="AI866" s="9"/>
      <c r="AJ866" s="8"/>
      <c r="AK866" s="8"/>
      <c r="AL866" s="8"/>
      <c r="AM866" s="8"/>
      <c r="AN866" s="8"/>
      <c r="AO866" s="8"/>
      <c r="AP866" s="8"/>
      <c r="AQ866" s="8"/>
      <c r="AS866" s="37"/>
      <c r="AT866" s="37"/>
      <c r="AU866" s="9"/>
      <c r="AV866" s="8"/>
      <c r="AW866" s="8"/>
      <c r="AX866" s="8"/>
      <c r="AY866" s="8"/>
      <c r="AZ866" s="8"/>
      <c r="BA866" s="8"/>
      <c r="BB866" s="8"/>
      <c r="BC866" s="8"/>
    </row>
    <row r="867" spans="1:55" x14ac:dyDescent="0.25">
      <c r="A867" s="46">
        <v>58.5</v>
      </c>
      <c r="B867" s="48" t="b">
        <v>1</v>
      </c>
      <c r="U867" s="37"/>
      <c r="V867" s="37"/>
      <c r="W867" s="9"/>
      <c r="X867" s="8"/>
      <c r="Y867" s="8"/>
      <c r="Z867" s="8"/>
      <c r="AA867" s="8"/>
      <c r="AB867" s="8"/>
      <c r="AC867" s="8"/>
      <c r="AD867" s="8"/>
      <c r="AE867" s="8"/>
      <c r="AG867" s="37"/>
      <c r="AH867" s="37"/>
      <c r="AI867" s="9"/>
      <c r="AJ867" s="8"/>
      <c r="AK867" s="8"/>
      <c r="AL867" s="8"/>
      <c r="AM867" s="8"/>
      <c r="AN867" s="8"/>
      <c r="AO867" s="8"/>
      <c r="AP867" s="8"/>
      <c r="AQ867" s="8"/>
      <c r="AS867" s="37"/>
      <c r="AT867" s="37"/>
      <c r="AU867" s="9"/>
      <c r="AV867" s="8"/>
      <c r="AW867" s="8"/>
      <c r="AX867" s="8"/>
      <c r="AY867" s="8"/>
      <c r="AZ867" s="8"/>
      <c r="BA867" s="8"/>
      <c r="BB867" s="8"/>
      <c r="BC867" s="8"/>
    </row>
    <row r="868" spans="1:55" x14ac:dyDescent="0.25">
      <c r="A868" s="46">
        <v>58.1</v>
      </c>
      <c r="B868" s="48" t="b">
        <v>1</v>
      </c>
      <c r="U868" s="37"/>
      <c r="V868" s="37"/>
      <c r="W868" s="9"/>
      <c r="X868" s="8"/>
      <c r="Y868" s="8"/>
      <c r="Z868" s="8"/>
      <c r="AA868" s="8"/>
      <c r="AB868" s="8"/>
      <c r="AC868" s="8"/>
      <c r="AD868" s="8"/>
      <c r="AE868" s="8"/>
      <c r="AG868" s="37"/>
      <c r="AH868" s="37"/>
      <c r="AI868" s="9"/>
      <c r="AJ868" s="8"/>
      <c r="AK868" s="8"/>
      <c r="AL868" s="8"/>
      <c r="AM868" s="8"/>
      <c r="AN868" s="8"/>
      <c r="AO868" s="8"/>
      <c r="AP868" s="8"/>
      <c r="AQ868" s="8"/>
      <c r="AS868" s="37"/>
      <c r="AT868" s="37"/>
      <c r="AU868" s="9"/>
      <c r="AV868" s="8"/>
      <c r="AW868" s="8"/>
      <c r="AX868" s="8"/>
      <c r="AY868" s="8"/>
      <c r="AZ868" s="8"/>
      <c r="BA868" s="8"/>
      <c r="BB868" s="8"/>
      <c r="BC868" s="8"/>
    </row>
    <row r="869" spans="1:55" x14ac:dyDescent="0.25">
      <c r="A869" s="46">
        <v>45.3</v>
      </c>
      <c r="B869" s="48" t="b">
        <v>1</v>
      </c>
      <c r="U869" s="37"/>
      <c r="V869" s="37"/>
      <c r="W869" s="9"/>
      <c r="X869" s="8"/>
      <c r="Y869" s="8"/>
      <c r="Z869" s="8"/>
      <c r="AA869" s="8"/>
      <c r="AB869" s="8"/>
      <c r="AC869" s="8"/>
      <c r="AD869" s="8"/>
      <c r="AE869" s="8"/>
      <c r="AG869" s="37"/>
      <c r="AH869" s="37"/>
      <c r="AI869" s="9"/>
      <c r="AJ869" s="8"/>
      <c r="AK869" s="8"/>
      <c r="AL869" s="8"/>
      <c r="AM869" s="8"/>
      <c r="AN869" s="8"/>
      <c r="AO869" s="8"/>
      <c r="AP869" s="8"/>
      <c r="AQ869" s="8"/>
      <c r="AS869" s="37"/>
      <c r="AT869" s="37"/>
      <c r="AU869" s="9"/>
      <c r="AV869" s="8"/>
      <c r="AW869" s="8"/>
      <c r="AX869" s="8"/>
      <c r="AY869" s="8"/>
      <c r="AZ869" s="8"/>
      <c r="BA869" s="8"/>
      <c r="BB869" s="8"/>
      <c r="BC869" s="8"/>
    </row>
    <row r="870" spans="1:55" x14ac:dyDescent="0.25">
      <c r="A870" s="46">
        <v>77.599999999999994</v>
      </c>
      <c r="B870" s="48" t="b">
        <v>1</v>
      </c>
      <c r="U870" s="37"/>
      <c r="V870" s="37"/>
      <c r="W870" s="9"/>
      <c r="X870" s="8"/>
      <c r="Y870" s="8"/>
      <c r="Z870" s="8"/>
      <c r="AA870" s="8"/>
      <c r="AB870" s="8"/>
      <c r="AC870" s="8"/>
      <c r="AD870" s="8"/>
      <c r="AE870" s="8"/>
      <c r="AG870" s="37"/>
      <c r="AH870" s="37"/>
      <c r="AI870" s="9"/>
      <c r="AJ870" s="8"/>
      <c r="AK870" s="8"/>
      <c r="AL870" s="8"/>
      <c r="AM870" s="8"/>
      <c r="AN870" s="8"/>
      <c r="AO870" s="8"/>
      <c r="AP870" s="8"/>
      <c r="AQ870" s="8"/>
      <c r="AS870" s="37"/>
      <c r="AT870" s="37"/>
      <c r="AU870" s="9"/>
      <c r="AV870" s="8"/>
      <c r="AW870" s="8"/>
      <c r="AX870" s="8"/>
      <c r="AY870" s="8"/>
      <c r="AZ870" s="8"/>
      <c r="BA870" s="8"/>
      <c r="BB870" s="8"/>
      <c r="BC870" s="8"/>
    </row>
    <row r="871" spans="1:55" x14ac:dyDescent="0.25">
      <c r="A871" s="46">
        <v>77.3</v>
      </c>
      <c r="B871" s="48" t="b">
        <v>1</v>
      </c>
      <c r="U871" s="37"/>
      <c r="V871" s="37"/>
      <c r="W871" s="9"/>
      <c r="X871" s="8"/>
      <c r="Y871" s="8"/>
      <c r="Z871" s="8"/>
      <c r="AA871" s="8"/>
      <c r="AB871" s="8"/>
      <c r="AC871" s="8"/>
      <c r="AD871" s="8"/>
      <c r="AE871" s="8"/>
      <c r="AG871" s="37"/>
      <c r="AH871" s="37"/>
      <c r="AI871" s="9"/>
      <c r="AJ871" s="8"/>
      <c r="AK871" s="8"/>
      <c r="AL871" s="8"/>
      <c r="AM871" s="8"/>
      <c r="AN871" s="8"/>
      <c r="AO871" s="8"/>
      <c r="AP871" s="8"/>
      <c r="AQ871" s="8"/>
      <c r="AS871" s="37"/>
      <c r="AT871" s="37"/>
      <c r="AU871" s="9"/>
      <c r="AV871" s="8"/>
      <c r="AW871" s="8"/>
      <c r="AX871" s="8"/>
      <c r="AY871" s="8"/>
      <c r="AZ871" s="8"/>
      <c r="BA871" s="8"/>
      <c r="BB871" s="8"/>
      <c r="BC871" s="8"/>
    </row>
    <row r="872" spans="1:55" x14ac:dyDescent="0.25">
      <c r="A872" s="46">
        <v>76.900000000000006</v>
      </c>
      <c r="B872" s="48" t="b">
        <v>1</v>
      </c>
      <c r="U872" s="37"/>
      <c r="V872" s="37"/>
      <c r="W872" s="9"/>
      <c r="X872" s="8"/>
      <c r="Y872" s="8"/>
      <c r="Z872" s="8"/>
      <c r="AA872" s="8"/>
      <c r="AB872" s="8"/>
      <c r="AC872" s="8"/>
      <c r="AD872" s="8"/>
      <c r="AE872" s="8"/>
      <c r="AG872" s="37"/>
      <c r="AH872" s="37"/>
      <c r="AI872" s="9"/>
      <c r="AJ872" s="8"/>
      <c r="AK872" s="8"/>
      <c r="AL872" s="8"/>
      <c r="AM872" s="8"/>
      <c r="AN872" s="8"/>
      <c r="AO872" s="8"/>
      <c r="AP872" s="8"/>
      <c r="AQ872" s="8"/>
      <c r="AS872" s="37"/>
      <c r="AT872" s="37"/>
      <c r="AU872" s="9"/>
      <c r="AV872" s="8"/>
      <c r="AW872" s="8"/>
      <c r="AX872" s="8"/>
      <c r="AY872" s="8"/>
      <c r="AZ872" s="8"/>
      <c r="BA872" s="8"/>
      <c r="BB872" s="8"/>
      <c r="BC872" s="8"/>
    </row>
    <row r="873" spans="1:55" x14ac:dyDescent="0.25">
      <c r="A873" s="46">
        <v>76.3</v>
      </c>
      <c r="B873" s="48" t="b">
        <v>1</v>
      </c>
      <c r="U873" s="37"/>
      <c r="V873" s="37"/>
      <c r="W873" s="9"/>
      <c r="X873" s="8"/>
      <c r="Y873" s="8"/>
      <c r="Z873" s="8"/>
      <c r="AA873" s="8"/>
      <c r="AB873" s="8"/>
      <c r="AC873" s="8"/>
      <c r="AD873" s="8"/>
      <c r="AE873" s="8"/>
      <c r="AG873" s="37"/>
      <c r="AH873" s="37"/>
      <c r="AI873" s="9"/>
      <c r="AJ873" s="8"/>
      <c r="AK873" s="8"/>
      <c r="AL873" s="8"/>
      <c r="AM873" s="8"/>
      <c r="AN873" s="8"/>
      <c r="AO873" s="8"/>
      <c r="AP873" s="8"/>
      <c r="AQ873" s="8"/>
      <c r="AS873" s="37"/>
      <c r="AT873" s="37"/>
      <c r="AU873" s="9"/>
      <c r="AV873" s="8"/>
      <c r="AW873" s="8"/>
      <c r="AX873" s="8"/>
      <c r="AY873" s="8"/>
      <c r="AZ873" s="8"/>
      <c r="BA873" s="8"/>
      <c r="BB873" s="8"/>
      <c r="BC873" s="8"/>
    </row>
    <row r="874" spans="1:55" x14ac:dyDescent="0.25">
      <c r="A874" s="46">
        <v>76.099999999999994</v>
      </c>
      <c r="B874" s="48" t="b">
        <v>1</v>
      </c>
      <c r="U874" s="37"/>
      <c r="V874" s="37"/>
      <c r="W874" s="9"/>
      <c r="X874" s="8"/>
      <c r="Y874" s="8"/>
      <c r="Z874" s="8"/>
      <c r="AA874" s="8"/>
      <c r="AB874" s="8"/>
      <c r="AC874" s="8"/>
      <c r="AD874" s="8"/>
      <c r="AE874" s="8"/>
      <c r="AG874" s="37"/>
      <c r="AH874" s="37"/>
      <c r="AI874" s="9"/>
      <c r="AJ874" s="8"/>
      <c r="AK874" s="8"/>
      <c r="AL874" s="8"/>
      <c r="AM874" s="8"/>
      <c r="AN874" s="8"/>
      <c r="AO874" s="8"/>
      <c r="AP874" s="8"/>
      <c r="AQ874" s="8"/>
      <c r="AS874" s="37"/>
      <c r="AT874" s="37"/>
      <c r="AU874" s="9"/>
      <c r="AV874" s="8"/>
      <c r="AW874" s="8"/>
      <c r="AX874" s="8"/>
      <c r="AY874" s="8"/>
      <c r="AZ874" s="8"/>
      <c r="BA874" s="8"/>
      <c r="BB874" s="8"/>
      <c r="BC874" s="8"/>
    </row>
    <row r="875" spans="1:55" x14ac:dyDescent="0.25">
      <c r="A875" s="46">
        <v>75.599999999999994</v>
      </c>
      <c r="B875" s="48" t="b">
        <v>1</v>
      </c>
      <c r="U875" s="37"/>
      <c r="V875" s="37"/>
      <c r="W875" s="9"/>
      <c r="X875" s="8"/>
      <c r="Y875" s="8"/>
      <c r="Z875" s="8"/>
      <c r="AA875" s="8"/>
      <c r="AB875" s="8"/>
      <c r="AC875" s="8"/>
      <c r="AD875" s="8"/>
      <c r="AE875" s="8"/>
      <c r="AG875" s="37"/>
      <c r="AH875" s="37"/>
      <c r="AI875" s="9"/>
      <c r="AJ875" s="8"/>
      <c r="AK875" s="8"/>
      <c r="AL875" s="8"/>
      <c r="AM875" s="8"/>
      <c r="AN875" s="8"/>
      <c r="AO875" s="8"/>
      <c r="AP875" s="8"/>
      <c r="AQ875" s="8"/>
      <c r="AS875" s="37"/>
      <c r="AT875" s="37"/>
      <c r="AU875" s="9"/>
      <c r="AV875" s="8"/>
      <c r="AW875" s="8"/>
      <c r="AX875" s="8"/>
      <c r="AY875" s="8"/>
      <c r="AZ875" s="8"/>
      <c r="BA875" s="8"/>
      <c r="BB875" s="8"/>
      <c r="BC875" s="8"/>
    </row>
    <row r="876" spans="1:55" x14ac:dyDescent="0.25">
      <c r="A876" s="46">
        <v>74.900000000000006</v>
      </c>
      <c r="B876" s="48" t="b">
        <v>1</v>
      </c>
      <c r="U876" s="37"/>
      <c r="V876" s="37"/>
      <c r="W876" s="9"/>
      <c r="X876" s="8"/>
      <c r="Y876" s="8"/>
      <c r="Z876" s="8"/>
      <c r="AA876" s="8"/>
      <c r="AB876" s="8"/>
      <c r="AC876" s="8"/>
      <c r="AD876" s="8"/>
      <c r="AE876" s="8"/>
      <c r="AG876" s="37"/>
      <c r="AH876" s="37"/>
      <c r="AI876" s="9"/>
      <c r="AJ876" s="8"/>
      <c r="AK876" s="8"/>
      <c r="AL876" s="8"/>
      <c r="AM876" s="8"/>
      <c r="AN876" s="8"/>
      <c r="AO876" s="8"/>
      <c r="AP876" s="8"/>
      <c r="AQ876" s="8"/>
      <c r="AS876" s="37"/>
      <c r="AT876" s="37"/>
      <c r="AU876" s="9"/>
      <c r="AV876" s="8"/>
      <c r="AW876" s="8"/>
      <c r="AX876" s="8"/>
      <c r="AY876" s="8"/>
      <c r="AZ876" s="8"/>
      <c r="BA876" s="8"/>
      <c r="BB876" s="8"/>
      <c r="BC876" s="8"/>
    </row>
    <row r="877" spans="1:55" x14ac:dyDescent="0.25">
      <c r="A877" s="46">
        <v>74.2</v>
      </c>
      <c r="B877" s="48" t="b">
        <v>1</v>
      </c>
      <c r="U877" s="37"/>
      <c r="V877" s="37"/>
      <c r="W877" s="9"/>
      <c r="X877" s="8"/>
      <c r="Y877" s="8"/>
      <c r="Z877" s="8"/>
      <c r="AA877" s="8"/>
      <c r="AB877" s="8"/>
      <c r="AC877" s="8"/>
      <c r="AD877" s="8"/>
      <c r="AE877" s="8"/>
      <c r="AG877" s="37"/>
      <c r="AH877" s="37"/>
      <c r="AI877" s="9"/>
      <c r="AJ877" s="8"/>
      <c r="AK877" s="8"/>
      <c r="AL877" s="8"/>
      <c r="AM877" s="8"/>
      <c r="AN877" s="8"/>
      <c r="AO877" s="8"/>
      <c r="AP877" s="8"/>
      <c r="AQ877" s="8"/>
      <c r="AS877" s="37"/>
      <c r="AT877" s="37"/>
      <c r="AU877" s="9"/>
      <c r="AV877" s="8"/>
      <c r="AW877" s="8"/>
      <c r="AX877" s="8"/>
      <c r="AY877" s="8"/>
      <c r="AZ877" s="8"/>
      <c r="BA877" s="8"/>
      <c r="BB877" s="8"/>
      <c r="BC877" s="8"/>
    </row>
    <row r="878" spans="1:55" x14ac:dyDescent="0.25">
      <c r="A878" s="46">
        <v>73</v>
      </c>
      <c r="B878" s="48" t="b">
        <v>1</v>
      </c>
      <c r="U878" s="37"/>
      <c r="V878" s="37"/>
      <c r="W878" s="9"/>
      <c r="X878" s="8"/>
      <c r="Y878" s="8"/>
      <c r="Z878" s="8"/>
      <c r="AA878" s="8"/>
      <c r="AB878" s="8"/>
      <c r="AC878" s="8"/>
      <c r="AD878" s="8"/>
      <c r="AE878" s="8"/>
      <c r="AG878" s="37"/>
      <c r="AH878" s="37"/>
      <c r="AI878" s="9"/>
      <c r="AJ878" s="8"/>
      <c r="AK878" s="8"/>
      <c r="AL878" s="8"/>
      <c r="AM878" s="8"/>
      <c r="AN878" s="8"/>
      <c r="AO878" s="8"/>
      <c r="AP878" s="8"/>
      <c r="AQ878" s="8"/>
      <c r="AS878" s="37"/>
      <c r="AT878" s="37"/>
      <c r="AU878" s="9"/>
      <c r="AV878" s="8"/>
      <c r="AW878" s="8"/>
      <c r="AX878" s="8"/>
      <c r="AY878" s="8"/>
      <c r="AZ878" s="8"/>
      <c r="BA878" s="8"/>
      <c r="BB878" s="8"/>
      <c r="BC878" s="8"/>
    </row>
    <row r="879" spans="1:55" x14ac:dyDescent="0.25">
      <c r="A879" s="46">
        <v>73</v>
      </c>
      <c r="B879" s="48" t="b">
        <v>1</v>
      </c>
      <c r="U879" s="37"/>
      <c r="V879" s="37"/>
      <c r="W879" s="9"/>
      <c r="X879" s="8"/>
      <c r="Y879" s="8"/>
      <c r="Z879" s="8"/>
      <c r="AA879" s="8"/>
      <c r="AB879" s="8"/>
      <c r="AC879" s="8"/>
      <c r="AD879" s="8"/>
      <c r="AE879" s="8"/>
      <c r="AG879" s="37"/>
      <c r="AH879" s="37"/>
      <c r="AI879" s="9"/>
      <c r="AJ879" s="8"/>
      <c r="AK879" s="8"/>
      <c r="AL879" s="8"/>
      <c r="AM879" s="8"/>
      <c r="AN879" s="8"/>
      <c r="AO879" s="8"/>
      <c r="AP879" s="8"/>
      <c r="AQ879" s="8"/>
      <c r="AS879" s="37"/>
      <c r="AT879" s="37"/>
      <c r="AU879" s="9"/>
      <c r="AV879" s="8"/>
      <c r="AW879" s="8"/>
      <c r="AX879" s="8"/>
      <c r="AY879" s="8"/>
      <c r="AZ879" s="8"/>
      <c r="BA879" s="8"/>
      <c r="BB879" s="8"/>
      <c r="BC879" s="8"/>
    </row>
    <row r="880" spans="1:55" x14ac:dyDescent="0.25">
      <c r="A880" s="46">
        <v>72.8</v>
      </c>
      <c r="B880" s="48" t="b">
        <v>1</v>
      </c>
      <c r="U880" s="37"/>
      <c r="V880" s="37"/>
      <c r="W880" s="9"/>
      <c r="X880" s="8"/>
      <c r="Y880" s="8"/>
      <c r="Z880" s="8"/>
      <c r="AA880" s="8"/>
      <c r="AB880" s="8"/>
      <c r="AC880" s="8"/>
      <c r="AD880" s="8"/>
      <c r="AE880" s="8"/>
      <c r="AG880" s="37"/>
      <c r="AH880" s="37"/>
      <c r="AI880" s="9"/>
      <c r="AJ880" s="8"/>
      <c r="AK880" s="8"/>
      <c r="AL880" s="8"/>
      <c r="AM880" s="8"/>
      <c r="AN880" s="8"/>
      <c r="AO880" s="8"/>
      <c r="AP880" s="8"/>
      <c r="AQ880" s="8"/>
      <c r="AS880" s="37"/>
      <c r="AT880" s="37"/>
      <c r="AU880" s="9"/>
      <c r="AV880" s="8"/>
      <c r="AW880" s="8"/>
      <c r="AX880" s="8"/>
      <c r="AY880" s="8"/>
      <c r="AZ880" s="8"/>
      <c r="BA880" s="8"/>
      <c r="BB880" s="8"/>
      <c r="BC880" s="8"/>
    </row>
    <row r="881" spans="1:55" x14ac:dyDescent="0.25">
      <c r="A881" s="46">
        <v>72.3</v>
      </c>
      <c r="B881" s="48" t="b">
        <v>1</v>
      </c>
      <c r="U881" s="37"/>
      <c r="V881" s="37"/>
      <c r="W881" s="9"/>
      <c r="X881" s="8"/>
      <c r="Y881" s="8"/>
      <c r="Z881" s="8"/>
      <c r="AA881" s="8"/>
      <c r="AB881" s="8"/>
      <c r="AC881" s="8"/>
      <c r="AD881" s="8"/>
      <c r="AE881" s="8"/>
      <c r="AG881" s="37"/>
      <c r="AH881" s="37"/>
      <c r="AI881" s="9"/>
      <c r="AJ881" s="8"/>
      <c r="AK881" s="8"/>
      <c r="AL881" s="8"/>
      <c r="AM881" s="8"/>
      <c r="AN881" s="8"/>
      <c r="AO881" s="8"/>
      <c r="AP881" s="8"/>
      <c r="AQ881" s="8"/>
      <c r="AS881" s="37"/>
      <c r="AT881" s="37"/>
      <c r="AU881" s="9"/>
      <c r="AV881" s="8"/>
      <c r="AW881" s="8"/>
      <c r="AX881" s="8"/>
      <c r="AY881" s="8"/>
      <c r="AZ881" s="8"/>
      <c r="BA881" s="8"/>
      <c r="BB881" s="8"/>
      <c r="BC881" s="8"/>
    </row>
    <row r="882" spans="1:55" x14ac:dyDescent="0.25">
      <c r="A882" s="46">
        <v>71.900000000000006</v>
      </c>
      <c r="B882" s="48" t="b">
        <v>1</v>
      </c>
      <c r="U882" s="37"/>
      <c r="V882" s="37"/>
      <c r="W882" s="9"/>
      <c r="X882" s="8"/>
      <c r="Y882" s="8"/>
      <c r="Z882" s="8"/>
      <c r="AA882" s="8"/>
      <c r="AB882" s="8"/>
      <c r="AC882" s="8"/>
      <c r="AD882" s="8"/>
      <c r="AE882" s="8"/>
      <c r="AG882" s="37"/>
      <c r="AH882" s="37"/>
      <c r="AI882" s="9"/>
      <c r="AJ882" s="8"/>
      <c r="AK882" s="8"/>
      <c r="AL882" s="8"/>
      <c r="AM882" s="8"/>
      <c r="AN882" s="8"/>
      <c r="AO882" s="8"/>
      <c r="AP882" s="8"/>
      <c r="AQ882" s="8"/>
      <c r="AS882" s="37"/>
      <c r="AT882" s="37"/>
      <c r="AU882" s="9"/>
      <c r="AV882" s="8"/>
      <c r="AW882" s="8"/>
      <c r="AX882" s="8"/>
      <c r="AY882" s="8"/>
      <c r="AZ882" s="8"/>
      <c r="BA882" s="8"/>
      <c r="BB882" s="8"/>
      <c r="BC882" s="8"/>
    </row>
    <row r="883" spans="1:55" x14ac:dyDescent="0.25">
      <c r="A883" s="46">
        <v>71.2</v>
      </c>
      <c r="B883" s="48" t="b">
        <v>1</v>
      </c>
      <c r="U883" s="37"/>
      <c r="V883" s="37"/>
      <c r="W883" s="9"/>
      <c r="X883" s="8"/>
      <c r="Y883" s="8"/>
      <c r="Z883" s="8"/>
      <c r="AA883" s="8"/>
      <c r="AB883" s="8"/>
      <c r="AC883" s="8"/>
      <c r="AD883" s="8"/>
      <c r="AE883" s="8"/>
      <c r="AG883" s="37"/>
      <c r="AH883" s="37"/>
      <c r="AI883" s="9"/>
      <c r="AJ883" s="8"/>
      <c r="AK883" s="8"/>
      <c r="AL883" s="8"/>
      <c r="AM883" s="8"/>
      <c r="AN883" s="8"/>
      <c r="AO883" s="8"/>
      <c r="AP883" s="8"/>
      <c r="AQ883" s="8"/>
      <c r="AS883" s="37"/>
      <c r="AT883" s="37"/>
      <c r="AU883" s="9"/>
      <c r="AV883" s="8"/>
      <c r="AW883" s="8"/>
      <c r="AX883" s="8"/>
      <c r="AY883" s="8"/>
      <c r="AZ883" s="8"/>
      <c r="BA883" s="8"/>
      <c r="BB883" s="8"/>
      <c r="BC883" s="8"/>
    </row>
    <row r="884" spans="1:55" x14ac:dyDescent="0.25">
      <c r="A884" s="46">
        <v>78</v>
      </c>
      <c r="B884" s="48" t="b">
        <v>1</v>
      </c>
      <c r="U884" s="37"/>
      <c r="V884" s="37"/>
      <c r="W884" s="9"/>
      <c r="X884" s="8"/>
      <c r="Y884" s="8"/>
      <c r="Z884" s="8"/>
      <c r="AA884" s="8"/>
      <c r="AB884" s="8"/>
      <c r="AC884" s="8"/>
      <c r="AD884" s="8"/>
      <c r="AE884" s="8"/>
      <c r="AG884" s="37"/>
      <c r="AH884" s="37"/>
      <c r="AI884" s="9"/>
      <c r="AJ884" s="8"/>
      <c r="AK884" s="8"/>
      <c r="AL884" s="8"/>
      <c r="AM884" s="8"/>
      <c r="AN884" s="8"/>
      <c r="AO884" s="8"/>
      <c r="AP884" s="8"/>
      <c r="AQ884" s="8"/>
      <c r="AS884" s="37"/>
      <c r="AT884" s="37"/>
      <c r="AU884" s="9"/>
      <c r="AV884" s="8"/>
      <c r="AW884" s="8"/>
      <c r="AX884" s="8"/>
      <c r="AY884" s="8"/>
      <c r="AZ884" s="8"/>
      <c r="BA884" s="8"/>
      <c r="BB884" s="8"/>
      <c r="BC884" s="8"/>
    </row>
    <row r="885" spans="1:55" x14ac:dyDescent="0.25">
      <c r="A885" s="46">
        <v>78</v>
      </c>
      <c r="B885" s="48" t="b">
        <v>1</v>
      </c>
      <c r="U885" s="37"/>
      <c r="V885" s="37"/>
      <c r="W885" s="9"/>
      <c r="X885" s="8"/>
      <c r="Y885" s="8"/>
      <c r="Z885" s="8"/>
      <c r="AA885" s="8"/>
      <c r="AB885" s="8"/>
      <c r="AC885" s="8"/>
      <c r="AD885" s="8"/>
      <c r="AE885" s="8"/>
      <c r="AG885" s="37"/>
      <c r="AH885" s="37"/>
      <c r="AI885" s="9"/>
      <c r="AJ885" s="8"/>
      <c r="AK885" s="8"/>
      <c r="AL885" s="8"/>
      <c r="AM885" s="8"/>
      <c r="AN885" s="8"/>
      <c r="AO885" s="8"/>
      <c r="AP885" s="8"/>
      <c r="AQ885" s="8"/>
      <c r="AS885" s="37"/>
      <c r="AT885" s="37"/>
      <c r="AU885" s="9"/>
      <c r="AV885" s="8"/>
      <c r="AW885" s="8"/>
      <c r="AX885" s="8"/>
      <c r="AY885" s="8"/>
      <c r="AZ885" s="8"/>
      <c r="BA885" s="8"/>
      <c r="BB885" s="8"/>
      <c r="BC885" s="8"/>
    </row>
    <row r="886" spans="1:55" x14ac:dyDescent="0.25">
      <c r="A886" s="46">
        <v>64.8</v>
      </c>
      <c r="B886" s="48" t="b">
        <v>1</v>
      </c>
      <c r="U886" s="37"/>
      <c r="V886" s="37"/>
      <c r="W886" s="9"/>
      <c r="X886" s="8"/>
      <c r="Y886" s="8"/>
      <c r="Z886" s="8"/>
      <c r="AA886" s="8"/>
      <c r="AB886" s="8"/>
      <c r="AC886" s="8"/>
      <c r="AD886" s="8"/>
      <c r="AE886" s="8"/>
      <c r="AG886" s="37"/>
      <c r="AH886" s="37"/>
      <c r="AI886" s="9"/>
      <c r="AJ886" s="8"/>
      <c r="AK886" s="8"/>
      <c r="AL886" s="8"/>
      <c r="AM886" s="8"/>
      <c r="AN886" s="8"/>
      <c r="AO886" s="8"/>
      <c r="AP886" s="8"/>
      <c r="AQ886" s="8"/>
      <c r="AS886" s="37"/>
      <c r="AT886" s="37"/>
      <c r="AU886" s="9"/>
      <c r="AV886" s="8"/>
      <c r="AW886" s="8"/>
      <c r="AX886" s="8"/>
      <c r="AY886" s="8"/>
      <c r="AZ886" s="8"/>
      <c r="BA886" s="8"/>
      <c r="BB886" s="8"/>
      <c r="BC886" s="8"/>
    </row>
    <row r="887" spans="1:55" x14ac:dyDescent="0.25">
      <c r="A887" s="46">
        <v>64.2</v>
      </c>
      <c r="B887" s="48" t="b">
        <v>1</v>
      </c>
      <c r="U887" s="37"/>
      <c r="V887" s="37"/>
      <c r="W887" s="9"/>
      <c r="X887" s="8"/>
      <c r="Y887" s="8"/>
      <c r="Z887" s="8"/>
      <c r="AA887" s="8"/>
      <c r="AB887" s="8"/>
      <c r="AC887" s="8"/>
      <c r="AD887" s="8"/>
      <c r="AE887" s="8"/>
      <c r="AG887" s="37"/>
      <c r="AH887" s="37"/>
      <c r="AI887" s="9"/>
      <c r="AJ887" s="8"/>
      <c r="AK887" s="8"/>
      <c r="AL887" s="8"/>
      <c r="AM887" s="8"/>
      <c r="AN887" s="8"/>
      <c r="AO887" s="8"/>
      <c r="AP887" s="8"/>
      <c r="AQ887" s="8"/>
      <c r="AS887" s="37"/>
      <c r="AT887" s="37"/>
      <c r="AU887" s="9"/>
      <c r="AV887" s="8"/>
      <c r="AW887" s="8"/>
      <c r="AX887" s="8"/>
      <c r="AY887" s="8"/>
      <c r="AZ887" s="8"/>
      <c r="BA887" s="8"/>
      <c r="BB887" s="8"/>
      <c r="BC887" s="8"/>
    </row>
    <row r="888" spans="1:55" x14ac:dyDescent="0.25">
      <c r="A888" s="46">
        <v>63.7</v>
      </c>
      <c r="B888" s="48" t="b">
        <v>1</v>
      </c>
      <c r="U888" s="37"/>
      <c r="V888" s="37"/>
      <c r="W888" s="9"/>
      <c r="X888" s="8"/>
      <c r="Y888" s="8"/>
      <c r="Z888" s="8"/>
      <c r="AA888" s="8"/>
      <c r="AB888" s="8"/>
      <c r="AC888" s="8"/>
      <c r="AD888" s="8"/>
      <c r="AE888" s="8"/>
      <c r="AG888" s="37"/>
      <c r="AH888" s="37"/>
      <c r="AI888" s="9"/>
      <c r="AJ888" s="8"/>
      <c r="AK888" s="8"/>
      <c r="AL888" s="8"/>
      <c r="AM888" s="8"/>
      <c r="AN888" s="8"/>
      <c r="AO888" s="8"/>
      <c r="AP888" s="8"/>
      <c r="AQ888" s="8"/>
      <c r="AS888" s="37"/>
      <c r="AT888" s="37"/>
      <c r="AU888" s="9"/>
      <c r="AV888" s="8"/>
      <c r="AW888" s="8"/>
      <c r="AX888" s="8"/>
      <c r="AY888" s="8"/>
      <c r="AZ888" s="8"/>
      <c r="BA888" s="8"/>
      <c r="BB888" s="8"/>
      <c r="BC888" s="8"/>
    </row>
    <row r="889" spans="1:55" x14ac:dyDescent="0.25">
      <c r="A889" s="46">
        <v>63.3</v>
      </c>
      <c r="B889" s="48" t="b">
        <v>1</v>
      </c>
      <c r="U889" s="37"/>
      <c r="V889" s="37"/>
      <c r="W889" s="9"/>
      <c r="X889" s="8"/>
      <c r="Y889" s="8"/>
      <c r="Z889" s="8"/>
      <c r="AA889" s="8"/>
      <c r="AB889" s="8"/>
      <c r="AC889" s="8"/>
      <c r="AD889" s="8"/>
      <c r="AE889" s="8"/>
      <c r="AG889" s="37"/>
      <c r="AH889" s="37"/>
      <c r="AI889" s="9"/>
      <c r="AJ889" s="8"/>
      <c r="AK889" s="8"/>
      <c r="AL889" s="8"/>
      <c r="AM889" s="8"/>
      <c r="AN889" s="8"/>
      <c r="AO889" s="8"/>
      <c r="AP889" s="8"/>
      <c r="AQ889" s="8"/>
      <c r="AS889" s="37"/>
      <c r="AT889" s="37"/>
      <c r="AU889" s="9"/>
      <c r="AV889" s="8"/>
      <c r="AW889" s="8"/>
      <c r="AX889" s="8"/>
      <c r="AY889" s="8"/>
      <c r="AZ889" s="8"/>
      <c r="BA889" s="8"/>
      <c r="BB889" s="8"/>
      <c r="BC889" s="8"/>
    </row>
    <row r="890" spans="1:55" x14ac:dyDescent="0.25">
      <c r="A890" s="46">
        <v>62.6</v>
      </c>
      <c r="B890" s="48" t="b">
        <v>1</v>
      </c>
      <c r="U890" s="37"/>
      <c r="V890" s="37"/>
      <c r="W890" s="9"/>
      <c r="X890" s="8"/>
      <c r="Y890" s="8"/>
      <c r="Z890" s="8"/>
      <c r="AA890" s="8"/>
      <c r="AB890" s="8"/>
      <c r="AC890" s="8"/>
      <c r="AD890" s="8"/>
      <c r="AE890" s="8"/>
      <c r="AG890" s="37"/>
      <c r="AH890" s="37"/>
      <c r="AI890" s="9"/>
      <c r="AJ890" s="8"/>
      <c r="AK890" s="8"/>
      <c r="AL890" s="8"/>
      <c r="AM890" s="8"/>
      <c r="AN890" s="8"/>
      <c r="AO890" s="8"/>
      <c r="AP890" s="8"/>
      <c r="AQ890" s="8"/>
      <c r="AS890" s="37"/>
      <c r="AT890" s="37"/>
      <c r="AU890" s="9"/>
      <c r="AV890" s="8"/>
      <c r="AW890" s="8"/>
      <c r="AX890" s="8"/>
      <c r="AY890" s="8"/>
      <c r="AZ890" s="8"/>
      <c r="BA890" s="8"/>
      <c r="BB890" s="8"/>
      <c r="BC890" s="8"/>
    </row>
    <row r="891" spans="1:55" x14ac:dyDescent="0.25">
      <c r="A891" s="46">
        <v>61.8</v>
      </c>
      <c r="B891" s="48" t="b">
        <v>1</v>
      </c>
      <c r="U891" s="37"/>
      <c r="V891" s="37"/>
      <c r="W891" s="9"/>
      <c r="X891" s="8"/>
      <c r="Y891" s="8"/>
      <c r="Z891" s="8"/>
      <c r="AA891" s="8"/>
      <c r="AB891" s="8"/>
      <c r="AC891" s="8"/>
      <c r="AD891" s="8"/>
      <c r="AE891" s="8"/>
      <c r="AG891" s="37"/>
      <c r="AH891" s="37"/>
      <c r="AI891" s="9"/>
      <c r="AJ891" s="8"/>
      <c r="AK891" s="8"/>
      <c r="AL891" s="8"/>
      <c r="AM891" s="8"/>
      <c r="AN891" s="8"/>
      <c r="AO891" s="8"/>
      <c r="AP891" s="8"/>
      <c r="AQ891" s="8"/>
      <c r="AS891" s="37"/>
      <c r="AT891" s="37"/>
      <c r="AU891" s="9"/>
      <c r="AV891" s="8"/>
      <c r="AW891" s="8"/>
      <c r="AX891" s="8"/>
      <c r="AY891" s="8"/>
      <c r="AZ891" s="8"/>
      <c r="BA891" s="8"/>
      <c r="BB891" s="8"/>
      <c r="BC891" s="8"/>
    </row>
    <row r="892" spans="1:55" x14ac:dyDescent="0.25">
      <c r="A892" s="46">
        <v>68</v>
      </c>
      <c r="B892" s="48" t="b">
        <v>1</v>
      </c>
      <c r="U892" s="37"/>
      <c r="V892" s="37"/>
      <c r="W892" s="9"/>
      <c r="X892" s="8"/>
      <c r="Y892" s="8"/>
      <c r="Z892" s="8"/>
      <c r="AA892" s="8"/>
      <c r="AB892" s="8"/>
      <c r="AC892" s="8"/>
      <c r="AD892" s="8"/>
      <c r="AE892" s="8"/>
      <c r="AG892" s="37"/>
      <c r="AH892" s="37"/>
      <c r="AI892" s="9"/>
      <c r="AJ892" s="8"/>
      <c r="AK892" s="8"/>
      <c r="AL892" s="8"/>
      <c r="AM892" s="8"/>
      <c r="AN892" s="8"/>
      <c r="AO892" s="8"/>
      <c r="AP892" s="8"/>
      <c r="AQ892" s="8"/>
      <c r="AS892" s="37"/>
      <c r="AT892" s="37"/>
      <c r="AU892" s="9"/>
      <c r="AV892" s="8"/>
      <c r="AW892" s="8"/>
      <c r="AX892" s="8"/>
      <c r="AY892" s="8"/>
      <c r="AZ892" s="8"/>
      <c r="BA892" s="8"/>
      <c r="BB892" s="8"/>
      <c r="BC892" s="8"/>
    </row>
    <row r="893" spans="1:55" x14ac:dyDescent="0.25">
      <c r="A893" s="46">
        <v>59.8</v>
      </c>
      <c r="B893" s="48" t="b">
        <v>1</v>
      </c>
      <c r="U893" s="37"/>
      <c r="V893" s="37"/>
      <c r="W893" s="9"/>
      <c r="X893" s="8"/>
      <c r="Y893" s="8"/>
      <c r="Z893" s="8"/>
      <c r="AA893" s="8"/>
      <c r="AB893" s="8"/>
      <c r="AC893" s="8"/>
      <c r="AD893" s="8"/>
      <c r="AE893" s="8"/>
      <c r="AG893" s="37"/>
      <c r="AH893" s="37"/>
      <c r="AI893" s="9"/>
      <c r="AJ893" s="8"/>
      <c r="AK893" s="8"/>
      <c r="AL893" s="8"/>
      <c r="AM893" s="8"/>
      <c r="AN893" s="8"/>
      <c r="AO893" s="8"/>
      <c r="AP893" s="8"/>
      <c r="AQ893" s="8"/>
      <c r="AS893" s="37"/>
      <c r="AT893" s="37"/>
      <c r="AU893" s="9"/>
      <c r="AV893" s="8"/>
      <c r="AW893" s="8"/>
      <c r="AX893" s="8"/>
      <c r="AY893" s="8"/>
      <c r="AZ893" s="8"/>
      <c r="BA893" s="8"/>
      <c r="BB893" s="8"/>
      <c r="BC893" s="8"/>
    </row>
    <row r="894" spans="1:55" x14ac:dyDescent="0.25">
      <c r="A894" s="46">
        <v>58.5</v>
      </c>
      <c r="B894" s="48" t="b">
        <v>1</v>
      </c>
      <c r="U894" s="37"/>
      <c r="V894" s="37"/>
      <c r="W894" s="9"/>
      <c r="X894" s="8"/>
      <c r="Y894" s="8"/>
      <c r="Z894" s="8"/>
      <c r="AA894" s="8"/>
      <c r="AB894" s="8"/>
      <c r="AC894" s="8"/>
      <c r="AD894" s="8"/>
      <c r="AE894" s="8"/>
      <c r="AG894" s="37"/>
      <c r="AH894" s="37"/>
      <c r="AI894" s="9"/>
      <c r="AJ894" s="8"/>
      <c r="AK894" s="8"/>
      <c r="AL894" s="8"/>
      <c r="AM894" s="8"/>
      <c r="AN894" s="8"/>
      <c r="AO894" s="8"/>
      <c r="AP894" s="8"/>
      <c r="AQ894" s="8"/>
      <c r="AS894" s="37"/>
      <c r="AT894" s="37"/>
      <c r="AU894" s="9"/>
      <c r="AV894" s="8"/>
      <c r="AW894" s="8"/>
      <c r="AX894" s="8"/>
      <c r="AY894" s="8"/>
      <c r="AZ894" s="8"/>
      <c r="BA894" s="8"/>
      <c r="BB894" s="8"/>
      <c r="BC894" s="8"/>
    </row>
    <row r="895" spans="1:55" x14ac:dyDescent="0.25">
      <c r="A895" s="46">
        <v>57.2</v>
      </c>
      <c r="B895" s="48" t="b">
        <v>1</v>
      </c>
      <c r="U895" s="37"/>
      <c r="V895" s="37"/>
      <c r="W895" s="9"/>
      <c r="X895" s="8"/>
      <c r="Y895" s="8"/>
      <c r="Z895" s="8"/>
      <c r="AA895" s="8"/>
      <c r="AB895" s="8"/>
      <c r="AC895" s="8"/>
      <c r="AD895" s="8"/>
      <c r="AE895" s="8"/>
      <c r="AG895" s="37"/>
      <c r="AH895" s="37"/>
      <c r="AI895" s="9"/>
      <c r="AJ895" s="8"/>
      <c r="AK895" s="8"/>
      <c r="AL895" s="8"/>
      <c r="AM895" s="8"/>
      <c r="AN895" s="8"/>
      <c r="AO895" s="8"/>
      <c r="AP895" s="8"/>
      <c r="AQ895" s="8"/>
      <c r="AS895" s="37"/>
      <c r="AT895" s="37"/>
      <c r="AU895" s="9"/>
      <c r="AV895" s="8"/>
      <c r="AW895" s="8"/>
      <c r="AX895" s="8"/>
      <c r="AY895" s="8"/>
      <c r="AZ895" s="8"/>
      <c r="BA895" s="8"/>
      <c r="BB895" s="8"/>
      <c r="BC895" s="8"/>
    </row>
    <row r="896" spans="1:55" x14ac:dyDescent="0.25">
      <c r="A896" s="46">
        <v>56</v>
      </c>
      <c r="B896" s="48" t="b">
        <v>1</v>
      </c>
      <c r="U896" s="37"/>
      <c r="V896" s="37"/>
      <c r="W896" s="9"/>
      <c r="X896" s="8"/>
      <c r="Y896" s="8"/>
      <c r="Z896" s="8"/>
      <c r="AA896" s="8"/>
      <c r="AB896" s="8"/>
      <c r="AC896" s="8"/>
      <c r="AD896" s="8"/>
      <c r="AE896" s="8"/>
      <c r="AG896" s="37"/>
      <c r="AH896" s="37"/>
      <c r="AI896" s="9"/>
      <c r="AJ896" s="8"/>
      <c r="AK896" s="8"/>
      <c r="AL896" s="8"/>
      <c r="AM896" s="8"/>
      <c r="AN896" s="8"/>
      <c r="AO896" s="8"/>
      <c r="AP896" s="8"/>
      <c r="AQ896" s="8"/>
      <c r="AS896" s="37"/>
      <c r="AT896" s="37"/>
      <c r="AU896" s="9"/>
      <c r="AV896" s="8"/>
      <c r="AW896" s="8"/>
      <c r="AX896" s="8"/>
      <c r="AY896" s="8"/>
      <c r="AZ896" s="8"/>
      <c r="BA896" s="8"/>
      <c r="BB896" s="8"/>
      <c r="BC896" s="8"/>
    </row>
    <row r="897" spans="1:55" x14ac:dyDescent="0.25">
      <c r="A897" s="46">
        <v>55</v>
      </c>
      <c r="B897" s="48" t="b">
        <v>1</v>
      </c>
      <c r="U897" s="37"/>
      <c r="V897" s="37"/>
      <c r="W897" s="9"/>
      <c r="X897" s="8"/>
      <c r="Y897" s="8"/>
      <c r="Z897" s="8"/>
      <c r="AA897" s="8"/>
      <c r="AB897" s="8"/>
      <c r="AC897" s="8"/>
      <c r="AD897" s="8"/>
      <c r="AE897" s="8"/>
      <c r="AG897" s="37"/>
      <c r="AH897" s="37"/>
      <c r="AI897" s="9"/>
      <c r="AJ897" s="8"/>
      <c r="AK897" s="8"/>
      <c r="AL897" s="8"/>
      <c r="AM897" s="8"/>
      <c r="AN897" s="8"/>
      <c r="AO897" s="8"/>
      <c r="AP897" s="8"/>
      <c r="AQ897" s="8"/>
      <c r="AS897" s="37"/>
      <c r="AT897" s="37"/>
      <c r="AU897" s="9"/>
      <c r="AV897" s="8"/>
      <c r="AW897" s="8"/>
      <c r="AX897" s="8"/>
      <c r="AY897" s="8"/>
      <c r="AZ897" s="8"/>
      <c r="BA897" s="8"/>
      <c r="BB897" s="8"/>
      <c r="BC897" s="8"/>
    </row>
    <row r="898" spans="1:55" x14ac:dyDescent="0.25">
      <c r="A898" s="46">
        <v>54</v>
      </c>
      <c r="B898" s="48" t="b">
        <v>1</v>
      </c>
      <c r="U898" s="37"/>
      <c r="V898" s="37"/>
      <c r="W898" s="9"/>
      <c r="X898" s="8"/>
      <c r="Y898" s="8"/>
      <c r="Z898" s="8"/>
      <c r="AA898" s="8"/>
      <c r="AB898" s="8"/>
      <c r="AC898" s="8"/>
      <c r="AD898" s="8"/>
      <c r="AE898" s="8"/>
      <c r="AG898" s="37"/>
      <c r="AH898" s="37"/>
      <c r="AI898" s="9"/>
      <c r="AJ898" s="8"/>
      <c r="AK898" s="8"/>
      <c r="AL898" s="8"/>
      <c r="AM898" s="8"/>
      <c r="AN898" s="8"/>
      <c r="AO898" s="8"/>
      <c r="AP898" s="8"/>
      <c r="AQ898" s="8"/>
      <c r="AS898" s="37"/>
      <c r="AT898" s="37"/>
      <c r="AU898" s="9"/>
      <c r="AV898" s="8"/>
      <c r="AW898" s="8"/>
      <c r="AX898" s="8"/>
      <c r="AY898" s="8"/>
      <c r="AZ898" s="8"/>
      <c r="BA898" s="8"/>
      <c r="BB898" s="8"/>
      <c r="BC898" s="8"/>
    </row>
    <row r="899" spans="1:55" x14ac:dyDescent="0.25">
      <c r="A899" s="46">
        <v>53.2</v>
      </c>
      <c r="B899" s="48" t="b">
        <v>1</v>
      </c>
      <c r="U899" s="37"/>
      <c r="V899" s="37"/>
      <c r="W899" s="9"/>
      <c r="X899" s="8"/>
      <c r="Y899" s="8"/>
      <c r="Z899" s="8"/>
      <c r="AA899" s="8"/>
      <c r="AB899" s="8"/>
      <c r="AC899" s="8"/>
      <c r="AD899" s="8"/>
      <c r="AE899" s="8"/>
      <c r="AG899" s="37"/>
      <c r="AH899" s="37"/>
      <c r="AI899" s="9"/>
      <c r="AJ899" s="8"/>
      <c r="AK899" s="8"/>
      <c r="AL899" s="8"/>
      <c r="AM899" s="8"/>
      <c r="AN899" s="8"/>
      <c r="AO899" s="8"/>
      <c r="AP899" s="8"/>
      <c r="AQ899" s="8"/>
      <c r="AS899" s="37"/>
      <c r="AT899" s="37"/>
      <c r="AU899" s="9"/>
      <c r="AV899" s="8"/>
      <c r="AW899" s="8"/>
      <c r="AX899" s="8"/>
      <c r="AY899" s="8"/>
      <c r="AZ899" s="8"/>
      <c r="BA899" s="8"/>
      <c r="BB899" s="8"/>
      <c r="BC899" s="8"/>
    </row>
    <row r="900" spans="1:55" x14ac:dyDescent="0.25">
      <c r="A900" s="46">
        <v>52.5</v>
      </c>
      <c r="B900" s="48" t="b">
        <v>1</v>
      </c>
      <c r="U900" s="37"/>
      <c r="V900" s="37"/>
      <c r="W900" s="9"/>
      <c r="X900" s="8"/>
      <c r="Y900" s="8"/>
      <c r="Z900" s="8"/>
      <c r="AA900" s="8"/>
      <c r="AB900" s="8"/>
      <c r="AC900" s="8"/>
      <c r="AD900" s="8"/>
      <c r="AE900" s="8"/>
      <c r="AG900" s="37"/>
      <c r="AH900" s="37"/>
      <c r="AI900" s="9"/>
      <c r="AJ900" s="8"/>
      <c r="AK900" s="8"/>
      <c r="AL900" s="8"/>
      <c r="AM900" s="8"/>
      <c r="AN900" s="8"/>
      <c r="AO900" s="8"/>
      <c r="AP900" s="8"/>
      <c r="AQ900" s="8"/>
      <c r="AS900" s="37"/>
      <c r="AT900" s="37"/>
      <c r="AU900" s="9"/>
      <c r="AV900" s="8"/>
      <c r="AW900" s="8"/>
      <c r="AX900" s="8"/>
      <c r="AY900" s="8"/>
      <c r="AZ900" s="8"/>
      <c r="BA900" s="8"/>
      <c r="BB900" s="8"/>
      <c r="BC900" s="8"/>
    </row>
    <row r="901" spans="1:55" x14ac:dyDescent="0.25">
      <c r="A901" s="46">
        <v>51.2</v>
      </c>
      <c r="B901" s="48" t="b">
        <v>1</v>
      </c>
      <c r="U901" s="37"/>
      <c r="V901" s="37"/>
      <c r="W901" s="9"/>
      <c r="X901" s="8"/>
      <c r="Y901" s="8"/>
      <c r="Z901" s="8"/>
      <c r="AA901" s="8"/>
      <c r="AB901" s="8"/>
      <c r="AC901" s="8"/>
      <c r="AD901" s="8"/>
      <c r="AE901" s="8"/>
      <c r="AG901" s="37"/>
      <c r="AH901" s="37"/>
      <c r="AI901" s="9"/>
      <c r="AJ901" s="8"/>
      <c r="AK901" s="8"/>
      <c r="AL901" s="8"/>
      <c r="AM901" s="8"/>
      <c r="AN901" s="8"/>
      <c r="AO901" s="8"/>
      <c r="AP901" s="8"/>
      <c r="AQ901" s="8"/>
      <c r="AS901" s="37"/>
      <c r="AT901" s="37"/>
      <c r="AU901" s="9"/>
      <c r="AV901" s="8"/>
      <c r="AW901" s="8"/>
      <c r="AX901" s="8"/>
      <c r="AY901" s="8"/>
      <c r="AZ901" s="8"/>
      <c r="BA901" s="8"/>
      <c r="BB901" s="8"/>
      <c r="BC901" s="8"/>
    </row>
    <row r="902" spans="1:55" x14ac:dyDescent="0.25">
      <c r="A902" s="46">
        <v>69.900000000000006</v>
      </c>
      <c r="B902" s="48" t="b">
        <v>1</v>
      </c>
      <c r="U902" s="37"/>
      <c r="V902" s="37"/>
      <c r="W902" s="9"/>
      <c r="X902" s="8"/>
      <c r="Y902" s="8"/>
      <c r="Z902" s="8"/>
      <c r="AA902" s="8"/>
      <c r="AB902" s="8"/>
      <c r="AC902" s="8"/>
      <c r="AD902" s="8"/>
      <c r="AE902" s="8"/>
      <c r="AG902" s="37"/>
      <c r="AH902" s="37"/>
      <c r="AI902" s="9"/>
      <c r="AJ902" s="8"/>
      <c r="AK902" s="8"/>
      <c r="AL902" s="8"/>
      <c r="AM902" s="8"/>
      <c r="AN902" s="8"/>
      <c r="AO902" s="8"/>
      <c r="AP902" s="8"/>
      <c r="AQ902" s="8"/>
      <c r="AS902" s="37"/>
      <c r="AT902" s="37"/>
      <c r="AU902" s="9"/>
      <c r="AV902" s="8"/>
      <c r="AW902" s="8"/>
      <c r="AX902" s="8"/>
      <c r="AY902" s="8"/>
      <c r="AZ902" s="8"/>
      <c r="BA902" s="8"/>
      <c r="BB902" s="8"/>
      <c r="BC902" s="8"/>
    </row>
    <row r="903" spans="1:55" x14ac:dyDescent="0.25">
      <c r="A903" s="46">
        <v>69.7</v>
      </c>
      <c r="B903" s="48" t="b">
        <v>1</v>
      </c>
      <c r="U903" s="37"/>
      <c r="V903" s="37"/>
      <c r="W903" s="9"/>
      <c r="X903" s="8"/>
      <c r="Y903" s="8"/>
      <c r="Z903" s="8"/>
      <c r="AA903" s="8"/>
      <c r="AB903" s="8"/>
      <c r="AC903" s="8"/>
      <c r="AD903" s="8"/>
      <c r="AE903" s="8"/>
      <c r="AG903" s="37"/>
      <c r="AH903" s="37"/>
      <c r="AI903" s="9"/>
      <c r="AJ903" s="8"/>
      <c r="AK903" s="8"/>
      <c r="AL903" s="8"/>
      <c r="AM903" s="8"/>
      <c r="AN903" s="8"/>
      <c r="AO903" s="8"/>
      <c r="AP903" s="8"/>
      <c r="AQ903" s="8"/>
      <c r="AS903" s="37"/>
      <c r="AT903" s="37"/>
      <c r="AU903" s="9"/>
      <c r="AV903" s="8"/>
      <c r="AW903" s="8"/>
      <c r="AX903" s="8"/>
      <c r="AY903" s="8"/>
      <c r="AZ903" s="8"/>
      <c r="BA903" s="8"/>
      <c r="BB903" s="8"/>
      <c r="BC903" s="8"/>
    </row>
    <row r="904" spans="1:55" x14ac:dyDescent="0.25">
      <c r="A904" s="46">
        <v>69.599999999999994</v>
      </c>
      <c r="B904" s="48" t="b">
        <v>1</v>
      </c>
      <c r="U904" s="37"/>
      <c r="V904" s="37"/>
      <c r="W904" s="9"/>
      <c r="X904" s="8"/>
      <c r="Y904" s="8"/>
      <c r="Z904" s="8"/>
      <c r="AA904" s="8"/>
      <c r="AB904" s="8"/>
      <c r="AC904" s="8"/>
      <c r="AD904" s="8"/>
      <c r="AE904" s="8"/>
      <c r="AG904" s="37"/>
      <c r="AH904" s="37"/>
      <c r="AI904" s="9"/>
      <c r="AJ904" s="8"/>
      <c r="AK904" s="8"/>
      <c r="AL904" s="8"/>
      <c r="AM904" s="8"/>
      <c r="AN904" s="8"/>
      <c r="AO904" s="8"/>
      <c r="AP904" s="8"/>
      <c r="AQ904" s="8"/>
      <c r="AS904" s="37"/>
      <c r="AT904" s="37"/>
      <c r="AU904" s="9"/>
      <c r="AV904" s="8"/>
      <c r="AW904" s="8"/>
      <c r="AX904" s="8"/>
      <c r="AY904" s="8"/>
      <c r="AZ904" s="8"/>
      <c r="BA904" s="8"/>
      <c r="BB904" s="8"/>
      <c r="BC904" s="8"/>
    </row>
    <row r="905" spans="1:55" x14ac:dyDescent="0.25">
      <c r="A905" s="46">
        <v>69.400000000000006</v>
      </c>
      <c r="B905" s="48" t="b">
        <v>1</v>
      </c>
      <c r="U905" s="37"/>
      <c r="V905" s="37"/>
      <c r="W905" s="9"/>
      <c r="X905" s="8"/>
      <c r="Y905" s="8"/>
      <c r="Z905" s="8"/>
      <c r="AA905" s="8"/>
      <c r="AB905" s="8"/>
      <c r="AC905" s="8"/>
      <c r="AD905" s="8"/>
      <c r="AE905" s="8"/>
      <c r="AG905" s="37"/>
      <c r="AH905" s="37"/>
      <c r="AI905" s="9"/>
      <c r="AJ905" s="8"/>
      <c r="AK905" s="8"/>
      <c r="AL905" s="8"/>
      <c r="AM905" s="8"/>
      <c r="AN905" s="8"/>
      <c r="AO905" s="8"/>
      <c r="AP905" s="8"/>
      <c r="AQ905" s="8"/>
      <c r="AS905" s="37"/>
      <c r="AT905" s="37"/>
      <c r="AU905" s="9"/>
      <c r="AV905" s="8"/>
      <c r="AW905" s="8"/>
      <c r="AX905" s="8"/>
      <c r="AY905" s="8"/>
      <c r="AZ905" s="8"/>
      <c r="BA905" s="8"/>
      <c r="BB905" s="8"/>
      <c r="BC905" s="8"/>
    </row>
    <row r="906" spans="1:55" x14ac:dyDescent="0.25">
      <c r="A906" s="46">
        <v>69.2</v>
      </c>
      <c r="B906" s="48" t="b">
        <v>1</v>
      </c>
      <c r="U906" s="37"/>
      <c r="V906" s="37"/>
      <c r="W906" s="9"/>
      <c r="X906" s="8"/>
      <c r="Y906" s="8"/>
      <c r="Z906" s="8"/>
      <c r="AA906" s="8"/>
      <c r="AB906" s="8"/>
      <c r="AC906" s="8"/>
      <c r="AD906" s="8"/>
      <c r="AE906" s="8"/>
      <c r="AG906" s="37"/>
      <c r="AH906" s="37"/>
      <c r="AI906" s="9"/>
      <c r="AJ906" s="8"/>
      <c r="AK906" s="8"/>
      <c r="AL906" s="8"/>
      <c r="AM906" s="8"/>
      <c r="AN906" s="8"/>
      <c r="AO906" s="8"/>
      <c r="AP906" s="8"/>
      <c r="AQ906" s="8"/>
      <c r="AS906" s="37"/>
      <c r="AT906" s="37"/>
      <c r="AU906" s="9"/>
      <c r="AV906" s="8"/>
      <c r="AW906" s="8"/>
      <c r="AX906" s="8"/>
      <c r="AY906" s="8"/>
      <c r="AZ906" s="8"/>
      <c r="BA906" s="8"/>
      <c r="BB906" s="8"/>
      <c r="BC906" s="8"/>
    </row>
    <row r="907" spans="1:55" x14ac:dyDescent="0.25">
      <c r="A907" s="46">
        <v>69.099999999999994</v>
      </c>
      <c r="B907" s="48" t="b">
        <v>1</v>
      </c>
      <c r="U907" s="37"/>
      <c r="V907" s="37"/>
      <c r="W907" s="9"/>
      <c r="X907" s="8"/>
      <c r="Y907" s="8"/>
      <c r="Z907" s="8"/>
      <c r="AA907" s="8"/>
      <c r="AB907" s="8"/>
      <c r="AC907" s="8"/>
      <c r="AD907" s="8"/>
      <c r="AE907" s="8"/>
      <c r="AG907" s="37"/>
      <c r="AH907" s="37"/>
      <c r="AI907" s="9"/>
      <c r="AJ907" s="8"/>
      <c r="AK907" s="8"/>
      <c r="AL907" s="8"/>
      <c r="AM907" s="8"/>
      <c r="AN907" s="8"/>
      <c r="AO907" s="8"/>
      <c r="AP907" s="8"/>
      <c r="AQ907" s="8"/>
      <c r="AS907" s="37"/>
      <c r="AT907" s="37"/>
      <c r="AU907" s="9"/>
      <c r="AV907" s="8"/>
      <c r="AW907" s="8"/>
      <c r="AX907" s="8"/>
      <c r="AY907" s="8"/>
      <c r="AZ907" s="8"/>
      <c r="BA907" s="8"/>
      <c r="BB907" s="8"/>
      <c r="BC907" s="8"/>
    </row>
    <row r="908" spans="1:55" x14ac:dyDescent="0.25">
      <c r="A908" s="46">
        <v>68.900000000000006</v>
      </c>
      <c r="B908" s="48" t="b">
        <v>1</v>
      </c>
      <c r="U908" s="37"/>
      <c r="V908" s="37"/>
      <c r="W908" s="9"/>
      <c r="X908" s="8"/>
      <c r="Y908" s="8"/>
      <c r="Z908" s="8"/>
      <c r="AA908" s="8"/>
      <c r="AB908" s="8"/>
      <c r="AC908" s="8"/>
      <c r="AD908" s="8"/>
      <c r="AE908" s="8"/>
      <c r="AG908" s="37"/>
      <c r="AH908" s="37"/>
      <c r="AI908" s="9"/>
      <c r="AJ908" s="8"/>
      <c r="AK908" s="8"/>
      <c r="AL908" s="8"/>
      <c r="AM908" s="8"/>
      <c r="AN908" s="8"/>
      <c r="AO908" s="8"/>
      <c r="AP908" s="8"/>
      <c r="AQ908" s="8"/>
      <c r="AS908" s="37"/>
      <c r="AT908" s="37"/>
      <c r="AU908" s="9"/>
      <c r="AV908" s="8"/>
      <c r="AW908" s="8"/>
      <c r="AX908" s="8"/>
      <c r="AY908" s="8"/>
      <c r="AZ908" s="8"/>
      <c r="BA908" s="8"/>
      <c r="BB908" s="8"/>
      <c r="BC908" s="8"/>
    </row>
    <row r="909" spans="1:55" x14ac:dyDescent="0.25">
      <c r="A909" s="46">
        <v>68.7</v>
      </c>
      <c r="B909" s="48" t="b">
        <v>1</v>
      </c>
      <c r="U909" s="37"/>
      <c r="V909" s="37"/>
      <c r="W909" s="9"/>
      <c r="X909" s="8"/>
      <c r="Y909" s="8"/>
      <c r="Z909" s="8"/>
      <c r="AA909" s="8"/>
      <c r="AB909" s="8"/>
      <c r="AC909" s="8"/>
      <c r="AD909" s="8"/>
      <c r="AE909" s="8"/>
      <c r="AG909" s="37"/>
      <c r="AH909" s="37"/>
      <c r="AI909" s="9"/>
      <c r="AJ909" s="8"/>
      <c r="AK909" s="8"/>
      <c r="AL909" s="8"/>
      <c r="AM909" s="8"/>
      <c r="AN909" s="8"/>
      <c r="AO909" s="8"/>
      <c r="AP909" s="8"/>
      <c r="AQ909" s="8"/>
      <c r="AS909" s="37"/>
      <c r="AT909" s="37"/>
      <c r="AU909" s="9"/>
      <c r="AV909" s="8"/>
      <c r="AW909" s="8"/>
      <c r="AX909" s="8"/>
      <c r="AY909" s="8"/>
      <c r="AZ909" s="8"/>
      <c r="BA909" s="8"/>
      <c r="BB909" s="8"/>
      <c r="BC909" s="8"/>
    </row>
    <row r="910" spans="1:55" x14ac:dyDescent="0.25">
      <c r="A910" s="46">
        <v>68.599999999999994</v>
      </c>
      <c r="B910" s="48" t="b">
        <v>1</v>
      </c>
      <c r="U910" s="37"/>
      <c r="V910" s="37"/>
      <c r="W910" s="9"/>
      <c r="X910" s="8"/>
      <c r="Y910" s="8"/>
      <c r="Z910" s="8"/>
      <c r="AA910" s="8"/>
      <c r="AB910" s="8"/>
      <c r="AC910" s="8"/>
      <c r="AD910" s="8"/>
      <c r="AE910" s="8"/>
      <c r="AG910" s="37"/>
      <c r="AH910" s="37"/>
      <c r="AI910" s="9"/>
      <c r="AJ910" s="8"/>
      <c r="AK910" s="8"/>
      <c r="AL910" s="8"/>
      <c r="AM910" s="8"/>
      <c r="AN910" s="8"/>
      <c r="AO910" s="8"/>
      <c r="AP910" s="8"/>
      <c r="AQ910" s="8"/>
      <c r="AS910" s="37"/>
      <c r="AT910" s="37"/>
      <c r="AU910" s="9"/>
      <c r="AV910" s="8"/>
      <c r="AW910" s="8"/>
      <c r="AX910" s="8"/>
      <c r="AY910" s="8"/>
      <c r="AZ910" s="8"/>
      <c r="BA910" s="8"/>
      <c r="BB910" s="8"/>
      <c r="BC910" s="8"/>
    </row>
    <row r="911" spans="1:55" x14ac:dyDescent="0.25">
      <c r="A911" s="46">
        <v>68.5</v>
      </c>
      <c r="B911" s="48" t="b">
        <v>1</v>
      </c>
      <c r="U911" s="37"/>
      <c r="V911" s="37"/>
      <c r="W911" s="9"/>
      <c r="X911" s="8"/>
      <c r="Y911" s="8"/>
      <c r="Z911" s="8"/>
      <c r="AA911" s="8"/>
      <c r="AB911" s="8"/>
      <c r="AC911" s="8"/>
      <c r="AD911" s="8"/>
      <c r="AE911" s="8"/>
      <c r="AG911" s="37"/>
      <c r="AH911" s="37"/>
      <c r="AI911" s="9"/>
      <c r="AJ911" s="8"/>
      <c r="AK911" s="8"/>
      <c r="AL911" s="8"/>
      <c r="AM911" s="8"/>
      <c r="AN911" s="8"/>
      <c r="AO911" s="8"/>
      <c r="AP911" s="8"/>
      <c r="AQ911" s="8"/>
      <c r="AS911" s="37"/>
      <c r="AT911" s="37"/>
      <c r="AU911" s="9"/>
      <c r="AV911" s="8"/>
      <c r="AW911" s="8"/>
      <c r="AX911" s="8"/>
      <c r="AY911" s="8"/>
      <c r="AZ911" s="8"/>
      <c r="BA911" s="8"/>
      <c r="BB911" s="8"/>
      <c r="BC911" s="8"/>
    </row>
    <row r="912" spans="1:55" x14ac:dyDescent="0.25">
      <c r="A912" s="46">
        <v>68.3</v>
      </c>
      <c r="B912" s="48" t="b">
        <v>1</v>
      </c>
      <c r="U912" s="37"/>
      <c r="V912" s="37"/>
      <c r="W912" s="9"/>
      <c r="X912" s="8"/>
      <c r="Y912" s="8"/>
      <c r="Z912" s="8"/>
      <c r="AA912" s="8"/>
      <c r="AB912" s="8"/>
      <c r="AC912" s="8"/>
      <c r="AD912" s="8"/>
      <c r="AE912" s="8"/>
      <c r="AG912" s="37"/>
      <c r="AH912" s="37"/>
      <c r="AI912" s="9"/>
      <c r="AJ912" s="8"/>
      <c r="AK912" s="8"/>
      <c r="AL912" s="8"/>
      <c r="AM912" s="8"/>
      <c r="AN912" s="8"/>
      <c r="AO912" s="8"/>
      <c r="AP912" s="8"/>
      <c r="AQ912" s="8"/>
      <c r="AS912" s="37"/>
      <c r="AT912" s="37"/>
      <c r="AU912" s="9"/>
      <c r="AV912" s="8"/>
      <c r="AW912" s="8"/>
      <c r="AX912" s="8"/>
      <c r="AY912" s="8"/>
      <c r="AZ912" s="8"/>
      <c r="BA912" s="8"/>
      <c r="BB912" s="8"/>
      <c r="BC912" s="8"/>
    </row>
    <row r="913" spans="1:55" x14ac:dyDescent="0.25">
      <c r="A913" s="46">
        <v>68.099999999999994</v>
      </c>
      <c r="B913" s="48" t="b">
        <v>1</v>
      </c>
      <c r="U913" s="37"/>
      <c r="V913" s="37"/>
      <c r="W913" s="9"/>
      <c r="X913" s="8"/>
      <c r="Y913" s="8"/>
      <c r="Z913" s="8"/>
      <c r="AA913" s="8"/>
      <c r="AB913" s="8"/>
      <c r="AC913" s="8"/>
      <c r="AD913" s="8"/>
      <c r="AE913" s="8"/>
      <c r="AG913" s="37"/>
      <c r="AH913" s="37"/>
      <c r="AI913" s="9"/>
      <c r="AJ913" s="8"/>
      <c r="AK913" s="8"/>
      <c r="AL913" s="8"/>
      <c r="AM913" s="8"/>
      <c r="AN913" s="8"/>
      <c r="AO913" s="8"/>
      <c r="AP913" s="8"/>
      <c r="AQ913" s="8"/>
      <c r="AS913" s="37"/>
      <c r="AT913" s="37"/>
      <c r="AU913" s="9"/>
      <c r="AV913" s="8"/>
      <c r="AW913" s="8"/>
      <c r="AX913" s="8"/>
      <c r="AY913" s="8"/>
      <c r="AZ913" s="8"/>
      <c r="BA913" s="8"/>
      <c r="BB913" s="8"/>
      <c r="BC913" s="8"/>
    </row>
    <row r="914" spans="1:55" x14ac:dyDescent="0.25">
      <c r="A914" s="46">
        <v>68</v>
      </c>
      <c r="B914" s="48" t="b">
        <v>1</v>
      </c>
      <c r="U914" s="37"/>
      <c r="V914" s="37"/>
      <c r="W914" s="9"/>
      <c r="X914" s="8"/>
      <c r="Y914" s="8"/>
      <c r="Z914" s="8"/>
      <c r="AA914" s="8"/>
      <c r="AB914" s="8"/>
      <c r="AC914" s="8"/>
      <c r="AD914" s="8"/>
      <c r="AE914" s="8"/>
      <c r="AG914" s="37"/>
      <c r="AH914" s="37"/>
      <c r="AI914" s="9"/>
      <c r="AJ914" s="8"/>
      <c r="AK914" s="8"/>
      <c r="AL914" s="8"/>
      <c r="AM914" s="8"/>
      <c r="AN914" s="8"/>
      <c r="AO914" s="8"/>
      <c r="AP914" s="8"/>
      <c r="AQ914" s="8"/>
      <c r="AS914" s="37"/>
      <c r="AT914" s="37"/>
      <c r="AU914" s="9"/>
      <c r="AV914" s="8"/>
      <c r="AW914" s="8"/>
      <c r="AX914" s="8"/>
      <c r="AY914" s="8"/>
      <c r="AZ914" s="8"/>
      <c r="BA914" s="8"/>
      <c r="BB914" s="8"/>
      <c r="BC914" s="8"/>
    </row>
    <row r="915" spans="1:55" x14ac:dyDescent="0.25">
      <c r="A915" s="46">
        <v>67.900000000000006</v>
      </c>
      <c r="B915" s="48" t="b">
        <v>1</v>
      </c>
      <c r="U915" s="37"/>
      <c r="V915" s="37"/>
      <c r="W915" s="9"/>
      <c r="X915" s="8"/>
      <c r="Y915" s="8"/>
      <c r="Z915" s="8"/>
      <c r="AA915" s="8"/>
      <c r="AB915" s="8"/>
      <c r="AC915" s="8"/>
      <c r="AD915" s="8"/>
      <c r="AE915" s="8"/>
      <c r="AG915" s="37"/>
      <c r="AH915" s="37"/>
      <c r="AI915" s="9"/>
      <c r="AJ915" s="8"/>
      <c r="AK915" s="8"/>
      <c r="AL915" s="8"/>
      <c r="AM915" s="8"/>
      <c r="AN915" s="8"/>
      <c r="AO915" s="8"/>
      <c r="AP915" s="8"/>
      <c r="AQ915" s="8"/>
      <c r="AS915" s="37"/>
      <c r="AT915" s="37"/>
      <c r="AU915" s="9"/>
      <c r="AV915" s="8"/>
      <c r="AW915" s="8"/>
      <c r="AX915" s="8"/>
      <c r="AY915" s="8"/>
      <c r="AZ915" s="8"/>
      <c r="BA915" s="8"/>
      <c r="BB915" s="8"/>
      <c r="BC915" s="8"/>
    </row>
    <row r="916" spans="1:55" x14ac:dyDescent="0.25">
      <c r="A916" s="46">
        <v>67.8</v>
      </c>
      <c r="B916" s="48" t="b">
        <v>1</v>
      </c>
      <c r="U916" s="37"/>
      <c r="V916" s="37"/>
      <c r="W916" s="9"/>
      <c r="X916" s="8"/>
      <c r="Y916" s="8"/>
      <c r="Z916" s="8"/>
      <c r="AA916" s="8"/>
      <c r="AB916" s="8"/>
      <c r="AC916" s="8"/>
      <c r="AD916" s="8"/>
      <c r="AE916" s="8"/>
      <c r="AG916" s="37"/>
      <c r="AH916" s="37"/>
      <c r="AI916" s="9"/>
      <c r="AJ916" s="8"/>
      <c r="AK916" s="8"/>
      <c r="AL916" s="8"/>
      <c r="AM916" s="8"/>
      <c r="AN916" s="8"/>
      <c r="AO916" s="8"/>
      <c r="AP916" s="8"/>
      <c r="AQ916" s="8"/>
      <c r="AS916" s="37"/>
      <c r="AT916" s="37"/>
      <c r="AU916" s="9"/>
      <c r="AV916" s="8"/>
      <c r="AW916" s="8"/>
      <c r="AX916" s="8"/>
      <c r="AY916" s="8"/>
      <c r="AZ916" s="8"/>
      <c r="BA916" s="8"/>
      <c r="BB916" s="8"/>
      <c r="BC916" s="8"/>
    </row>
    <row r="917" spans="1:55" x14ac:dyDescent="0.25">
      <c r="A917" s="46">
        <v>67.7</v>
      </c>
      <c r="B917" s="48" t="b">
        <v>1</v>
      </c>
      <c r="U917" s="37"/>
      <c r="V917" s="37"/>
      <c r="W917" s="9"/>
      <c r="X917" s="8"/>
      <c r="Y917" s="8"/>
      <c r="Z917" s="8"/>
      <c r="AA917" s="8"/>
      <c r="AB917" s="8"/>
      <c r="AC917" s="8"/>
      <c r="AD917" s="8"/>
      <c r="AE917" s="8"/>
      <c r="AG917" s="37"/>
      <c r="AH917" s="37"/>
      <c r="AI917" s="9"/>
      <c r="AJ917" s="8"/>
      <c r="AK917" s="8"/>
      <c r="AL917" s="8"/>
      <c r="AM917" s="8"/>
      <c r="AN917" s="8"/>
      <c r="AO917" s="8"/>
      <c r="AP917" s="8"/>
      <c r="AQ917" s="8"/>
      <c r="AS917" s="37"/>
      <c r="AT917" s="37"/>
      <c r="AU917" s="9"/>
      <c r="AV917" s="8"/>
      <c r="AW917" s="8"/>
      <c r="AX917" s="8"/>
      <c r="AY917" s="8"/>
      <c r="AZ917" s="8"/>
      <c r="BA917" s="8"/>
      <c r="BB917" s="8"/>
      <c r="BC917" s="8"/>
    </row>
    <row r="918" spans="1:55" x14ac:dyDescent="0.25">
      <c r="A918" s="46">
        <v>81.099999999999994</v>
      </c>
      <c r="B918" s="48" t="b">
        <v>1</v>
      </c>
      <c r="U918" s="37"/>
      <c r="V918" s="37"/>
      <c r="W918" s="9"/>
      <c r="X918" s="8"/>
      <c r="Y918" s="8"/>
      <c r="Z918" s="8"/>
      <c r="AA918" s="8"/>
      <c r="AB918" s="8"/>
      <c r="AC918" s="8"/>
      <c r="AD918" s="8"/>
      <c r="AE918" s="8"/>
      <c r="AG918" s="37"/>
      <c r="AH918" s="37"/>
      <c r="AI918" s="9"/>
      <c r="AJ918" s="8"/>
      <c r="AK918" s="8"/>
      <c r="AL918" s="8"/>
      <c r="AM918" s="8"/>
      <c r="AN918" s="8"/>
      <c r="AO918" s="8"/>
      <c r="AP918" s="8"/>
      <c r="AQ918" s="8"/>
      <c r="AS918" s="37"/>
      <c r="AT918" s="37"/>
      <c r="AU918" s="9"/>
      <c r="AV918" s="8"/>
      <c r="AW918" s="8"/>
      <c r="AX918" s="8"/>
      <c r="AY918" s="8"/>
      <c r="AZ918" s="8"/>
      <c r="BA918" s="8"/>
      <c r="BB918" s="8"/>
      <c r="BC918" s="8"/>
    </row>
    <row r="919" spans="1:55" x14ac:dyDescent="0.25">
      <c r="A919" s="46">
        <v>89</v>
      </c>
      <c r="B919" s="48" t="b">
        <v>1</v>
      </c>
      <c r="U919" s="37"/>
      <c r="V919" s="37"/>
      <c r="W919" s="9"/>
      <c r="X919" s="8"/>
      <c r="Y919" s="8"/>
      <c r="Z919" s="8"/>
      <c r="AA919" s="8"/>
      <c r="AB919" s="8"/>
      <c r="AC919" s="8"/>
      <c r="AD919" s="8"/>
      <c r="AE919" s="8"/>
      <c r="AG919" s="37"/>
      <c r="AH919" s="37"/>
      <c r="AI919" s="9"/>
      <c r="AJ919" s="8"/>
      <c r="AK919" s="8"/>
      <c r="AL919" s="8"/>
      <c r="AM919" s="8"/>
      <c r="AN919" s="8"/>
      <c r="AO919" s="8"/>
      <c r="AP919" s="8"/>
      <c r="AQ919" s="8"/>
      <c r="AS919" s="37"/>
      <c r="AT919" s="37"/>
      <c r="AU919" s="9"/>
      <c r="AV919" s="8"/>
      <c r="AW919" s="8"/>
      <c r="AX919" s="8"/>
      <c r="AY919" s="8"/>
      <c r="AZ919" s="8"/>
      <c r="BA919" s="8"/>
      <c r="BB919" s="8"/>
      <c r="BC919" s="8"/>
    </row>
    <row r="920" spans="1:55" x14ac:dyDescent="0.25">
      <c r="A920" s="46">
        <v>87</v>
      </c>
      <c r="B920" s="48" t="b">
        <v>1</v>
      </c>
      <c r="U920" s="37"/>
      <c r="V920" s="37"/>
      <c r="W920" s="9"/>
      <c r="X920" s="8"/>
      <c r="Y920" s="8"/>
      <c r="Z920" s="8"/>
      <c r="AA920" s="8"/>
      <c r="AB920" s="8"/>
      <c r="AC920" s="8"/>
      <c r="AD920" s="8"/>
      <c r="AE920" s="8"/>
      <c r="AG920" s="37"/>
      <c r="AH920" s="37"/>
      <c r="AI920" s="9"/>
      <c r="AJ920" s="8"/>
      <c r="AK920" s="8"/>
      <c r="AL920" s="8"/>
      <c r="AM920" s="8"/>
      <c r="AN920" s="8"/>
      <c r="AO920" s="8"/>
      <c r="AP920" s="8"/>
      <c r="AQ920" s="8"/>
      <c r="AS920" s="37"/>
      <c r="AT920" s="37"/>
      <c r="AU920" s="9"/>
      <c r="AV920" s="8"/>
      <c r="AW920" s="8"/>
      <c r="AX920" s="8"/>
      <c r="AY920" s="8"/>
      <c r="AZ920" s="8"/>
      <c r="BA920" s="8"/>
      <c r="BB920" s="8"/>
      <c r="BC920" s="8"/>
    </row>
    <row r="921" spans="1:55" x14ac:dyDescent="0.25">
      <c r="A921" s="46">
        <v>84</v>
      </c>
      <c r="B921" s="48" t="b">
        <v>1</v>
      </c>
      <c r="U921" s="37"/>
      <c r="V921" s="37"/>
      <c r="W921" s="9"/>
      <c r="X921" s="8"/>
      <c r="Y921" s="8"/>
      <c r="Z921" s="8"/>
      <c r="AA921" s="8"/>
      <c r="AB921" s="8"/>
      <c r="AC921" s="8"/>
      <c r="AD921" s="8"/>
      <c r="AE921" s="8"/>
      <c r="AG921" s="37"/>
      <c r="AH921" s="37"/>
      <c r="AI921" s="9"/>
      <c r="AJ921" s="8"/>
      <c r="AK921" s="8"/>
      <c r="AL921" s="8"/>
      <c r="AM921" s="8"/>
      <c r="AN921" s="8"/>
      <c r="AO921" s="8"/>
      <c r="AP921" s="8"/>
      <c r="AQ921" s="8"/>
      <c r="AS921" s="37"/>
      <c r="AT921" s="37"/>
      <c r="AU921" s="9"/>
      <c r="AV921" s="8"/>
      <c r="AW921" s="8"/>
      <c r="AX921" s="8"/>
      <c r="AY921" s="8"/>
      <c r="AZ921" s="8"/>
      <c r="BA921" s="8"/>
      <c r="BB921" s="8"/>
      <c r="BC921" s="8"/>
    </row>
    <row r="922" spans="1:55" x14ac:dyDescent="0.25">
      <c r="A922" s="46">
        <v>83</v>
      </c>
      <c r="B922" s="48" t="b">
        <v>1</v>
      </c>
      <c r="U922" s="37"/>
      <c r="V922" s="37"/>
      <c r="W922" s="9"/>
      <c r="X922" s="8"/>
      <c r="Y922" s="8"/>
      <c r="Z922" s="8"/>
      <c r="AA922" s="8"/>
      <c r="AB922" s="8"/>
      <c r="AC922" s="8"/>
      <c r="AD922" s="8"/>
      <c r="AE922" s="8"/>
      <c r="AG922" s="37"/>
      <c r="AH922" s="37"/>
      <c r="AI922" s="9"/>
      <c r="AJ922" s="8"/>
      <c r="AK922" s="8"/>
      <c r="AL922" s="8"/>
      <c r="AM922" s="8"/>
      <c r="AN922" s="8"/>
      <c r="AO922" s="8"/>
      <c r="AP922" s="8"/>
      <c r="AQ922" s="8"/>
      <c r="AS922" s="37"/>
      <c r="AT922" s="37"/>
      <c r="AU922" s="9"/>
      <c r="AV922" s="8"/>
      <c r="AW922" s="8"/>
      <c r="AX922" s="8"/>
      <c r="AY922" s="8"/>
      <c r="AZ922" s="8"/>
      <c r="BA922" s="8"/>
      <c r="BB922" s="8"/>
      <c r="BC922" s="8"/>
    </row>
    <row r="923" spans="1:55" x14ac:dyDescent="0.25">
      <c r="A923" s="46">
        <v>79.900000000000006</v>
      </c>
      <c r="B923" s="48" t="b">
        <v>1</v>
      </c>
      <c r="U923" s="37"/>
      <c r="V923" s="37"/>
      <c r="W923" s="9"/>
      <c r="X923" s="8"/>
      <c r="Y923" s="8"/>
      <c r="Z923" s="8"/>
      <c r="AA923" s="8"/>
      <c r="AB923" s="8"/>
      <c r="AC923" s="8"/>
      <c r="AD923" s="8"/>
      <c r="AE923" s="8"/>
      <c r="AG923" s="37"/>
      <c r="AH923" s="37"/>
      <c r="AI923" s="9"/>
      <c r="AJ923" s="8"/>
      <c r="AK923" s="8"/>
      <c r="AL923" s="8"/>
      <c r="AM923" s="8"/>
      <c r="AN923" s="8"/>
      <c r="AO923" s="8"/>
      <c r="AP923" s="8"/>
      <c r="AQ923" s="8"/>
      <c r="AS923" s="37"/>
      <c r="AT923" s="37"/>
      <c r="AU923" s="9"/>
      <c r="AV923" s="8"/>
      <c r="AW923" s="8"/>
      <c r="AX923" s="8"/>
      <c r="AY923" s="8"/>
      <c r="AZ923" s="8"/>
      <c r="BA923" s="8"/>
      <c r="BB923" s="8"/>
      <c r="BC923" s="8"/>
    </row>
    <row r="924" spans="1:55" x14ac:dyDescent="0.25">
      <c r="A924" s="46">
        <v>79.7</v>
      </c>
      <c r="B924" s="48" t="b">
        <v>1</v>
      </c>
      <c r="U924" s="37"/>
      <c r="V924" s="37"/>
      <c r="W924" s="9"/>
      <c r="X924" s="8"/>
      <c r="Y924" s="8"/>
      <c r="Z924" s="8"/>
      <c r="AA924" s="8"/>
      <c r="AB924" s="8"/>
      <c r="AC924" s="8"/>
      <c r="AD924" s="8"/>
      <c r="AE924" s="8"/>
      <c r="AG924" s="37"/>
      <c r="AH924" s="37"/>
      <c r="AI924" s="9"/>
      <c r="AJ924" s="8"/>
      <c r="AK924" s="8"/>
      <c r="AL924" s="8"/>
      <c r="AM924" s="8"/>
      <c r="AN924" s="8"/>
      <c r="AO924" s="8"/>
      <c r="AP924" s="8"/>
      <c r="AQ924" s="8"/>
      <c r="AS924" s="37"/>
      <c r="AT924" s="37"/>
      <c r="AU924" s="9"/>
      <c r="AV924" s="8"/>
      <c r="AW924" s="8"/>
      <c r="AX924" s="8"/>
      <c r="AY924" s="8"/>
      <c r="AZ924" s="8"/>
      <c r="BA924" s="8"/>
      <c r="BB924" s="8"/>
      <c r="BC924" s="8"/>
    </row>
    <row r="925" spans="1:55" x14ac:dyDescent="0.25">
      <c r="A925" s="46">
        <v>79.599999999999994</v>
      </c>
      <c r="B925" s="48" t="b">
        <v>1</v>
      </c>
      <c r="U925" s="37"/>
      <c r="V925" s="37"/>
      <c r="W925" s="9"/>
      <c r="X925" s="8"/>
      <c r="Y925" s="8"/>
      <c r="Z925" s="8"/>
      <c r="AA925" s="8"/>
      <c r="AB925" s="8"/>
      <c r="AC925" s="8"/>
      <c r="AD925" s="8"/>
      <c r="AE925" s="8"/>
      <c r="AG925" s="37"/>
      <c r="AH925" s="37"/>
      <c r="AI925" s="9"/>
      <c r="AJ925" s="8"/>
      <c r="AK925" s="8"/>
      <c r="AL925" s="8"/>
      <c r="AM925" s="8"/>
      <c r="AN925" s="8"/>
      <c r="AO925" s="8"/>
      <c r="AP925" s="8"/>
      <c r="AQ925" s="8"/>
      <c r="AS925" s="37"/>
      <c r="AT925" s="37"/>
      <c r="AU925" s="9"/>
      <c r="AV925" s="8"/>
      <c r="AW925" s="8"/>
      <c r="AX925" s="8"/>
      <c r="AY925" s="8"/>
      <c r="AZ925" s="8"/>
      <c r="BA925" s="8"/>
      <c r="BB925" s="8"/>
      <c r="BC925" s="8"/>
    </row>
    <row r="926" spans="1:55" x14ac:dyDescent="0.25">
      <c r="A926" s="46">
        <v>79.3</v>
      </c>
      <c r="B926" s="48" t="b">
        <v>1</v>
      </c>
      <c r="U926" s="37"/>
      <c r="V926" s="37"/>
      <c r="W926" s="9"/>
      <c r="X926" s="8"/>
      <c r="Y926" s="8"/>
      <c r="Z926" s="8"/>
      <c r="AA926" s="8"/>
      <c r="AB926" s="8"/>
      <c r="AC926" s="8"/>
      <c r="AD926" s="8"/>
      <c r="AE926" s="8"/>
      <c r="AG926" s="37"/>
      <c r="AH926" s="37"/>
      <c r="AI926" s="9"/>
      <c r="AJ926" s="8"/>
      <c r="AK926" s="8"/>
      <c r="AL926" s="8"/>
      <c r="AM926" s="8"/>
      <c r="AN926" s="8"/>
      <c r="AO926" s="8"/>
      <c r="AP926" s="8"/>
      <c r="AQ926" s="8"/>
      <c r="AS926" s="37"/>
      <c r="AT926" s="37"/>
      <c r="AU926" s="9"/>
      <c r="AV926" s="8"/>
      <c r="AW926" s="8"/>
      <c r="AX926" s="8"/>
      <c r="AY926" s="8"/>
      <c r="AZ926" s="8"/>
      <c r="BA926" s="8"/>
      <c r="BB926" s="8"/>
      <c r="BC926" s="8"/>
    </row>
    <row r="927" spans="1:55" x14ac:dyDescent="0.25">
      <c r="A927" s="46">
        <v>79.2</v>
      </c>
      <c r="B927" s="48" t="b">
        <v>1</v>
      </c>
      <c r="U927" s="37"/>
      <c r="V927" s="37"/>
      <c r="W927" s="9"/>
      <c r="X927" s="8"/>
      <c r="Y927" s="8"/>
      <c r="Z927" s="8"/>
      <c r="AA927" s="8"/>
      <c r="AB927" s="8"/>
      <c r="AC927" s="8"/>
      <c r="AD927" s="8"/>
      <c r="AE927" s="8"/>
      <c r="AG927" s="37"/>
      <c r="AH927" s="37"/>
      <c r="AI927" s="9"/>
      <c r="AJ927" s="8"/>
      <c r="AK927" s="8"/>
      <c r="AL927" s="8"/>
      <c r="AM927" s="8"/>
      <c r="AN927" s="8"/>
      <c r="AO927" s="8"/>
      <c r="AP927" s="8"/>
      <c r="AQ927" s="8"/>
      <c r="AS927" s="37"/>
      <c r="AT927" s="37"/>
      <c r="AU927" s="9"/>
      <c r="AV927" s="8"/>
      <c r="AW927" s="8"/>
      <c r="AX927" s="8"/>
      <c r="AY927" s="8"/>
      <c r="AZ927" s="8"/>
      <c r="BA927" s="8"/>
      <c r="BB927" s="8"/>
      <c r="BC927" s="8"/>
    </row>
    <row r="928" spans="1:55" x14ac:dyDescent="0.25">
      <c r="A928" s="46">
        <v>78.900000000000006</v>
      </c>
      <c r="B928" s="48" t="b">
        <v>1</v>
      </c>
      <c r="U928" s="37"/>
      <c r="V928" s="37"/>
      <c r="W928" s="9"/>
      <c r="X928" s="8"/>
      <c r="Y928" s="8"/>
      <c r="Z928" s="8"/>
      <c r="AA928" s="8"/>
      <c r="AB928" s="8"/>
      <c r="AC928" s="8"/>
      <c r="AD928" s="8"/>
      <c r="AE928" s="8"/>
      <c r="AG928" s="37"/>
      <c r="AH928" s="37"/>
      <c r="AI928" s="9"/>
      <c r="AJ928" s="8"/>
      <c r="AK928" s="8"/>
      <c r="AL928" s="8"/>
      <c r="AM928" s="8"/>
      <c r="AN928" s="8"/>
      <c r="AO928" s="8"/>
      <c r="AP928" s="8"/>
      <c r="AQ928" s="8"/>
      <c r="AS928" s="37"/>
      <c r="AT928" s="37"/>
      <c r="AU928" s="9"/>
      <c r="AV928" s="8"/>
      <c r="AW928" s="8"/>
      <c r="AX928" s="8"/>
      <c r="AY928" s="8"/>
      <c r="AZ928" s="8"/>
      <c r="BA928" s="8"/>
      <c r="BB928" s="8"/>
      <c r="BC928" s="8"/>
    </row>
    <row r="929" spans="1:55" x14ac:dyDescent="0.25">
      <c r="A929" s="46">
        <v>78.7</v>
      </c>
      <c r="B929" s="48" t="b">
        <v>1</v>
      </c>
      <c r="U929" s="37"/>
      <c r="V929" s="37"/>
      <c r="W929" s="9"/>
      <c r="X929" s="8"/>
      <c r="Y929" s="8"/>
      <c r="Z929" s="8"/>
      <c r="AA929" s="8"/>
      <c r="AB929" s="8"/>
      <c r="AC929" s="8"/>
      <c r="AD929" s="8"/>
      <c r="AE929" s="8"/>
      <c r="AG929" s="37"/>
      <c r="AH929" s="37"/>
      <c r="AI929" s="9"/>
      <c r="AJ929" s="8"/>
      <c r="AK929" s="8"/>
      <c r="AL929" s="8"/>
      <c r="AM929" s="8"/>
      <c r="AN929" s="8"/>
      <c r="AO929" s="8"/>
      <c r="AP929" s="8"/>
      <c r="AQ929" s="8"/>
      <c r="AS929" s="37"/>
      <c r="AT929" s="37"/>
      <c r="AU929" s="9"/>
      <c r="AV929" s="8"/>
      <c r="AW929" s="8"/>
      <c r="AX929" s="8"/>
      <c r="AY929" s="8"/>
      <c r="AZ929" s="8"/>
      <c r="BA929" s="8"/>
      <c r="BB929" s="8"/>
      <c r="BC929" s="8"/>
    </row>
    <row r="930" spans="1:55" x14ac:dyDescent="0.25">
      <c r="A930" s="46">
        <v>78.400000000000006</v>
      </c>
      <c r="B930" s="48" t="b">
        <v>1</v>
      </c>
      <c r="U930" s="37"/>
      <c r="V930" s="37"/>
      <c r="W930" s="9"/>
      <c r="X930" s="8"/>
      <c r="Y930" s="8"/>
      <c r="Z930" s="8"/>
      <c r="AA930" s="8"/>
      <c r="AB930" s="8"/>
      <c r="AC930" s="8"/>
      <c r="AD930" s="8"/>
      <c r="AE930" s="8"/>
      <c r="AG930" s="37"/>
      <c r="AH930" s="37"/>
      <c r="AI930" s="9"/>
      <c r="AJ930" s="8"/>
      <c r="AK930" s="8"/>
      <c r="AL930" s="8"/>
      <c r="AM930" s="8"/>
      <c r="AN930" s="8"/>
      <c r="AO930" s="8"/>
      <c r="AP930" s="8"/>
      <c r="AQ930" s="8"/>
      <c r="AS930" s="37"/>
      <c r="AT930" s="37"/>
      <c r="AU930" s="9"/>
      <c r="AV930" s="8"/>
      <c r="AW930" s="8"/>
      <c r="AX930" s="8"/>
      <c r="AY930" s="8"/>
      <c r="AZ930" s="8"/>
      <c r="BA930" s="8"/>
      <c r="BB930" s="8"/>
      <c r="BC930" s="8"/>
    </row>
    <row r="931" spans="1:55" x14ac:dyDescent="0.25">
      <c r="A931" s="46">
        <v>78.099999999999994</v>
      </c>
      <c r="B931" s="48" t="b">
        <v>1</v>
      </c>
      <c r="U931" s="37"/>
      <c r="V931" s="37"/>
      <c r="W931" s="9"/>
      <c r="X931" s="8"/>
      <c r="Y931" s="8"/>
      <c r="Z931" s="8"/>
      <c r="AA931" s="8"/>
      <c r="AB931" s="8"/>
      <c r="AC931" s="8"/>
      <c r="AD931" s="8"/>
      <c r="AE931" s="8"/>
      <c r="AG931" s="37"/>
      <c r="AH931" s="37"/>
      <c r="AI931" s="9"/>
      <c r="AJ931" s="8"/>
      <c r="AK931" s="8"/>
      <c r="AL931" s="8"/>
      <c r="AM931" s="8"/>
      <c r="AN931" s="8"/>
      <c r="AO931" s="8"/>
      <c r="AP931" s="8"/>
      <c r="AQ931" s="8"/>
      <c r="AS931" s="37"/>
      <c r="AT931" s="37"/>
      <c r="AU931" s="9"/>
      <c r="AV931" s="8"/>
      <c r="AW931" s="8"/>
      <c r="AX931" s="8"/>
      <c r="AY931" s="8"/>
      <c r="AZ931" s="8"/>
      <c r="BA931" s="8"/>
      <c r="BB931" s="8"/>
      <c r="BC931" s="8"/>
    </row>
    <row r="932" spans="1:55" x14ac:dyDescent="0.25">
      <c r="A932" s="46">
        <v>78</v>
      </c>
      <c r="B932" s="48" t="b">
        <v>1</v>
      </c>
      <c r="U932" s="37"/>
      <c r="V932" s="37"/>
      <c r="W932" s="9"/>
      <c r="X932" s="8"/>
      <c r="Y932" s="8"/>
      <c r="Z932" s="8"/>
      <c r="AA932" s="8"/>
      <c r="AB932" s="8"/>
      <c r="AC932" s="8"/>
      <c r="AD932" s="8"/>
      <c r="AE932" s="8"/>
      <c r="AG932" s="37"/>
      <c r="AH932" s="37"/>
      <c r="AI932" s="9"/>
      <c r="AJ932" s="8"/>
      <c r="AK932" s="8"/>
      <c r="AL932" s="8"/>
      <c r="AM932" s="8"/>
      <c r="AN932" s="8"/>
      <c r="AO932" s="8"/>
      <c r="AP932" s="8"/>
      <c r="AQ932" s="8"/>
      <c r="AS932" s="37"/>
      <c r="AT932" s="37"/>
      <c r="AU932" s="9"/>
      <c r="AV932" s="8"/>
      <c r="AW932" s="8"/>
      <c r="AX932" s="8"/>
      <c r="AY932" s="8"/>
      <c r="AZ932" s="8"/>
      <c r="BA932" s="8"/>
      <c r="BB932" s="8"/>
      <c r="BC932" s="8"/>
    </row>
    <row r="933" spans="1:55" x14ac:dyDescent="0.25">
      <c r="A933" s="46">
        <v>77.5</v>
      </c>
      <c r="B933" s="48" t="b">
        <v>1</v>
      </c>
      <c r="U933" s="37"/>
      <c r="V933" s="37"/>
      <c r="W933" s="9"/>
      <c r="X933" s="8"/>
      <c r="Y933" s="8"/>
      <c r="Z933" s="8"/>
      <c r="AA933" s="8"/>
      <c r="AB933" s="8"/>
      <c r="AC933" s="8"/>
      <c r="AD933" s="8"/>
      <c r="AE933" s="8"/>
      <c r="AG933" s="37"/>
      <c r="AH933" s="37"/>
      <c r="AI933" s="9"/>
      <c r="AJ933" s="8"/>
      <c r="AK933" s="8"/>
      <c r="AL933" s="8"/>
      <c r="AM933" s="8"/>
      <c r="AN933" s="8"/>
      <c r="AO933" s="8"/>
      <c r="AP933" s="8"/>
      <c r="AQ933" s="8"/>
      <c r="AS933" s="37"/>
      <c r="AT933" s="37"/>
      <c r="AU933" s="9"/>
      <c r="AV933" s="8"/>
      <c r="AW933" s="8"/>
      <c r="AX933" s="8"/>
      <c r="AY933" s="8"/>
      <c r="AZ933" s="8"/>
      <c r="BA933" s="8"/>
      <c r="BB933" s="8"/>
      <c r="BC933" s="8"/>
    </row>
    <row r="934" spans="1:55" x14ac:dyDescent="0.25">
      <c r="A934" s="46">
        <v>82.4</v>
      </c>
      <c r="B934" s="48" t="b">
        <v>1</v>
      </c>
      <c r="U934" s="37"/>
      <c r="V934" s="37"/>
      <c r="W934" s="9"/>
      <c r="X934" s="8"/>
      <c r="Y934" s="8"/>
      <c r="Z934" s="8"/>
      <c r="AA934" s="8"/>
      <c r="AB934" s="8"/>
      <c r="AC934" s="8"/>
      <c r="AD934" s="8"/>
      <c r="AE934" s="8"/>
      <c r="AG934" s="37"/>
      <c r="AH934" s="37"/>
      <c r="AI934" s="9"/>
      <c r="AJ934" s="8"/>
      <c r="AK934" s="8"/>
      <c r="AL934" s="8"/>
      <c r="AM934" s="8"/>
      <c r="AN934" s="8"/>
      <c r="AO934" s="8"/>
      <c r="AP934" s="8"/>
      <c r="AQ934" s="8"/>
      <c r="AS934" s="37"/>
      <c r="AT934" s="37"/>
      <c r="AU934" s="9"/>
      <c r="AV934" s="8"/>
      <c r="AW934" s="8"/>
      <c r="AX934" s="8"/>
      <c r="AY934" s="8"/>
      <c r="AZ934" s="8"/>
      <c r="BA934" s="8"/>
      <c r="BB934" s="8"/>
      <c r="BC934" s="8"/>
    </row>
    <row r="935" spans="1:55" x14ac:dyDescent="0.25">
      <c r="A935" s="46">
        <v>82.2</v>
      </c>
      <c r="B935" s="48" t="b">
        <v>1</v>
      </c>
      <c r="U935" s="37"/>
      <c r="V935" s="37"/>
      <c r="W935" s="9"/>
      <c r="X935" s="8"/>
      <c r="Y935" s="8"/>
      <c r="Z935" s="8"/>
      <c r="AA935" s="8"/>
      <c r="AB935" s="8"/>
      <c r="AC935" s="8"/>
      <c r="AD935" s="8"/>
      <c r="AE935" s="8"/>
      <c r="AG935" s="37"/>
      <c r="AH935" s="37"/>
      <c r="AI935" s="9"/>
      <c r="AJ935" s="8"/>
      <c r="AK935" s="8"/>
      <c r="AL935" s="8"/>
      <c r="AM935" s="8"/>
      <c r="AN935" s="8"/>
      <c r="AO935" s="8"/>
      <c r="AP935" s="8"/>
      <c r="AQ935" s="8"/>
      <c r="AS935" s="37"/>
      <c r="AT935" s="37"/>
      <c r="AU935" s="9"/>
      <c r="AV935" s="8"/>
      <c r="AW935" s="8"/>
      <c r="AX935" s="8"/>
      <c r="AY935" s="8"/>
      <c r="AZ935" s="8"/>
      <c r="BA935" s="8"/>
      <c r="BB935" s="8"/>
      <c r="BC935" s="8"/>
    </row>
    <row r="936" spans="1:55" x14ac:dyDescent="0.25">
      <c r="A936" s="46">
        <v>82</v>
      </c>
      <c r="B936" s="48" t="b">
        <v>1</v>
      </c>
      <c r="U936" s="37"/>
      <c r="V936" s="37"/>
      <c r="W936" s="9"/>
      <c r="X936" s="8"/>
      <c r="Y936" s="8"/>
      <c r="Z936" s="8"/>
      <c r="AA936" s="8"/>
      <c r="AB936" s="8"/>
      <c r="AC936" s="8"/>
      <c r="AD936" s="8"/>
      <c r="AE936" s="8"/>
      <c r="AG936" s="37"/>
      <c r="AH936" s="37"/>
      <c r="AI936" s="9"/>
      <c r="AJ936" s="8"/>
      <c r="AK936" s="8"/>
      <c r="AL936" s="8"/>
      <c r="AM936" s="8"/>
      <c r="AN936" s="8"/>
      <c r="AO936" s="8"/>
      <c r="AP936" s="8"/>
      <c r="AQ936" s="8"/>
      <c r="AS936" s="37"/>
      <c r="AT936" s="37"/>
      <c r="AU936" s="9"/>
      <c r="AV936" s="8"/>
      <c r="AW936" s="8"/>
      <c r="AX936" s="8"/>
      <c r="AY936" s="8"/>
      <c r="AZ936" s="8"/>
      <c r="BA936" s="8"/>
      <c r="BB936" s="8"/>
      <c r="BC936" s="8"/>
    </row>
    <row r="937" spans="1:55" x14ac:dyDescent="0.25">
      <c r="A937" s="46">
        <v>81.5</v>
      </c>
      <c r="B937" s="48" t="b">
        <v>1</v>
      </c>
      <c r="U937" s="37"/>
      <c r="V937" s="37"/>
      <c r="W937" s="9"/>
      <c r="X937" s="8"/>
      <c r="Y937" s="8"/>
      <c r="Z937" s="8"/>
      <c r="AA937" s="8"/>
      <c r="AB937" s="8"/>
      <c r="AC937" s="8"/>
      <c r="AD937" s="8"/>
      <c r="AE937" s="8"/>
      <c r="AG937" s="37"/>
      <c r="AH937" s="37"/>
      <c r="AI937" s="9"/>
      <c r="AJ937" s="8"/>
      <c r="AK937" s="8"/>
      <c r="AL937" s="8"/>
      <c r="AM937" s="8"/>
      <c r="AN937" s="8"/>
      <c r="AO937" s="8"/>
      <c r="AP937" s="8"/>
      <c r="AQ937" s="8"/>
      <c r="AS937" s="37"/>
      <c r="AT937" s="37"/>
      <c r="AU937" s="9"/>
      <c r="AV937" s="8"/>
      <c r="AW937" s="8"/>
      <c r="AX937" s="8"/>
      <c r="AY937" s="8"/>
      <c r="AZ937" s="8"/>
      <c r="BA937" s="8"/>
      <c r="BB937" s="8"/>
      <c r="BC937" s="8"/>
    </row>
    <row r="938" spans="1:55" x14ac:dyDescent="0.25">
      <c r="A938" s="46">
        <v>81.7</v>
      </c>
      <c r="B938" s="48" t="b">
        <v>1</v>
      </c>
      <c r="U938" s="37"/>
      <c r="V938" s="37"/>
      <c r="W938" s="9"/>
      <c r="X938" s="8"/>
      <c r="Y938" s="8"/>
      <c r="Z938" s="8"/>
      <c r="AA938" s="8"/>
      <c r="AB938" s="8"/>
      <c r="AC938" s="8"/>
      <c r="AD938" s="8"/>
      <c r="AE938" s="8"/>
      <c r="AG938" s="37"/>
      <c r="AH938" s="37"/>
      <c r="AI938" s="9"/>
      <c r="AJ938" s="8"/>
      <c r="AK938" s="8"/>
      <c r="AL938" s="8"/>
      <c r="AM938" s="8"/>
      <c r="AN938" s="8"/>
      <c r="AO938" s="8"/>
      <c r="AP938" s="8"/>
      <c r="AQ938" s="8"/>
      <c r="AS938" s="37"/>
      <c r="AT938" s="37"/>
      <c r="AU938" s="9"/>
      <c r="AV938" s="8"/>
      <c r="AW938" s="8"/>
      <c r="AX938" s="8"/>
      <c r="AY938" s="8"/>
      <c r="AZ938" s="8"/>
      <c r="BA938" s="8"/>
      <c r="BB938" s="8"/>
      <c r="BC938" s="8"/>
    </row>
    <row r="939" spans="1:55" x14ac:dyDescent="0.25">
      <c r="A939" s="46">
        <v>81.3</v>
      </c>
      <c r="B939" s="48" t="b">
        <v>1</v>
      </c>
      <c r="U939" s="37"/>
      <c r="V939" s="37"/>
      <c r="W939" s="9"/>
      <c r="X939" s="8"/>
      <c r="Y939" s="8"/>
      <c r="Z939" s="8"/>
      <c r="AA939" s="8"/>
      <c r="AB939" s="8"/>
      <c r="AC939" s="8"/>
      <c r="AD939" s="8"/>
      <c r="AE939" s="8"/>
      <c r="AG939" s="37"/>
      <c r="AH939" s="37"/>
      <c r="AI939" s="9"/>
      <c r="AJ939" s="8"/>
      <c r="AK939" s="8"/>
      <c r="AL939" s="8"/>
      <c r="AM939" s="8"/>
      <c r="AN939" s="8"/>
      <c r="AO939" s="8"/>
      <c r="AP939" s="8"/>
      <c r="AQ939" s="8"/>
      <c r="AS939" s="37"/>
      <c r="AT939" s="37"/>
      <c r="AU939" s="9"/>
      <c r="AV939" s="8"/>
      <c r="AW939" s="8"/>
      <c r="AX939" s="8"/>
      <c r="AY939" s="8"/>
      <c r="AZ939" s="8"/>
      <c r="BA939" s="8"/>
      <c r="BB939" s="8"/>
      <c r="BC939" s="8"/>
    </row>
    <row r="940" spans="1:55" x14ac:dyDescent="0.25">
      <c r="A940" s="46">
        <v>81.099999999999994</v>
      </c>
      <c r="B940" s="48" t="b">
        <v>1</v>
      </c>
      <c r="U940" s="37"/>
      <c r="V940" s="37"/>
      <c r="W940" s="9"/>
      <c r="X940" s="8"/>
      <c r="Y940" s="8"/>
      <c r="Z940" s="8"/>
      <c r="AA940" s="8"/>
      <c r="AB940" s="8"/>
      <c r="AC940" s="8"/>
      <c r="AD940" s="8"/>
      <c r="AE940" s="8"/>
      <c r="AG940" s="37"/>
      <c r="AH940" s="37"/>
      <c r="AI940" s="9"/>
      <c r="AJ940" s="8"/>
      <c r="AK940" s="8"/>
      <c r="AL940" s="8"/>
      <c r="AM940" s="8"/>
      <c r="AN940" s="8"/>
      <c r="AO940" s="8"/>
      <c r="AP940" s="8"/>
      <c r="AQ940" s="8"/>
      <c r="AS940" s="37"/>
      <c r="AT940" s="37"/>
      <c r="AU940" s="9"/>
      <c r="AV940" s="8"/>
      <c r="AW940" s="8"/>
      <c r="AX940" s="8"/>
      <c r="AY940" s="8"/>
      <c r="AZ940" s="8"/>
      <c r="BA940" s="8"/>
      <c r="BB940" s="8"/>
      <c r="BC940" s="8"/>
    </row>
    <row r="941" spans="1:55" x14ac:dyDescent="0.25">
      <c r="A941" s="46">
        <v>89</v>
      </c>
      <c r="B941" s="48" t="b">
        <v>1</v>
      </c>
      <c r="U941" s="37"/>
      <c r="V941" s="37"/>
      <c r="W941" s="9"/>
      <c r="X941" s="8"/>
      <c r="Y941" s="8"/>
      <c r="Z941" s="8"/>
      <c r="AA941" s="8"/>
      <c r="AB941" s="8"/>
      <c r="AC941" s="8"/>
      <c r="AD941" s="8"/>
      <c r="AE941" s="8"/>
      <c r="AG941" s="37"/>
      <c r="AH941" s="37"/>
      <c r="AI941" s="9"/>
      <c r="AJ941" s="8"/>
      <c r="AK941" s="8"/>
      <c r="AL941" s="8"/>
      <c r="AM941" s="8"/>
      <c r="AN941" s="8"/>
      <c r="AO941" s="8"/>
      <c r="AP941" s="8"/>
      <c r="AQ941" s="8"/>
      <c r="AS941" s="37"/>
      <c r="AT941" s="37"/>
      <c r="AU941" s="9"/>
      <c r="AV941" s="8"/>
      <c r="AW941" s="8"/>
      <c r="AX941" s="8"/>
      <c r="AY941" s="8"/>
      <c r="AZ941" s="8"/>
      <c r="BA941" s="8"/>
      <c r="BB941" s="8"/>
      <c r="BC941" s="8"/>
    </row>
    <row r="942" spans="1:55" x14ac:dyDescent="0.25">
      <c r="A942" s="46">
        <v>89</v>
      </c>
      <c r="B942" s="48" t="b">
        <v>1</v>
      </c>
      <c r="U942" s="37"/>
      <c r="V942" s="37"/>
      <c r="W942" s="9"/>
      <c r="X942" s="8"/>
      <c r="Y942" s="8"/>
      <c r="Z942" s="8"/>
      <c r="AA942" s="8"/>
      <c r="AB942" s="8"/>
      <c r="AC942" s="8"/>
      <c r="AD942" s="8"/>
      <c r="AE942" s="8"/>
      <c r="AG942" s="37"/>
      <c r="AH942" s="37"/>
      <c r="AI942" s="9"/>
      <c r="AJ942" s="8"/>
      <c r="AK942" s="8"/>
      <c r="AL942" s="8"/>
      <c r="AM942" s="8"/>
      <c r="AN942" s="8"/>
      <c r="AO942" s="8"/>
      <c r="AP942" s="8"/>
      <c r="AQ942" s="8"/>
      <c r="AS942" s="37"/>
      <c r="AT942" s="37"/>
      <c r="AU942" s="9"/>
      <c r="AV942" s="8"/>
      <c r="AW942" s="8"/>
      <c r="AX942" s="8"/>
      <c r="AY942" s="8"/>
      <c r="AZ942" s="8"/>
      <c r="BA942" s="8"/>
      <c r="BB942" s="8"/>
      <c r="BC942" s="8"/>
    </row>
    <row r="943" spans="1:55" x14ac:dyDescent="0.25">
      <c r="A943" s="46">
        <v>86</v>
      </c>
      <c r="B943" s="48" t="b">
        <v>1</v>
      </c>
      <c r="U943" s="37"/>
      <c r="V943" s="37"/>
      <c r="W943" s="9"/>
      <c r="X943" s="8"/>
      <c r="Y943" s="8"/>
      <c r="Z943" s="8"/>
      <c r="AA943" s="8"/>
      <c r="AB943" s="8"/>
      <c r="AC943" s="8"/>
      <c r="AD943" s="8"/>
      <c r="AE943" s="8"/>
      <c r="AG943" s="37"/>
      <c r="AH943" s="37"/>
      <c r="AI943" s="9"/>
      <c r="AJ943" s="8"/>
      <c r="AK943" s="8"/>
      <c r="AL943" s="8"/>
      <c r="AM943" s="8"/>
      <c r="AN943" s="8"/>
      <c r="AO943" s="8"/>
      <c r="AP943" s="8"/>
      <c r="AQ943" s="8"/>
      <c r="AS943" s="37"/>
      <c r="AT943" s="37"/>
      <c r="AU943" s="9"/>
      <c r="AV943" s="8"/>
      <c r="AW943" s="8"/>
      <c r="AX943" s="8"/>
      <c r="AY943" s="8"/>
      <c r="AZ943" s="8"/>
      <c r="BA943" s="8"/>
      <c r="BB943" s="8"/>
      <c r="BC943" s="8"/>
    </row>
    <row r="944" spans="1:55" x14ac:dyDescent="0.25">
      <c r="A944" s="46">
        <v>81</v>
      </c>
      <c r="B944" s="48" t="b">
        <v>1</v>
      </c>
      <c r="U944" s="37"/>
      <c r="V944" s="37"/>
      <c r="W944" s="9"/>
      <c r="X944" s="8"/>
      <c r="Y944" s="8"/>
      <c r="Z944" s="8"/>
      <c r="AA944" s="8"/>
      <c r="AB944" s="8"/>
      <c r="AC944" s="8"/>
      <c r="AD944" s="8"/>
      <c r="AE944" s="8"/>
      <c r="AG944" s="37"/>
      <c r="AH944" s="37"/>
      <c r="AI944" s="9"/>
      <c r="AJ944" s="8"/>
      <c r="AK944" s="8"/>
      <c r="AL944" s="8"/>
      <c r="AM944" s="8"/>
      <c r="AN944" s="8"/>
      <c r="AO944" s="8"/>
      <c r="AP944" s="8"/>
      <c r="AQ944" s="8"/>
      <c r="AS944" s="37"/>
      <c r="AT944" s="37"/>
      <c r="AU944" s="9"/>
      <c r="AV944" s="8"/>
      <c r="AW944" s="8"/>
      <c r="AX944" s="8"/>
      <c r="AY944" s="8"/>
      <c r="AZ944" s="8"/>
      <c r="BA944" s="8"/>
      <c r="BB944" s="8"/>
      <c r="BC944" s="8"/>
    </row>
    <row r="945" spans="1:55" x14ac:dyDescent="0.25">
      <c r="A945" s="46">
        <v>82</v>
      </c>
      <c r="B945" s="48" t="b">
        <v>1</v>
      </c>
      <c r="U945" s="37"/>
      <c r="V945" s="37"/>
      <c r="W945" s="9"/>
      <c r="X945" s="8"/>
      <c r="Y945" s="8"/>
      <c r="Z945" s="8"/>
      <c r="AA945" s="8"/>
      <c r="AB945" s="8"/>
      <c r="AC945" s="8"/>
      <c r="AD945" s="8"/>
      <c r="AE945" s="8"/>
      <c r="AG945" s="37"/>
      <c r="AH945" s="37"/>
      <c r="AI945" s="9"/>
      <c r="AJ945" s="8"/>
      <c r="AK945" s="8"/>
      <c r="AL945" s="8"/>
      <c r="AM945" s="8"/>
      <c r="AN945" s="8"/>
      <c r="AO945" s="8"/>
      <c r="AP945" s="8"/>
      <c r="AQ945" s="8"/>
      <c r="AS945" s="37"/>
      <c r="AT945" s="37"/>
      <c r="AU945" s="9"/>
      <c r="AV945" s="8"/>
      <c r="AW945" s="8"/>
      <c r="AX945" s="8"/>
      <c r="AY945" s="8"/>
      <c r="AZ945" s="8"/>
      <c r="BA945" s="8"/>
      <c r="BB945" s="8"/>
      <c r="BC945" s="8"/>
    </row>
    <row r="946" spans="1:55" x14ac:dyDescent="0.25">
      <c r="A946" s="46">
        <v>79.3</v>
      </c>
      <c r="B946" s="48" t="b">
        <v>1</v>
      </c>
      <c r="U946" s="37"/>
      <c r="V946" s="37"/>
      <c r="W946" s="9"/>
      <c r="X946" s="8"/>
      <c r="Y946" s="8"/>
      <c r="Z946" s="8"/>
      <c r="AA946" s="8"/>
      <c r="AB946" s="8"/>
      <c r="AC946" s="8"/>
      <c r="AD946" s="8"/>
      <c r="AE946" s="8"/>
      <c r="AG946" s="37"/>
      <c r="AH946" s="37"/>
      <c r="AI946" s="9"/>
      <c r="AJ946" s="8"/>
      <c r="AK946" s="8"/>
      <c r="AL946" s="8"/>
      <c r="AM946" s="8"/>
      <c r="AN946" s="8"/>
      <c r="AO946" s="8"/>
      <c r="AP946" s="8"/>
      <c r="AQ946" s="8"/>
      <c r="AS946" s="37"/>
      <c r="AT946" s="37"/>
      <c r="AU946" s="9"/>
      <c r="AV946" s="8"/>
      <c r="AW946" s="8"/>
      <c r="AX946" s="8"/>
      <c r="AY946" s="8"/>
      <c r="AZ946" s="8"/>
      <c r="BA946" s="8"/>
      <c r="BB946" s="8"/>
      <c r="BC946" s="8"/>
    </row>
    <row r="947" spans="1:55" x14ac:dyDescent="0.25">
      <c r="A947" s="46">
        <v>79.2</v>
      </c>
      <c r="B947" s="48" t="b">
        <v>1</v>
      </c>
      <c r="U947" s="37"/>
      <c r="V947" s="37"/>
      <c r="W947" s="9"/>
      <c r="X947" s="8"/>
      <c r="Y947" s="8"/>
      <c r="Z947" s="8"/>
      <c r="AA947" s="8"/>
      <c r="AB947" s="8"/>
      <c r="AC947" s="8"/>
      <c r="AD947" s="8"/>
      <c r="AE947" s="8"/>
      <c r="AG947" s="37"/>
      <c r="AH947" s="37"/>
      <c r="AI947" s="9"/>
      <c r="AJ947" s="8"/>
      <c r="AK947" s="8"/>
      <c r="AL947" s="8"/>
      <c r="AM947" s="8"/>
      <c r="AN947" s="8"/>
      <c r="AO947" s="8"/>
      <c r="AP947" s="8"/>
      <c r="AQ947" s="8"/>
      <c r="AS947" s="37"/>
      <c r="AT947" s="37"/>
      <c r="AU947" s="9"/>
      <c r="AV947" s="8"/>
      <c r="AW947" s="8"/>
      <c r="AX947" s="8"/>
      <c r="AY947" s="8"/>
      <c r="AZ947" s="8"/>
      <c r="BA947" s="8"/>
      <c r="BB947" s="8"/>
      <c r="BC947" s="8"/>
    </row>
    <row r="948" spans="1:55" x14ac:dyDescent="0.25">
      <c r="A948" s="46">
        <v>79</v>
      </c>
      <c r="B948" s="48" t="b">
        <v>1</v>
      </c>
      <c r="U948" s="37"/>
      <c r="V948" s="37"/>
      <c r="W948" s="9"/>
      <c r="X948" s="8"/>
      <c r="Y948" s="8"/>
      <c r="Z948" s="8"/>
      <c r="AA948" s="8"/>
      <c r="AB948" s="8"/>
      <c r="AC948" s="8"/>
      <c r="AD948" s="8"/>
      <c r="AE948" s="8"/>
      <c r="AG948" s="37"/>
      <c r="AH948" s="37"/>
      <c r="AI948" s="9"/>
      <c r="AJ948" s="8"/>
      <c r="AK948" s="8"/>
      <c r="AL948" s="8"/>
      <c r="AM948" s="8"/>
      <c r="AN948" s="8"/>
      <c r="AO948" s="8"/>
      <c r="AP948" s="8"/>
      <c r="AQ948" s="8"/>
      <c r="AS948" s="37"/>
      <c r="AT948" s="37"/>
      <c r="AU948" s="9"/>
      <c r="AV948" s="8"/>
      <c r="AW948" s="8"/>
      <c r="AX948" s="8"/>
      <c r="AY948" s="8"/>
      <c r="AZ948" s="8"/>
      <c r="BA948" s="8"/>
      <c r="BB948" s="8"/>
      <c r="BC948" s="8"/>
    </row>
    <row r="949" spans="1:55" x14ac:dyDescent="0.25">
      <c r="A949" s="46">
        <v>78.8</v>
      </c>
      <c r="B949" s="48" t="b">
        <v>1</v>
      </c>
      <c r="U949" s="37"/>
      <c r="V949" s="37"/>
      <c r="W949" s="9"/>
      <c r="X949" s="8"/>
      <c r="Y949" s="8"/>
      <c r="Z949" s="8"/>
      <c r="AA949" s="8"/>
      <c r="AB949" s="8"/>
      <c r="AC949" s="8"/>
      <c r="AD949" s="8"/>
      <c r="AE949" s="8"/>
      <c r="AG949" s="37"/>
      <c r="AH949" s="37"/>
      <c r="AI949" s="9"/>
      <c r="AJ949" s="8"/>
      <c r="AK949" s="8"/>
      <c r="AL949" s="8"/>
      <c r="AM949" s="8"/>
      <c r="AN949" s="8"/>
      <c r="AO949" s="8"/>
      <c r="AP949" s="8"/>
      <c r="AQ949" s="8"/>
      <c r="AS949" s="37"/>
      <c r="AT949" s="37"/>
      <c r="AU949" s="9"/>
      <c r="AV949" s="8"/>
      <c r="AW949" s="8"/>
      <c r="AX949" s="8"/>
      <c r="AY949" s="8"/>
      <c r="AZ949" s="8"/>
      <c r="BA949" s="8"/>
      <c r="BB949" s="8"/>
      <c r="BC949" s="8"/>
    </row>
    <row r="950" spans="1:55" x14ac:dyDescent="0.25">
      <c r="A950" s="46">
        <v>66</v>
      </c>
      <c r="B950" s="48" t="b">
        <v>1</v>
      </c>
      <c r="U950" s="37"/>
      <c r="V950" s="37"/>
      <c r="W950" s="9"/>
      <c r="X950" s="8"/>
      <c r="Y950" s="8"/>
      <c r="Z950" s="8"/>
      <c r="AA950" s="8"/>
      <c r="AB950" s="8"/>
      <c r="AC950" s="8"/>
      <c r="AD950" s="8"/>
      <c r="AE950" s="8"/>
      <c r="AG950" s="37"/>
      <c r="AH950" s="37"/>
      <c r="AI950" s="9"/>
      <c r="AJ950" s="8"/>
      <c r="AK950" s="8"/>
      <c r="AL950" s="8"/>
      <c r="AM950" s="8"/>
      <c r="AN950" s="8"/>
      <c r="AO950" s="8"/>
      <c r="AP950" s="8"/>
      <c r="AQ950" s="8"/>
      <c r="AS950" s="37"/>
      <c r="AT950" s="37"/>
      <c r="AU950" s="9"/>
      <c r="AV950" s="8"/>
      <c r="AW950" s="8"/>
      <c r="AX950" s="8"/>
      <c r="AY950" s="8"/>
      <c r="AZ950" s="8"/>
      <c r="BA950" s="8"/>
      <c r="BB950" s="8"/>
      <c r="BC950" s="8"/>
    </row>
    <row r="951" spans="1:55" x14ac:dyDescent="0.25">
      <c r="A951" s="46">
        <v>65.5</v>
      </c>
      <c r="B951" s="48" t="b">
        <v>1</v>
      </c>
      <c r="U951" s="37"/>
      <c r="V951" s="37"/>
      <c r="W951" s="9"/>
      <c r="X951" s="8"/>
      <c r="Y951" s="8"/>
      <c r="Z951" s="8"/>
      <c r="AA951" s="8"/>
      <c r="AB951" s="8"/>
      <c r="AC951" s="8"/>
      <c r="AD951" s="8"/>
      <c r="AE951" s="8"/>
      <c r="AG951" s="37"/>
      <c r="AH951" s="37"/>
      <c r="AI951" s="9"/>
      <c r="AJ951" s="8"/>
      <c r="AK951" s="8"/>
      <c r="AL951" s="8"/>
      <c r="AM951" s="8"/>
      <c r="AN951" s="8"/>
      <c r="AO951" s="8"/>
      <c r="AP951" s="8"/>
      <c r="AQ951" s="8"/>
      <c r="AS951" s="37"/>
      <c r="AT951" s="37"/>
      <c r="AU951" s="9"/>
      <c r="AV951" s="8"/>
      <c r="AW951" s="8"/>
      <c r="AX951" s="8"/>
      <c r="AY951" s="8"/>
      <c r="AZ951" s="8"/>
      <c r="BA951" s="8"/>
      <c r="BB951" s="8"/>
      <c r="BC951" s="8"/>
    </row>
    <row r="952" spans="1:55" x14ac:dyDescent="0.25">
      <c r="A952" s="46">
        <v>64.599999999999994</v>
      </c>
      <c r="B952" s="48" t="b">
        <v>1</v>
      </c>
      <c r="U952" s="37"/>
      <c r="V952" s="37"/>
      <c r="W952" s="9"/>
      <c r="X952" s="8"/>
      <c r="Y952" s="8"/>
      <c r="Z952" s="8"/>
      <c r="AA952" s="8"/>
      <c r="AB952" s="8"/>
      <c r="AC952" s="8"/>
      <c r="AD952" s="8"/>
      <c r="AE952" s="8"/>
      <c r="AG952" s="37"/>
      <c r="AH952" s="37"/>
      <c r="AI952" s="9"/>
      <c r="AJ952" s="8"/>
      <c r="AK952" s="8"/>
      <c r="AL952" s="8"/>
      <c r="AM952" s="8"/>
      <c r="AN952" s="8"/>
      <c r="AO952" s="8"/>
      <c r="AP952" s="8"/>
      <c r="AQ952" s="8"/>
      <c r="AS952" s="37"/>
      <c r="AT952" s="37"/>
      <c r="AU952" s="9"/>
      <c r="AV952" s="8"/>
      <c r="AW952" s="8"/>
      <c r="AX952" s="8"/>
      <c r="AY952" s="8"/>
      <c r="AZ952" s="8"/>
      <c r="BA952" s="8"/>
      <c r="BB952" s="8"/>
      <c r="BC952" s="8"/>
    </row>
    <row r="953" spans="1:55" x14ac:dyDescent="0.25">
      <c r="A953" s="46">
        <v>63.5</v>
      </c>
      <c r="B953" s="48" t="b">
        <v>1</v>
      </c>
      <c r="U953" s="37"/>
      <c r="V953" s="37"/>
      <c r="W953" s="9"/>
      <c r="X953" s="8"/>
      <c r="Y953" s="8"/>
      <c r="Z953" s="8"/>
      <c r="AA953" s="8"/>
      <c r="AB953" s="8"/>
      <c r="AC953" s="8"/>
      <c r="AD953" s="8"/>
      <c r="AE953" s="8"/>
      <c r="AG953" s="37"/>
      <c r="AH953" s="37"/>
      <c r="AI953" s="9"/>
      <c r="AJ953" s="8"/>
      <c r="AK953" s="8"/>
      <c r="AL953" s="8"/>
      <c r="AM953" s="8"/>
      <c r="AN953" s="8"/>
      <c r="AO953" s="8"/>
      <c r="AP953" s="8"/>
      <c r="AQ953" s="8"/>
      <c r="AS953" s="37"/>
      <c r="AT953" s="37"/>
      <c r="AU953" s="9"/>
      <c r="AV953" s="8"/>
      <c r="AW953" s="8"/>
      <c r="AX953" s="8"/>
      <c r="AY953" s="8"/>
      <c r="AZ953" s="8"/>
      <c r="BA953" s="8"/>
      <c r="BB953" s="8"/>
      <c r="BC953" s="8"/>
    </row>
    <row r="954" spans="1:55" x14ac:dyDescent="0.25">
      <c r="A954" s="46">
        <v>62.8</v>
      </c>
      <c r="B954" s="48" t="b">
        <v>1</v>
      </c>
      <c r="U954" s="37"/>
      <c r="V954" s="37"/>
      <c r="W954" s="9"/>
      <c r="X954" s="8"/>
      <c r="Y954" s="8"/>
      <c r="Z954" s="8"/>
      <c r="AA954" s="8"/>
      <c r="AB954" s="8"/>
      <c r="AC954" s="8"/>
      <c r="AD954" s="8"/>
      <c r="AE954" s="8"/>
      <c r="AG954" s="37"/>
      <c r="AH954" s="37"/>
      <c r="AI954" s="9"/>
      <c r="AJ954" s="8"/>
      <c r="AK954" s="8"/>
      <c r="AL954" s="8"/>
      <c r="AM954" s="8"/>
      <c r="AN954" s="8"/>
      <c r="AO954" s="8"/>
      <c r="AP954" s="8"/>
      <c r="AQ954" s="8"/>
      <c r="AS954" s="37"/>
      <c r="AT954" s="37"/>
      <c r="AU954" s="9"/>
      <c r="AV954" s="8"/>
      <c r="AW954" s="8"/>
      <c r="AX954" s="8"/>
      <c r="AY954" s="8"/>
      <c r="AZ954" s="8"/>
      <c r="BA954" s="8"/>
      <c r="BB954" s="8"/>
      <c r="BC954" s="8"/>
    </row>
    <row r="955" spans="1:55" x14ac:dyDescent="0.25">
      <c r="A955" s="46">
        <v>62.3</v>
      </c>
      <c r="B955" s="48" t="b">
        <v>1</v>
      </c>
      <c r="U955" s="37"/>
      <c r="V955" s="37"/>
      <c r="W955" s="9"/>
      <c r="X955" s="8"/>
      <c r="Y955" s="8"/>
      <c r="Z955" s="8"/>
      <c r="AA955" s="8"/>
      <c r="AB955" s="8"/>
      <c r="AC955" s="8"/>
      <c r="AD955" s="8"/>
      <c r="AE955" s="8"/>
      <c r="AG955" s="37"/>
      <c r="AH955" s="37"/>
      <c r="AI955" s="9"/>
      <c r="AJ955" s="8"/>
      <c r="AK955" s="8"/>
      <c r="AL955" s="8"/>
      <c r="AM955" s="8"/>
      <c r="AN955" s="8"/>
      <c r="AO955" s="8"/>
      <c r="AP955" s="8"/>
      <c r="AQ955" s="8"/>
      <c r="AS955" s="37"/>
      <c r="AT955" s="37"/>
      <c r="AU955" s="9"/>
      <c r="AV955" s="8"/>
      <c r="AW955" s="8"/>
      <c r="AX955" s="8"/>
      <c r="AY955" s="8"/>
      <c r="AZ955" s="8"/>
      <c r="BA955" s="8"/>
      <c r="BB955" s="8"/>
      <c r="BC955" s="8"/>
    </row>
    <row r="956" spans="1:55" x14ac:dyDescent="0.25">
      <c r="A956" s="46">
        <v>61.7</v>
      </c>
      <c r="B956" s="48" t="b">
        <v>1</v>
      </c>
      <c r="U956" s="37"/>
      <c r="V956" s="37"/>
      <c r="W956" s="9"/>
      <c r="X956" s="8"/>
      <c r="Y956" s="8"/>
      <c r="Z956" s="8"/>
      <c r="AA956" s="8"/>
      <c r="AB956" s="8"/>
      <c r="AC956" s="8"/>
      <c r="AD956" s="8"/>
      <c r="AE956" s="8"/>
      <c r="AG956" s="37"/>
      <c r="AH956" s="37"/>
      <c r="AI956" s="9"/>
      <c r="AJ956" s="8"/>
      <c r="AK956" s="8"/>
      <c r="AL956" s="8"/>
      <c r="AM956" s="8"/>
      <c r="AN956" s="8"/>
      <c r="AO956" s="8"/>
      <c r="AP956" s="8"/>
      <c r="AQ956" s="8"/>
      <c r="AS956" s="37"/>
      <c r="AT956" s="37"/>
      <c r="AU956" s="9"/>
      <c r="AV956" s="8"/>
      <c r="AW956" s="8"/>
      <c r="AX956" s="8"/>
      <c r="AY956" s="8"/>
      <c r="AZ956" s="8"/>
      <c r="BA956" s="8"/>
      <c r="BB956" s="8"/>
      <c r="BC956" s="8"/>
    </row>
    <row r="957" spans="1:55" x14ac:dyDescent="0.25">
      <c r="A957" s="46">
        <v>61.6</v>
      </c>
      <c r="B957" s="48" t="b">
        <v>1</v>
      </c>
      <c r="U957" s="37"/>
      <c r="V957" s="37"/>
      <c r="W957" s="9"/>
      <c r="X957" s="8"/>
      <c r="Y957" s="8"/>
      <c r="Z957" s="8"/>
      <c r="AA957" s="8"/>
      <c r="AB957" s="8"/>
      <c r="AC957" s="8"/>
      <c r="AD957" s="8"/>
      <c r="AE957" s="8"/>
      <c r="AG957" s="37"/>
      <c r="AH957" s="37"/>
      <c r="AI957" s="9"/>
      <c r="AJ957" s="8"/>
      <c r="AK957" s="8"/>
      <c r="AL957" s="8"/>
      <c r="AM957" s="8"/>
      <c r="AN957" s="8"/>
      <c r="AO957" s="8"/>
      <c r="AP957" s="8"/>
      <c r="AQ957" s="8"/>
      <c r="AS957" s="37"/>
      <c r="AT957" s="37"/>
      <c r="AU957" s="9"/>
      <c r="AV957" s="8"/>
      <c r="AW957" s="8"/>
      <c r="AX957" s="8"/>
      <c r="AY957" s="8"/>
      <c r="AZ957" s="8"/>
      <c r="BA957" s="8"/>
      <c r="BB957" s="8"/>
      <c r="BC957" s="8"/>
    </row>
    <row r="958" spans="1:55" x14ac:dyDescent="0.25">
      <c r="A958" s="46">
        <v>61.6</v>
      </c>
      <c r="B958" s="48" t="b">
        <v>1</v>
      </c>
      <c r="U958" s="37"/>
      <c r="V958" s="37"/>
      <c r="W958" s="9"/>
      <c r="X958" s="8"/>
      <c r="Y958" s="8"/>
      <c r="Z958" s="8"/>
      <c r="AA958" s="8"/>
      <c r="AB958" s="8"/>
      <c r="AC958" s="8"/>
      <c r="AD958" s="8"/>
      <c r="AE958" s="8"/>
      <c r="AG958" s="37"/>
      <c r="AH958" s="37"/>
      <c r="AI958" s="9"/>
      <c r="AJ958" s="8"/>
      <c r="AK958" s="8"/>
      <c r="AL958" s="8"/>
      <c r="AM958" s="8"/>
      <c r="AN958" s="8"/>
      <c r="AO958" s="8"/>
      <c r="AP958" s="8"/>
      <c r="AQ958" s="8"/>
      <c r="AS958" s="37"/>
      <c r="AT958" s="37"/>
      <c r="AU958" s="9"/>
      <c r="AV958" s="8"/>
      <c r="AW958" s="8"/>
      <c r="AX958" s="8"/>
      <c r="AY958" s="8"/>
      <c r="AZ958" s="8"/>
      <c r="BA958" s="8"/>
      <c r="BB958" s="8"/>
      <c r="BC958" s="8"/>
    </row>
    <row r="959" spans="1:55" x14ac:dyDescent="0.25">
      <c r="A959" s="46">
        <v>61.4</v>
      </c>
      <c r="B959" s="48" t="b">
        <v>1</v>
      </c>
      <c r="U959" s="37"/>
      <c r="V959" s="37"/>
      <c r="W959" s="9"/>
      <c r="X959" s="8"/>
      <c r="Y959" s="8"/>
      <c r="Z959" s="8"/>
      <c r="AA959" s="8"/>
      <c r="AB959" s="8"/>
      <c r="AC959" s="8"/>
      <c r="AD959" s="8"/>
      <c r="AE959" s="8"/>
      <c r="AG959" s="37"/>
      <c r="AH959" s="37"/>
      <c r="AI959" s="9"/>
      <c r="AJ959" s="8"/>
      <c r="AK959" s="8"/>
      <c r="AL959" s="8"/>
      <c r="AM959" s="8"/>
      <c r="AN959" s="8"/>
      <c r="AO959" s="8"/>
      <c r="AP959" s="8"/>
      <c r="AQ959" s="8"/>
      <c r="AS959" s="37"/>
      <c r="AT959" s="37"/>
      <c r="AU959" s="9"/>
      <c r="AV959" s="8"/>
      <c r="AW959" s="8"/>
      <c r="AX959" s="8"/>
      <c r="AY959" s="8"/>
      <c r="AZ959" s="8"/>
      <c r="BA959" s="8"/>
      <c r="BB959" s="8"/>
      <c r="BC959" s="8"/>
    </row>
    <row r="960" spans="1:55" x14ac:dyDescent="0.25">
      <c r="A960" s="46">
        <v>65</v>
      </c>
      <c r="B960" s="48" t="b">
        <v>1</v>
      </c>
      <c r="U960" s="37"/>
      <c r="V960" s="37"/>
      <c r="W960" s="9"/>
      <c r="X960" s="8"/>
      <c r="Y960" s="8"/>
      <c r="Z960" s="8"/>
      <c r="AA960" s="8"/>
      <c r="AB960" s="8"/>
      <c r="AC960" s="8"/>
      <c r="AD960" s="8"/>
      <c r="AE960" s="8"/>
      <c r="AG960" s="37"/>
      <c r="AH960" s="37"/>
      <c r="AI960" s="9"/>
      <c r="AJ960" s="8"/>
      <c r="AK960" s="8"/>
      <c r="AL960" s="8"/>
      <c r="AM960" s="8"/>
      <c r="AN960" s="8"/>
      <c r="AO960" s="8"/>
      <c r="AP960" s="8"/>
      <c r="AQ960" s="8"/>
      <c r="AS960" s="37"/>
      <c r="AT960" s="37"/>
      <c r="AU960" s="9"/>
      <c r="AV960" s="8"/>
      <c r="AW960" s="8"/>
      <c r="AX960" s="8"/>
      <c r="AY960" s="8"/>
      <c r="AZ960" s="8"/>
      <c r="BA960" s="8"/>
      <c r="BB960" s="8"/>
      <c r="BC960" s="8"/>
    </row>
    <row r="961" spans="1:55" x14ac:dyDescent="0.25">
      <c r="A961" s="46">
        <v>59.7</v>
      </c>
      <c r="B961" s="48" t="b">
        <v>1</v>
      </c>
      <c r="U961" s="37"/>
      <c r="V961" s="37"/>
      <c r="W961" s="9"/>
      <c r="X961" s="8"/>
      <c r="Y961" s="8"/>
      <c r="Z961" s="8"/>
      <c r="AA961" s="8"/>
      <c r="AB961" s="8"/>
      <c r="AC961" s="8"/>
      <c r="AD961" s="8"/>
      <c r="AE961" s="8"/>
      <c r="AG961" s="37"/>
      <c r="AH961" s="37"/>
      <c r="AI961" s="9"/>
      <c r="AJ961" s="8"/>
      <c r="AK961" s="8"/>
      <c r="AL961" s="8"/>
      <c r="AM961" s="8"/>
      <c r="AN961" s="8"/>
      <c r="AO961" s="8"/>
      <c r="AP961" s="8"/>
      <c r="AQ961" s="8"/>
      <c r="AS961" s="37"/>
      <c r="AT961" s="37"/>
      <c r="AU961" s="9"/>
      <c r="AV961" s="8"/>
      <c r="AW961" s="8"/>
      <c r="AX961" s="8"/>
      <c r="AY961" s="8"/>
      <c r="AZ961" s="8"/>
      <c r="BA961" s="8"/>
      <c r="BB961" s="8"/>
      <c r="BC961" s="8"/>
    </row>
    <row r="962" spans="1:55" x14ac:dyDescent="0.25">
      <c r="A962" s="46">
        <v>59.7</v>
      </c>
      <c r="B962" s="48" t="b">
        <v>1</v>
      </c>
      <c r="U962" s="37"/>
      <c r="V962" s="37"/>
      <c r="W962" s="9"/>
      <c r="X962" s="8"/>
      <c r="Y962" s="8"/>
      <c r="Z962" s="8"/>
      <c r="AA962" s="8"/>
      <c r="AB962" s="8"/>
      <c r="AC962" s="8"/>
      <c r="AD962" s="8"/>
      <c r="AE962" s="8"/>
      <c r="AG962" s="37"/>
      <c r="AH962" s="37"/>
      <c r="AI962" s="9"/>
      <c r="AJ962" s="8"/>
      <c r="AK962" s="8"/>
      <c r="AL962" s="8"/>
      <c r="AM962" s="8"/>
      <c r="AN962" s="8"/>
      <c r="AO962" s="8"/>
      <c r="AP962" s="8"/>
      <c r="AQ962" s="8"/>
      <c r="AS962" s="37"/>
      <c r="AT962" s="37"/>
      <c r="AU962" s="9"/>
      <c r="AV962" s="8"/>
      <c r="AW962" s="8"/>
      <c r="AX962" s="8"/>
      <c r="AY962" s="8"/>
      <c r="AZ962" s="8"/>
      <c r="BA962" s="8"/>
      <c r="BB962" s="8"/>
      <c r="BC962" s="8"/>
    </row>
    <row r="963" spans="1:55" x14ac:dyDescent="0.25">
      <c r="A963" s="46">
        <v>59.7</v>
      </c>
      <c r="B963" s="48" t="b">
        <v>1</v>
      </c>
      <c r="U963" s="37"/>
      <c r="V963" s="37"/>
      <c r="W963" s="9"/>
      <c r="X963" s="8"/>
      <c r="Y963" s="8"/>
      <c r="Z963" s="8"/>
      <c r="AA963" s="8"/>
      <c r="AB963" s="8"/>
      <c r="AC963" s="8"/>
      <c r="AD963" s="8"/>
      <c r="AE963" s="8"/>
      <c r="AG963" s="37"/>
      <c r="AH963" s="37"/>
      <c r="AI963" s="9"/>
      <c r="AJ963" s="8"/>
      <c r="AK963" s="8"/>
      <c r="AL963" s="8"/>
      <c r="AM963" s="8"/>
      <c r="AN963" s="8"/>
      <c r="AO963" s="8"/>
      <c r="AP963" s="8"/>
      <c r="AQ963" s="8"/>
      <c r="AS963" s="37"/>
      <c r="AT963" s="37"/>
      <c r="AU963" s="9"/>
      <c r="AV963" s="8"/>
      <c r="AW963" s="8"/>
      <c r="AX963" s="8"/>
      <c r="AY963" s="8"/>
      <c r="AZ963" s="8"/>
      <c r="BA963" s="8"/>
      <c r="BB963" s="8"/>
      <c r="BC963" s="8"/>
    </row>
    <row r="964" spans="1:55" x14ac:dyDescent="0.25">
      <c r="A964" s="46">
        <v>59.8</v>
      </c>
      <c r="B964" s="48" t="b">
        <v>1</v>
      </c>
      <c r="U964" s="37"/>
      <c r="V964" s="37"/>
      <c r="W964" s="9"/>
      <c r="X964" s="8"/>
      <c r="Y964" s="8"/>
      <c r="Z964" s="8"/>
      <c r="AA964" s="8"/>
      <c r="AB964" s="8"/>
      <c r="AC964" s="8"/>
      <c r="AD964" s="8"/>
      <c r="AE964" s="8"/>
      <c r="AG964" s="37"/>
      <c r="AH964" s="37"/>
      <c r="AI964" s="9"/>
      <c r="AJ964" s="8"/>
      <c r="AK964" s="8"/>
      <c r="AL964" s="8"/>
      <c r="AM964" s="8"/>
      <c r="AN964" s="8"/>
      <c r="AO964" s="8"/>
      <c r="AP964" s="8"/>
      <c r="AQ964" s="8"/>
      <c r="AS964" s="37"/>
      <c r="AT964" s="37"/>
      <c r="AU964" s="9"/>
      <c r="AV964" s="8"/>
      <c r="AW964" s="8"/>
      <c r="AX964" s="8"/>
      <c r="AY964" s="8"/>
      <c r="AZ964" s="8"/>
      <c r="BA964" s="8"/>
      <c r="BB964" s="8"/>
      <c r="BC964" s="8"/>
    </row>
    <row r="965" spans="1:55" x14ac:dyDescent="0.25">
      <c r="A965" s="46">
        <v>61</v>
      </c>
      <c r="B965" s="48" t="b">
        <v>1</v>
      </c>
      <c r="U965" s="37"/>
      <c r="V965" s="37"/>
      <c r="W965" s="9"/>
      <c r="X965" s="8"/>
      <c r="Y965" s="8"/>
      <c r="Z965" s="8"/>
      <c r="AA965" s="8"/>
      <c r="AB965" s="8"/>
      <c r="AC965" s="8"/>
      <c r="AD965" s="8"/>
      <c r="AE965" s="8"/>
      <c r="AG965" s="37"/>
      <c r="AH965" s="37"/>
      <c r="AI965" s="9"/>
      <c r="AJ965" s="8"/>
      <c r="AK965" s="8"/>
      <c r="AL965" s="8"/>
      <c r="AM965" s="8"/>
      <c r="AN965" s="8"/>
      <c r="AO965" s="8"/>
      <c r="AP965" s="8"/>
      <c r="AQ965" s="8"/>
      <c r="AS965" s="37"/>
      <c r="AT965" s="37"/>
      <c r="AU965" s="9"/>
      <c r="AV965" s="8"/>
      <c r="AW965" s="8"/>
      <c r="AX965" s="8"/>
      <c r="AY965" s="8"/>
      <c r="AZ965" s="8"/>
      <c r="BA965" s="8"/>
      <c r="BB965" s="8"/>
      <c r="BC965" s="8"/>
    </row>
    <row r="966" spans="1:55" x14ac:dyDescent="0.25">
      <c r="A966" s="46">
        <v>61.1</v>
      </c>
      <c r="B966" s="48" t="b">
        <v>1</v>
      </c>
      <c r="U966" s="37"/>
      <c r="V966" s="37"/>
      <c r="W966" s="9"/>
      <c r="X966" s="8"/>
      <c r="Y966" s="8"/>
      <c r="Z966" s="8"/>
      <c r="AA966" s="8"/>
      <c r="AB966" s="8"/>
      <c r="AC966" s="8"/>
      <c r="AD966" s="8"/>
      <c r="AE966" s="8"/>
      <c r="AG966" s="37"/>
      <c r="AH966" s="37"/>
      <c r="AI966" s="9"/>
      <c r="AJ966" s="8"/>
      <c r="AK966" s="8"/>
      <c r="AL966" s="8"/>
      <c r="AM966" s="8"/>
      <c r="AN966" s="8"/>
      <c r="AO966" s="8"/>
      <c r="AP966" s="8"/>
      <c r="AQ966" s="8"/>
      <c r="AS966" s="37"/>
      <c r="AT966" s="37"/>
      <c r="AU966" s="9"/>
      <c r="AV966" s="8"/>
      <c r="AW966" s="8"/>
      <c r="AX966" s="8"/>
      <c r="AY966" s="8"/>
      <c r="AZ966" s="8"/>
      <c r="BA966" s="8"/>
      <c r="BB966" s="8"/>
      <c r="BC966" s="8"/>
    </row>
    <row r="967" spans="1:55" x14ac:dyDescent="0.25">
      <c r="A967" s="46">
        <v>68</v>
      </c>
      <c r="B967" s="48" t="b">
        <v>1</v>
      </c>
      <c r="U967" s="37"/>
      <c r="V967" s="37"/>
      <c r="W967" s="9"/>
      <c r="X967" s="8"/>
      <c r="Y967" s="8"/>
      <c r="Z967" s="8"/>
      <c r="AA967" s="8"/>
      <c r="AB967" s="8"/>
      <c r="AC967" s="8"/>
      <c r="AD967" s="8"/>
      <c r="AE967" s="8"/>
      <c r="AG967" s="37"/>
      <c r="AH967" s="37"/>
      <c r="AI967" s="9"/>
      <c r="AJ967" s="8"/>
      <c r="AK967" s="8"/>
      <c r="AL967" s="8"/>
      <c r="AM967" s="8"/>
      <c r="AN967" s="8"/>
      <c r="AO967" s="8"/>
      <c r="AP967" s="8"/>
      <c r="AQ967" s="8"/>
      <c r="AS967" s="37"/>
      <c r="AT967" s="37"/>
      <c r="AU967" s="9"/>
      <c r="AV967" s="8"/>
      <c r="AW967" s="8"/>
      <c r="AX967" s="8"/>
      <c r="AY967" s="8"/>
      <c r="AZ967" s="8"/>
      <c r="BA967" s="8"/>
      <c r="BB967" s="8"/>
      <c r="BC967" s="8"/>
    </row>
    <row r="968" spans="1:55" x14ac:dyDescent="0.25">
      <c r="A968" s="46">
        <v>66</v>
      </c>
      <c r="B968" s="48" t="b">
        <v>1</v>
      </c>
      <c r="U968" s="37"/>
      <c r="V968" s="37"/>
      <c r="W968" s="9"/>
      <c r="X968" s="8"/>
      <c r="Y968" s="8"/>
      <c r="Z968" s="8"/>
      <c r="AA968" s="8"/>
      <c r="AB968" s="8"/>
      <c r="AC968" s="8"/>
      <c r="AD968" s="8"/>
      <c r="AE968" s="8"/>
      <c r="AG968" s="37"/>
      <c r="AH968" s="37"/>
      <c r="AI968" s="9"/>
      <c r="AJ968" s="8"/>
      <c r="AK968" s="8"/>
      <c r="AL968" s="8"/>
      <c r="AM968" s="8"/>
      <c r="AN968" s="8"/>
      <c r="AO968" s="8"/>
      <c r="AP968" s="8"/>
      <c r="AQ968" s="8"/>
      <c r="AS968" s="37"/>
      <c r="AT968" s="37"/>
      <c r="AU968" s="9"/>
      <c r="AV968" s="8"/>
      <c r="AW968" s="8"/>
      <c r="AX968" s="8"/>
      <c r="AY968" s="8"/>
      <c r="AZ968" s="8"/>
      <c r="BA968" s="8"/>
      <c r="BB968" s="8"/>
      <c r="BC968" s="8"/>
    </row>
    <row r="969" spans="1:55" x14ac:dyDescent="0.25">
      <c r="A969" s="46">
        <v>62</v>
      </c>
      <c r="B969" s="48" t="b">
        <v>1</v>
      </c>
      <c r="U969" s="37"/>
      <c r="V969" s="37"/>
      <c r="W969" s="9"/>
      <c r="X969" s="8"/>
      <c r="Y969" s="8"/>
      <c r="Z969" s="8"/>
      <c r="AA969" s="8"/>
      <c r="AB969" s="8"/>
      <c r="AC969" s="8"/>
      <c r="AD969" s="8"/>
      <c r="AE969" s="8"/>
      <c r="AG969" s="37"/>
      <c r="AH969" s="37"/>
      <c r="AI969" s="9"/>
      <c r="AJ969" s="8"/>
      <c r="AK969" s="8"/>
      <c r="AL969" s="8"/>
      <c r="AM969" s="8"/>
      <c r="AN969" s="8"/>
      <c r="AO969" s="8"/>
      <c r="AP969" s="8"/>
      <c r="AQ969" s="8"/>
      <c r="AS969" s="37"/>
      <c r="AT969" s="37"/>
      <c r="AU969" s="9"/>
      <c r="AV969" s="8"/>
      <c r="AW969" s="8"/>
      <c r="AX969" s="8"/>
      <c r="AY969" s="8"/>
      <c r="AZ969" s="8"/>
      <c r="BA969" s="8"/>
      <c r="BB969" s="8"/>
      <c r="BC969" s="8"/>
    </row>
    <row r="970" spans="1:55" x14ac:dyDescent="0.25">
      <c r="A970" s="46">
        <v>59.8</v>
      </c>
      <c r="B970" s="48" t="b">
        <v>1</v>
      </c>
      <c r="U970" s="37"/>
      <c r="V970" s="37"/>
      <c r="W970" s="9"/>
      <c r="X970" s="8"/>
      <c r="Y970" s="8"/>
      <c r="Z970" s="8"/>
      <c r="AA970" s="8"/>
      <c r="AB970" s="8"/>
      <c r="AC970" s="8"/>
      <c r="AD970" s="8"/>
      <c r="AE970" s="8"/>
      <c r="AG970" s="37"/>
      <c r="AH970" s="37"/>
      <c r="AI970" s="9"/>
      <c r="AJ970" s="8"/>
      <c r="AK970" s="8"/>
      <c r="AL970" s="8"/>
      <c r="AM970" s="8"/>
      <c r="AN970" s="8"/>
      <c r="AO970" s="8"/>
      <c r="AP970" s="8"/>
      <c r="AQ970" s="8"/>
      <c r="AS970" s="37"/>
      <c r="AT970" s="37"/>
      <c r="AU970" s="9"/>
      <c r="AV970" s="8"/>
      <c r="AW970" s="8"/>
      <c r="AX970" s="8"/>
      <c r="AY970" s="8"/>
      <c r="AZ970" s="8"/>
      <c r="BA970" s="8"/>
      <c r="BB970" s="8"/>
      <c r="BC970" s="8"/>
    </row>
    <row r="971" spans="1:55" x14ac:dyDescent="0.25">
      <c r="A971" s="46">
        <v>59.3</v>
      </c>
      <c r="B971" s="48" t="b">
        <v>1</v>
      </c>
      <c r="U971" s="37"/>
      <c r="V971" s="37"/>
      <c r="W971" s="9"/>
      <c r="X971" s="8"/>
      <c r="Y971" s="8"/>
      <c r="Z971" s="8"/>
      <c r="AA971" s="8"/>
      <c r="AB971" s="8"/>
      <c r="AC971" s="8"/>
      <c r="AD971" s="8"/>
      <c r="AE971" s="8"/>
      <c r="AG971" s="37"/>
      <c r="AH971" s="37"/>
      <c r="AI971" s="9"/>
      <c r="AJ971" s="8"/>
      <c r="AK971" s="8"/>
      <c r="AL971" s="8"/>
      <c r="AM971" s="8"/>
      <c r="AN971" s="8"/>
      <c r="AO971" s="8"/>
      <c r="AP971" s="8"/>
      <c r="AQ971" s="8"/>
      <c r="AS971" s="37"/>
      <c r="AT971" s="37"/>
      <c r="AU971" s="9"/>
      <c r="AV971" s="8"/>
      <c r="AW971" s="8"/>
      <c r="AX971" s="8"/>
      <c r="AY971" s="8"/>
      <c r="AZ971" s="8"/>
      <c r="BA971" s="8"/>
      <c r="BB971" s="8"/>
      <c r="BC971" s="8"/>
    </row>
    <row r="972" spans="1:55" x14ac:dyDescent="0.25">
      <c r="A972" s="46">
        <v>59</v>
      </c>
      <c r="B972" s="48" t="b">
        <v>1</v>
      </c>
      <c r="U972" s="37"/>
      <c r="V972" s="37"/>
      <c r="W972" s="9"/>
      <c r="X972" s="8"/>
      <c r="Y972" s="8"/>
      <c r="Z972" s="8"/>
      <c r="AA972" s="8"/>
      <c r="AB972" s="8"/>
      <c r="AC972" s="8"/>
      <c r="AD972" s="8"/>
      <c r="AE972" s="8"/>
      <c r="AG972" s="37"/>
      <c r="AH972" s="37"/>
      <c r="AI972" s="9"/>
      <c r="AJ972" s="8"/>
      <c r="AK972" s="8"/>
      <c r="AL972" s="8"/>
      <c r="AM972" s="8"/>
      <c r="AN972" s="8"/>
      <c r="AO972" s="8"/>
      <c r="AP972" s="8"/>
      <c r="AQ972" s="8"/>
      <c r="AS972" s="37"/>
      <c r="AT972" s="37"/>
      <c r="AU972" s="9"/>
      <c r="AV972" s="8"/>
      <c r="AW972" s="8"/>
      <c r="AX972" s="8"/>
      <c r="AY972" s="8"/>
      <c r="AZ972" s="8"/>
      <c r="BA972" s="8"/>
      <c r="BB972" s="8"/>
      <c r="BC972" s="8"/>
    </row>
    <row r="973" spans="1:55" x14ac:dyDescent="0.25">
      <c r="A973" s="46">
        <v>58.7</v>
      </c>
      <c r="B973" s="48" t="b">
        <v>1</v>
      </c>
      <c r="U973" s="37"/>
      <c r="V973" s="37"/>
      <c r="W973" s="9"/>
      <c r="X973" s="8"/>
      <c r="Y973" s="8"/>
      <c r="Z973" s="8"/>
      <c r="AA973" s="8"/>
      <c r="AB973" s="8"/>
      <c r="AC973" s="8"/>
      <c r="AD973" s="8"/>
      <c r="AE973" s="8"/>
      <c r="AG973" s="37"/>
      <c r="AH973" s="37"/>
      <c r="AI973" s="9"/>
      <c r="AJ973" s="8"/>
      <c r="AK973" s="8"/>
      <c r="AL973" s="8"/>
      <c r="AM973" s="8"/>
      <c r="AN973" s="8"/>
      <c r="AO973" s="8"/>
      <c r="AP973" s="8"/>
      <c r="AQ973" s="8"/>
      <c r="AS973" s="37"/>
      <c r="AT973" s="37"/>
      <c r="AU973" s="9"/>
      <c r="AV973" s="8"/>
      <c r="AW973" s="8"/>
      <c r="AX973" s="8"/>
      <c r="AY973" s="8"/>
      <c r="AZ973" s="8"/>
      <c r="BA973" s="8"/>
      <c r="BB973" s="8"/>
      <c r="BC973" s="8"/>
    </row>
    <row r="974" spans="1:55" x14ac:dyDescent="0.25">
      <c r="A974" s="46">
        <v>58.5</v>
      </c>
      <c r="B974" s="48" t="b">
        <v>1</v>
      </c>
      <c r="U974" s="37"/>
      <c r="V974" s="37"/>
      <c r="W974" s="9"/>
      <c r="X974" s="8"/>
      <c r="Y974" s="8"/>
      <c r="Z974" s="8"/>
      <c r="AA974" s="8"/>
      <c r="AB974" s="8"/>
      <c r="AC974" s="8"/>
      <c r="AD974" s="8"/>
      <c r="AE974" s="8"/>
      <c r="AG974" s="37"/>
      <c r="AH974" s="37"/>
      <c r="AI974" s="9"/>
      <c r="AJ974" s="8"/>
      <c r="AK974" s="8"/>
      <c r="AL974" s="8"/>
      <c r="AM974" s="8"/>
      <c r="AN974" s="8"/>
      <c r="AO974" s="8"/>
      <c r="AP974" s="8"/>
      <c r="AQ974" s="8"/>
      <c r="AS974" s="37"/>
      <c r="AT974" s="37"/>
      <c r="AU974" s="9"/>
      <c r="AV974" s="8"/>
      <c r="AW974" s="8"/>
      <c r="AX974" s="8"/>
      <c r="AY974" s="8"/>
      <c r="AZ974" s="8"/>
      <c r="BA974" s="8"/>
      <c r="BB974" s="8"/>
      <c r="BC974" s="8"/>
    </row>
    <row r="975" spans="1:55" x14ac:dyDescent="0.25">
      <c r="A975" s="46">
        <v>58.2</v>
      </c>
      <c r="B975" s="48" t="b">
        <v>1</v>
      </c>
      <c r="U975" s="37"/>
      <c r="V975" s="37"/>
      <c r="W975" s="9"/>
      <c r="X975" s="8"/>
      <c r="Y975" s="8"/>
      <c r="Z975" s="8"/>
      <c r="AA975" s="8"/>
      <c r="AB975" s="8"/>
      <c r="AC975" s="8"/>
      <c r="AD975" s="8"/>
      <c r="AE975" s="8"/>
      <c r="AG975" s="37"/>
      <c r="AH975" s="37"/>
      <c r="AI975" s="9"/>
      <c r="AJ975" s="8"/>
      <c r="AK975" s="8"/>
      <c r="AL975" s="8"/>
      <c r="AM975" s="8"/>
      <c r="AN975" s="8"/>
      <c r="AO975" s="8"/>
      <c r="AP975" s="8"/>
      <c r="AQ975" s="8"/>
      <c r="AS975" s="37"/>
      <c r="AT975" s="37"/>
      <c r="AU975" s="9"/>
      <c r="AV975" s="8"/>
      <c r="AW975" s="8"/>
      <c r="AX975" s="8"/>
      <c r="AY975" s="8"/>
      <c r="AZ975" s="8"/>
      <c r="BA975" s="8"/>
      <c r="BB975" s="8"/>
      <c r="BC975" s="8"/>
    </row>
    <row r="976" spans="1:55" x14ac:dyDescent="0.25">
      <c r="A976" s="46">
        <v>57.7</v>
      </c>
      <c r="B976" s="48" t="b">
        <v>1</v>
      </c>
      <c r="U976" s="37"/>
      <c r="V976" s="37"/>
      <c r="W976" s="9"/>
      <c r="X976" s="8"/>
      <c r="Y976" s="8"/>
      <c r="Z976" s="8"/>
      <c r="AA976" s="8"/>
      <c r="AB976" s="8"/>
      <c r="AC976" s="8"/>
      <c r="AD976" s="8"/>
      <c r="AE976" s="8"/>
      <c r="AG976" s="37"/>
      <c r="AH976" s="37"/>
      <c r="AI976" s="9"/>
      <c r="AJ976" s="8"/>
      <c r="AK976" s="8"/>
      <c r="AL976" s="8"/>
      <c r="AM976" s="8"/>
      <c r="AN976" s="8"/>
      <c r="AO976" s="8"/>
      <c r="AP976" s="8"/>
      <c r="AQ976" s="8"/>
      <c r="AS976" s="37"/>
      <c r="AT976" s="37"/>
      <c r="AU976" s="9"/>
      <c r="AV976" s="8"/>
      <c r="AW976" s="8"/>
      <c r="AX976" s="8"/>
      <c r="AY976" s="8"/>
      <c r="AZ976" s="8"/>
      <c r="BA976" s="8"/>
      <c r="BB976" s="8"/>
      <c r="BC976" s="8"/>
    </row>
    <row r="977" spans="1:55" x14ac:dyDescent="0.25">
      <c r="A977" s="46">
        <v>57.3</v>
      </c>
      <c r="B977" s="48" t="b">
        <v>1</v>
      </c>
      <c r="U977" s="37"/>
      <c r="V977" s="37"/>
      <c r="W977" s="9"/>
      <c r="X977" s="8"/>
      <c r="Y977" s="8"/>
      <c r="Z977" s="8"/>
      <c r="AA977" s="8"/>
      <c r="AB977" s="8"/>
      <c r="AC977" s="8"/>
      <c r="AD977" s="8"/>
      <c r="AE977" s="8"/>
      <c r="AG977" s="37"/>
      <c r="AH977" s="37"/>
      <c r="AI977" s="9"/>
      <c r="AJ977" s="8"/>
      <c r="AK977" s="8"/>
      <c r="AL977" s="8"/>
      <c r="AM977" s="8"/>
      <c r="AN977" s="8"/>
      <c r="AO977" s="8"/>
      <c r="AP977" s="8"/>
      <c r="AQ977" s="8"/>
      <c r="AS977" s="37"/>
      <c r="AT977" s="37"/>
      <c r="AU977" s="9"/>
      <c r="AV977" s="8"/>
      <c r="AW977" s="8"/>
      <c r="AX977" s="8"/>
      <c r="AY977" s="8"/>
      <c r="AZ977" s="8"/>
      <c r="BA977" s="8"/>
      <c r="BB977" s="8"/>
      <c r="BC977" s="8"/>
    </row>
    <row r="978" spans="1:55" x14ac:dyDescent="0.25">
      <c r="A978" s="46">
        <v>57</v>
      </c>
      <c r="B978" s="48" t="b">
        <v>1</v>
      </c>
      <c r="U978" s="37"/>
      <c r="V978" s="37"/>
      <c r="W978" s="9"/>
      <c r="X978" s="8"/>
      <c r="Y978" s="8"/>
      <c r="Z978" s="8"/>
      <c r="AA978" s="8"/>
      <c r="AB978" s="8"/>
      <c r="AC978" s="8"/>
      <c r="AD978" s="8"/>
      <c r="AE978" s="8"/>
      <c r="AG978" s="37"/>
      <c r="AH978" s="37"/>
      <c r="AI978" s="9"/>
      <c r="AJ978" s="8"/>
      <c r="AK978" s="8"/>
      <c r="AL978" s="8"/>
      <c r="AM978" s="8"/>
      <c r="AN978" s="8"/>
      <c r="AO978" s="8"/>
      <c r="AP978" s="8"/>
      <c r="AQ978" s="8"/>
      <c r="AS978" s="37"/>
      <c r="AT978" s="37"/>
      <c r="AU978" s="9"/>
      <c r="AV978" s="8"/>
      <c r="AW978" s="8"/>
      <c r="AX978" s="8"/>
      <c r="AY978" s="8"/>
      <c r="AZ978" s="8"/>
      <c r="BA978" s="8"/>
      <c r="BB978" s="8"/>
      <c r="BC978" s="8"/>
    </row>
    <row r="979" spans="1:55" x14ac:dyDescent="0.25">
      <c r="A979" s="46">
        <v>56.6</v>
      </c>
      <c r="B979" s="48" t="b">
        <v>1</v>
      </c>
      <c r="U979" s="37"/>
      <c r="V979" s="37"/>
      <c r="W979" s="9"/>
      <c r="X979" s="8"/>
      <c r="Y979" s="8"/>
      <c r="Z979" s="8"/>
      <c r="AA979" s="8"/>
      <c r="AB979" s="8"/>
      <c r="AC979" s="8"/>
      <c r="AD979" s="8"/>
      <c r="AE979" s="8"/>
      <c r="AG979" s="37"/>
      <c r="AH979" s="37"/>
      <c r="AI979" s="9"/>
      <c r="AJ979" s="8"/>
      <c r="AK979" s="8"/>
      <c r="AL979" s="8"/>
      <c r="AM979" s="8"/>
      <c r="AN979" s="8"/>
      <c r="AO979" s="8"/>
      <c r="AP979" s="8"/>
      <c r="AQ979" s="8"/>
      <c r="AS979" s="37"/>
      <c r="AT979" s="37"/>
      <c r="AU979" s="9"/>
      <c r="AV979" s="8"/>
      <c r="AW979" s="8"/>
      <c r="AX979" s="8"/>
      <c r="AY979" s="8"/>
      <c r="AZ979" s="8"/>
      <c r="BA979" s="8"/>
      <c r="BB979" s="8"/>
      <c r="BC979" s="8"/>
    </row>
    <row r="980" spans="1:55" x14ac:dyDescent="0.25">
      <c r="A980" s="46">
        <v>56.3</v>
      </c>
      <c r="B980" s="48" t="b">
        <v>1</v>
      </c>
      <c r="U980" s="37"/>
      <c r="V980" s="37"/>
      <c r="W980" s="9"/>
      <c r="X980" s="8"/>
      <c r="Y980" s="8"/>
      <c r="Z980" s="8"/>
      <c r="AA980" s="8"/>
      <c r="AB980" s="8"/>
      <c r="AC980" s="8"/>
      <c r="AD980" s="8"/>
      <c r="AE980" s="8"/>
      <c r="AG980" s="37"/>
      <c r="AH980" s="37"/>
      <c r="AI980" s="9"/>
      <c r="AJ980" s="8"/>
      <c r="AK980" s="8"/>
      <c r="AL980" s="8"/>
      <c r="AM980" s="8"/>
      <c r="AN980" s="8"/>
      <c r="AO980" s="8"/>
      <c r="AP980" s="8"/>
      <c r="AQ980" s="8"/>
      <c r="AS980" s="37"/>
      <c r="AT980" s="37"/>
      <c r="AU980" s="9"/>
      <c r="AV980" s="8"/>
      <c r="AW980" s="8"/>
      <c r="AX980" s="8"/>
      <c r="AY980" s="8"/>
      <c r="AZ980" s="8"/>
      <c r="BA980" s="8"/>
      <c r="BB980" s="8"/>
      <c r="BC980" s="8"/>
    </row>
    <row r="981" spans="1:55" x14ac:dyDescent="0.25">
      <c r="A981" s="46">
        <v>55.9</v>
      </c>
      <c r="B981" s="48" t="b">
        <v>1</v>
      </c>
      <c r="U981" s="37"/>
      <c r="V981" s="37"/>
      <c r="W981" s="9"/>
      <c r="X981" s="8"/>
      <c r="Y981" s="8"/>
      <c r="Z981" s="8"/>
      <c r="AA981" s="8"/>
      <c r="AB981" s="8"/>
      <c r="AC981" s="8"/>
      <c r="AD981" s="8"/>
      <c r="AE981" s="8"/>
      <c r="AG981" s="37"/>
      <c r="AH981" s="37"/>
      <c r="AI981" s="9"/>
      <c r="AJ981" s="8"/>
      <c r="AK981" s="8"/>
      <c r="AL981" s="8"/>
      <c r="AM981" s="8"/>
      <c r="AN981" s="8"/>
      <c r="AO981" s="8"/>
      <c r="AP981" s="8"/>
      <c r="AQ981" s="8"/>
      <c r="AS981" s="37"/>
      <c r="AT981" s="37"/>
      <c r="AU981" s="9"/>
      <c r="AV981" s="8"/>
      <c r="AW981" s="8"/>
      <c r="AX981" s="8"/>
      <c r="AY981" s="8"/>
      <c r="AZ981" s="8"/>
      <c r="BA981" s="8"/>
      <c r="BB981" s="8"/>
      <c r="BC981" s="8"/>
    </row>
    <row r="982" spans="1:55" x14ac:dyDescent="0.25">
      <c r="A982" s="46">
        <v>74.400000000000006</v>
      </c>
      <c r="B982" s="48" t="b">
        <v>1</v>
      </c>
      <c r="U982" s="37"/>
      <c r="V982" s="37"/>
      <c r="W982" s="9"/>
      <c r="X982" s="8"/>
      <c r="Y982" s="8"/>
      <c r="Z982" s="8"/>
      <c r="AA982" s="8"/>
      <c r="AB982" s="8"/>
      <c r="AC982" s="8"/>
      <c r="AD982" s="8"/>
      <c r="AE982" s="8"/>
      <c r="AG982" s="37"/>
      <c r="AH982" s="37"/>
      <c r="AI982" s="9"/>
      <c r="AJ982" s="8"/>
      <c r="AK982" s="8"/>
      <c r="AL982" s="8"/>
      <c r="AM982" s="8"/>
      <c r="AN982" s="8"/>
      <c r="AO982" s="8"/>
      <c r="AP982" s="8"/>
      <c r="AQ982" s="8"/>
      <c r="AS982" s="37"/>
      <c r="AT982" s="37"/>
      <c r="AU982" s="9"/>
      <c r="AV982" s="8"/>
      <c r="AW982" s="8"/>
      <c r="AX982" s="8"/>
      <c r="AY982" s="8"/>
      <c r="AZ982" s="8"/>
      <c r="BA982" s="8"/>
      <c r="BB982" s="8"/>
      <c r="BC982" s="8"/>
    </row>
    <row r="983" spans="1:55" x14ac:dyDescent="0.25">
      <c r="A983" s="46">
        <v>74.5</v>
      </c>
      <c r="B983" s="48" t="b">
        <v>1</v>
      </c>
      <c r="U983" s="37"/>
      <c r="V983" s="37"/>
      <c r="W983" s="9"/>
      <c r="X983" s="8"/>
      <c r="Y983" s="8"/>
      <c r="Z983" s="8"/>
      <c r="AA983" s="8"/>
      <c r="AB983" s="8"/>
      <c r="AC983" s="8"/>
      <c r="AD983" s="8"/>
      <c r="AE983" s="8"/>
      <c r="AG983" s="37"/>
      <c r="AH983" s="37"/>
      <c r="AI983" s="9"/>
      <c r="AJ983" s="8"/>
      <c r="AK983" s="8"/>
      <c r="AL983" s="8"/>
      <c r="AM983" s="8"/>
      <c r="AN983" s="8"/>
      <c r="AO983" s="8"/>
      <c r="AP983" s="8"/>
      <c r="AQ983" s="8"/>
      <c r="AS983" s="37"/>
      <c r="AT983" s="37"/>
      <c r="AU983" s="9"/>
      <c r="AV983" s="8"/>
      <c r="AW983" s="8"/>
      <c r="AX983" s="8"/>
      <c r="AY983" s="8"/>
      <c r="AZ983" s="8"/>
      <c r="BA983" s="8"/>
      <c r="BB983" s="8"/>
      <c r="BC983" s="8"/>
    </row>
    <row r="984" spans="1:55" x14ac:dyDescent="0.25">
      <c r="A984" s="46">
        <v>74.5</v>
      </c>
      <c r="B984" s="48" t="b">
        <v>1</v>
      </c>
      <c r="U984" s="37"/>
      <c r="V984" s="37"/>
      <c r="W984" s="9"/>
      <c r="X984" s="8"/>
      <c r="Y984" s="8"/>
      <c r="Z984" s="8"/>
      <c r="AA984" s="8"/>
      <c r="AB984" s="8"/>
      <c r="AC984" s="8"/>
      <c r="AD984" s="8"/>
      <c r="AE984" s="8"/>
      <c r="AG984" s="37"/>
      <c r="AH984" s="37"/>
      <c r="AI984" s="9"/>
      <c r="AJ984" s="8"/>
      <c r="AK984" s="8"/>
      <c r="AL984" s="8"/>
      <c r="AM984" s="8"/>
      <c r="AN984" s="8"/>
      <c r="AO984" s="8"/>
      <c r="AP984" s="8"/>
      <c r="AQ984" s="8"/>
      <c r="AS984" s="37"/>
      <c r="AT984" s="37"/>
      <c r="AU984" s="9"/>
      <c r="AV984" s="8"/>
      <c r="AW984" s="8"/>
      <c r="AX984" s="8"/>
      <c r="AY984" s="8"/>
      <c r="AZ984" s="8"/>
      <c r="BA984" s="8"/>
      <c r="BB984" s="8"/>
      <c r="BC984" s="8"/>
    </row>
    <row r="985" spans="1:55" x14ac:dyDescent="0.25">
      <c r="A985" s="46">
        <v>74.2</v>
      </c>
      <c r="B985" s="48" t="b">
        <v>1</v>
      </c>
      <c r="U985" s="37"/>
      <c r="V985" s="37"/>
      <c r="W985" s="9"/>
      <c r="X985" s="8"/>
      <c r="Y985" s="8"/>
      <c r="Z985" s="8"/>
      <c r="AA985" s="8"/>
      <c r="AB985" s="8"/>
      <c r="AC985" s="8"/>
      <c r="AD985" s="8"/>
      <c r="AE985" s="8"/>
      <c r="AG985" s="37"/>
      <c r="AH985" s="37"/>
      <c r="AI985" s="9"/>
      <c r="AJ985" s="8"/>
      <c r="AK985" s="8"/>
      <c r="AL985" s="8"/>
      <c r="AM985" s="8"/>
      <c r="AN985" s="8"/>
      <c r="AO985" s="8"/>
      <c r="AP985" s="8"/>
      <c r="AQ985" s="8"/>
      <c r="AS985" s="37"/>
      <c r="AT985" s="37"/>
      <c r="AU985" s="9"/>
      <c r="AV985" s="8"/>
      <c r="AW985" s="8"/>
      <c r="AX985" s="8"/>
      <c r="AY985" s="8"/>
      <c r="AZ985" s="8"/>
      <c r="BA985" s="8"/>
      <c r="BB985" s="8"/>
      <c r="BC985" s="8"/>
    </row>
    <row r="986" spans="1:55" x14ac:dyDescent="0.25">
      <c r="A986" s="46">
        <v>73.900000000000006</v>
      </c>
      <c r="B986" s="48" t="b">
        <v>1</v>
      </c>
      <c r="U986" s="37"/>
      <c r="V986" s="37"/>
      <c r="W986" s="9"/>
      <c r="X986" s="8"/>
      <c r="Y986" s="8"/>
      <c r="Z986" s="8"/>
      <c r="AA986" s="8"/>
      <c r="AB986" s="8"/>
      <c r="AC986" s="8"/>
      <c r="AD986" s="8"/>
      <c r="AE986" s="8"/>
      <c r="AG986" s="37"/>
      <c r="AH986" s="37"/>
      <c r="AI986" s="9"/>
      <c r="AJ986" s="8"/>
      <c r="AK986" s="8"/>
      <c r="AL986" s="8"/>
      <c r="AM986" s="8"/>
      <c r="AN986" s="8"/>
      <c r="AO986" s="8"/>
      <c r="AP986" s="8"/>
      <c r="AQ986" s="8"/>
      <c r="AS986" s="37"/>
      <c r="AT986" s="37"/>
      <c r="AU986" s="9"/>
      <c r="AV986" s="8"/>
      <c r="AW986" s="8"/>
      <c r="AX986" s="8"/>
      <c r="AY986" s="8"/>
      <c r="AZ986" s="8"/>
      <c r="BA986" s="8"/>
      <c r="BB986" s="8"/>
      <c r="BC986" s="8"/>
    </row>
    <row r="987" spans="1:55" x14ac:dyDescent="0.25">
      <c r="A987" s="46">
        <v>73.8</v>
      </c>
      <c r="B987" s="48" t="b">
        <v>1</v>
      </c>
      <c r="U987" s="37"/>
      <c r="V987" s="37"/>
      <c r="W987" s="9"/>
      <c r="X987" s="8"/>
      <c r="Y987" s="8"/>
      <c r="Z987" s="8"/>
      <c r="AA987" s="8"/>
      <c r="AB987" s="8"/>
      <c r="AC987" s="8"/>
      <c r="AD987" s="8"/>
      <c r="AE987" s="8"/>
      <c r="AG987" s="37"/>
      <c r="AH987" s="37"/>
      <c r="AI987" s="9"/>
      <c r="AJ987" s="8"/>
      <c r="AK987" s="8"/>
      <c r="AL987" s="8"/>
      <c r="AM987" s="8"/>
      <c r="AN987" s="8"/>
      <c r="AO987" s="8"/>
      <c r="AP987" s="8"/>
      <c r="AQ987" s="8"/>
      <c r="AS987" s="37"/>
      <c r="AT987" s="37"/>
      <c r="AU987" s="9"/>
      <c r="AV987" s="8"/>
      <c r="AW987" s="8"/>
      <c r="AX987" s="8"/>
      <c r="AY987" s="8"/>
      <c r="AZ987" s="8"/>
      <c r="BA987" s="8"/>
      <c r="BB987" s="8"/>
      <c r="BC987" s="8"/>
    </row>
    <row r="988" spans="1:55" x14ac:dyDescent="0.25">
      <c r="A988" s="46">
        <v>73.2</v>
      </c>
      <c r="B988" s="48" t="b">
        <v>1</v>
      </c>
      <c r="U988" s="37"/>
      <c r="V988" s="37"/>
      <c r="W988" s="9"/>
      <c r="X988" s="8"/>
      <c r="Y988" s="8"/>
      <c r="Z988" s="8"/>
      <c r="AA988" s="8"/>
      <c r="AB988" s="8"/>
      <c r="AC988" s="8"/>
      <c r="AD988" s="8"/>
      <c r="AE988" s="8"/>
      <c r="AG988" s="37"/>
      <c r="AH988" s="37"/>
      <c r="AI988" s="9"/>
      <c r="AJ988" s="8"/>
      <c r="AK988" s="8"/>
      <c r="AL988" s="8"/>
      <c r="AM988" s="8"/>
      <c r="AN988" s="8"/>
      <c r="AO988" s="8"/>
      <c r="AP988" s="8"/>
      <c r="AQ988" s="8"/>
      <c r="AS988" s="37"/>
      <c r="AT988" s="37"/>
      <c r="AU988" s="9"/>
      <c r="AV988" s="8"/>
      <c r="AW988" s="8"/>
      <c r="AX988" s="8"/>
      <c r="AY988" s="8"/>
      <c r="AZ988" s="8"/>
      <c r="BA988" s="8"/>
      <c r="BB988" s="8"/>
      <c r="BC988" s="8"/>
    </row>
    <row r="989" spans="1:55" x14ac:dyDescent="0.25">
      <c r="A989" s="46">
        <v>73.900000000000006</v>
      </c>
      <c r="B989" s="48" t="b">
        <v>1</v>
      </c>
      <c r="U989" s="37"/>
      <c r="V989" s="37"/>
      <c r="W989" s="9"/>
      <c r="X989" s="8"/>
      <c r="Y989" s="8"/>
      <c r="Z989" s="8"/>
      <c r="AA989" s="8"/>
      <c r="AB989" s="8"/>
      <c r="AC989" s="8"/>
      <c r="AD989" s="8"/>
      <c r="AE989" s="8"/>
      <c r="AG989" s="37"/>
      <c r="AH989" s="37"/>
      <c r="AI989" s="9"/>
      <c r="AJ989" s="8"/>
      <c r="AK989" s="8"/>
      <c r="AL989" s="8"/>
      <c r="AM989" s="8"/>
      <c r="AN989" s="8"/>
      <c r="AO989" s="8"/>
      <c r="AP989" s="8"/>
      <c r="AQ989" s="8"/>
      <c r="AS989" s="37"/>
      <c r="AT989" s="37"/>
      <c r="AU989" s="9"/>
      <c r="AV989" s="8"/>
      <c r="AW989" s="8"/>
      <c r="AX989" s="8"/>
      <c r="AY989" s="8"/>
      <c r="AZ989" s="8"/>
      <c r="BA989" s="8"/>
      <c r="BB989" s="8"/>
      <c r="BC989" s="8"/>
    </row>
    <row r="990" spans="1:55" x14ac:dyDescent="0.25">
      <c r="A990" s="46">
        <v>74.400000000000006</v>
      </c>
      <c r="B990" s="48" t="b">
        <v>1</v>
      </c>
      <c r="U990" s="37"/>
      <c r="V990" s="37"/>
      <c r="W990" s="9"/>
      <c r="X990" s="8"/>
      <c r="Y990" s="8"/>
      <c r="Z990" s="8"/>
      <c r="AA990" s="8"/>
      <c r="AB990" s="8"/>
      <c r="AC990" s="8"/>
      <c r="AD990" s="8"/>
      <c r="AE990" s="8"/>
      <c r="AG990" s="37"/>
      <c r="AH990" s="37"/>
      <c r="AI990" s="9"/>
      <c r="AJ990" s="8"/>
      <c r="AK990" s="8"/>
      <c r="AL990" s="8"/>
      <c r="AM990" s="8"/>
      <c r="AN990" s="8"/>
      <c r="AO990" s="8"/>
      <c r="AP990" s="8"/>
      <c r="AQ990" s="8"/>
      <c r="AS990" s="37"/>
      <c r="AT990" s="37"/>
      <c r="AU990" s="9"/>
      <c r="AV990" s="8"/>
      <c r="AW990" s="8"/>
      <c r="AX990" s="8"/>
      <c r="AY990" s="8"/>
      <c r="AZ990" s="8"/>
      <c r="BA990" s="8"/>
      <c r="BB990" s="8"/>
      <c r="BC990" s="8"/>
    </row>
    <row r="991" spans="1:55" x14ac:dyDescent="0.25">
      <c r="A991" s="46">
        <v>73.900000000000006</v>
      </c>
      <c r="B991" s="48" t="b">
        <v>1</v>
      </c>
      <c r="U991" s="37"/>
      <c r="V991" s="37"/>
      <c r="W991" s="9"/>
      <c r="X991" s="8"/>
      <c r="Y991" s="8"/>
      <c r="Z991" s="8"/>
      <c r="AA991" s="8"/>
      <c r="AB991" s="8"/>
      <c r="AC991" s="8"/>
      <c r="AD991" s="8"/>
      <c r="AE991" s="8"/>
      <c r="AG991" s="37"/>
      <c r="AH991" s="37"/>
      <c r="AI991" s="9"/>
      <c r="AJ991" s="8"/>
      <c r="AK991" s="8"/>
      <c r="AL991" s="8"/>
      <c r="AM991" s="8"/>
      <c r="AN991" s="8"/>
      <c r="AO991" s="8"/>
      <c r="AP991" s="8"/>
      <c r="AQ991" s="8"/>
      <c r="AS991" s="37"/>
      <c r="AT991" s="37"/>
      <c r="AU991" s="9"/>
      <c r="AV991" s="8"/>
      <c r="AW991" s="8"/>
      <c r="AX991" s="8"/>
      <c r="AY991" s="8"/>
      <c r="AZ991" s="8"/>
      <c r="BA991" s="8"/>
      <c r="BB991" s="8"/>
      <c r="BC991" s="8"/>
    </row>
    <row r="992" spans="1:55" x14ac:dyDescent="0.25">
      <c r="A992" s="46">
        <v>73.900000000000006</v>
      </c>
      <c r="B992" s="48" t="b">
        <v>1</v>
      </c>
      <c r="U992" s="37"/>
      <c r="V992" s="37"/>
      <c r="W992" s="9"/>
      <c r="X992" s="8"/>
      <c r="Y992" s="8"/>
      <c r="Z992" s="8"/>
      <c r="AA992" s="8"/>
      <c r="AB992" s="8"/>
      <c r="AC992" s="8"/>
      <c r="AD992" s="8"/>
      <c r="AE992" s="8"/>
      <c r="AG992" s="37"/>
      <c r="AH992" s="37"/>
      <c r="AI992" s="9"/>
      <c r="AJ992" s="8"/>
      <c r="AK992" s="8"/>
      <c r="AL992" s="8"/>
      <c r="AM992" s="8"/>
      <c r="AN992" s="8"/>
      <c r="AO992" s="8"/>
      <c r="AP992" s="8"/>
      <c r="AQ992" s="8"/>
      <c r="AS992" s="37"/>
      <c r="AT992" s="37"/>
      <c r="AU992" s="9"/>
      <c r="AV992" s="8"/>
      <c r="AW992" s="8"/>
      <c r="AX992" s="8"/>
      <c r="AY992" s="8"/>
      <c r="AZ992" s="8"/>
      <c r="BA992" s="8"/>
      <c r="BB992" s="8"/>
      <c r="BC992" s="8"/>
    </row>
    <row r="993" spans="1:55" x14ac:dyDescent="0.25">
      <c r="A993" s="46">
        <v>72.3</v>
      </c>
      <c r="B993" s="48" t="b">
        <v>1</v>
      </c>
      <c r="U993" s="37"/>
      <c r="V993" s="37"/>
      <c r="W993" s="9"/>
      <c r="X993" s="8"/>
      <c r="Y993" s="8"/>
      <c r="Z993" s="8"/>
      <c r="AA993" s="8"/>
      <c r="AB993" s="8"/>
      <c r="AC993" s="8"/>
      <c r="AD993" s="8"/>
      <c r="AE993" s="8"/>
      <c r="AG993" s="37"/>
      <c r="AH993" s="37"/>
      <c r="AI993" s="9"/>
      <c r="AJ993" s="8"/>
      <c r="AK993" s="8"/>
      <c r="AL993" s="8"/>
      <c r="AM993" s="8"/>
      <c r="AN993" s="8"/>
      <c r="AO993" s="8"/>
      <c r="AP993" s="8"/>
      <c r="AQ993" s="8"/>
      <c r="AS993" s="37"/>
      <c r="AT993" s="37"/>
      <c r="AU993" s="9"/>
      <c r="AV993" s="8"/>
      <c r="AW993" s="8"/>
      <c r="AX993" s="8"/>
      <c r="AY993" s="8"/>
      <c r="AZ993" s="8"/>
      <c r="BA993" s="8"/>
      <c r="BB993" s="8"/>
      <c r="BC993" s="8"/>
    </row>
    <row r="994" spans="1:55" x14ac:dyDescent="0.25">
      <c r="A994" s="46">
        <v>72.7</v>
      </c>
      <c r="B994" s="48" t="b">
        <v>1</v>
      </c>
      <c r="U994" s="37"/>
      <c r="V994" s="37"/>
      <c r="W994" s="9"/>
      <c r="X994" s="8"/>
      <c r="Y994" s="8"/>
      <c r="Z994" s="8"/>
      <c r="AA994" s="8"/>
      <c r="AB994" s="8"/>
      <c r="AC994" s="8"/>
      <c r="AD994" s="8"/>
      <c r="AE994" s="8"/>
      <c r="AG994" s="37"/>
      <c r="AH994" s="37"/>
      <c r="AI994" s="9"/>
      <c r="AJ994" s="8"/>
      <c r="AK994" s="8"/>
      <c r="AL994" s="8"/>
      <c r="AM994" s="8"/>
      <c r="AN994" s="8"/>
      <c r="AO994" s="8"/>
      <c r="AP994" s="8"/>
      <c r="AQ994" s="8"/>
      <c r="AS994" s="37"/>
      <c r="AT994" s="37"/>
      <c r="AU994" s="9"/>
      <c r="AV994" s="8"/>
      <c r="AW994" s="8"/>
      <c r="AX994" s="8"/>
      <c r="AY994" s="8"/>
      <c r="AZ994" s="8"/>
      <c r="BA994" s="8"/>
      <c r="BB994" s="8"/>
      <c r="BC994" s="8"/>
    </row>
    <row r="995" spans="1:55" x14ac:dyDescent="0.25">
      <c r="A995" s="46">
        <v>71.7</v>
      </c>
      <c r="B995" s="48" t="b">
        <v>1</v>
      </c>
      <c r="U995" s="37"/>
      <c r="V995" s="37"/>
      <c r="W995" s="9"/>
      <c r="X995" s="8"/>
      <c r="Y995" s="8"/>
      <c r="Z995" s="8"/>
      <c r="AA995" s="8"/>
      <c r="AB995" s="8"/>
      <c r="AC995" s="8"/>
      <c r="AD995" s="8"/>
      <c r="AE995" s="8"/>
      <c r="AG995" s="37"/>
      <c r="AH995" s="37"/>
      <c r="AI995" s="9"/>
      <c r="AJ995" s="8"/>
      <c r="AK995" s="8"/>
      <c r="AL995" s="8"/>
      <c r="AM995" s="8"/>
      <c r="AN995" s="8"/>
      <c r="AO995" s="8"/>
      <c r="AP995" s="8"/>
      <c r="AQ995" s="8"/>
      <c r="AS995" s="37"/>
      <c r="AT995" s="37"/>
      <c r="AU995" s="9"/>
      <c r="AV995" s="8"/>
      <c r="AW995" s="8"/>
      <c r="AX995" s="8"/>
      <c r="AY995" s="8"/>
      <c r="AZ995" s="8"/>
      <c r="BA995" s="8"/>
      <c r="BB995" s="8"/>
      <c r="BC995" s="8"/>
    </row>
    <row r="996" spans="1:55" x14ac:dyDescent="0.25">
      <c r="A996" s="46">
        <v>73</v>
      </c>
      <c r="B996" s="48" t="b">
        <v>1</v>
      </c>
      <c r="U996" s="37"/>
      <c r="V996" s="37"/>
      <c r="W996" s="9"/>
      <c r="X996" s="8"/>
      <c r="Y996" s="8"/>
      <c r="Z996" s="8"/>
      <c r="AA996" s="8"/>
      <c r="AB996" s="8"/>
      <c r="AC996" s="8"/>
      <c r="AD996" s="8"/>
      <c r="AE996" s="8"/>
      <c r="AG996" s="37"/>
      <c r="AH996" s="37"/>
      <c r="AI996" s="9"/>
      <c r="AJ996" s="8"/>
      <c r="AK996" s="8"/>
      <c r="AL996" s="8"/>
      <c r="AM996" s="8"/>
      <c r="AN996" s="8"/>
      <c r="AO996" s="8"/>
      <c r="AP996" s="8"/>
      <c r="AQ996" s="8"/>
      <c r="AS996" s="37"/>
      <c r="AT996" s="37"/>
      <c r="AU996" s="9"/>
      <c r="AV996" s="8"/>
      <c r="AW996" s="8"/>
      <c r="AX996" s="8"/>
      <c r="AY996" s="8"/>
      <c r="AZ996" s="8"/>
      <c r="BA996" s="8"/>
      <c r="BB996" s="8"/>
      <c r="BC996" s="8"/>
    </row>
    <row r="997" spans="1:55" x14ac:dyDescent="0.25">
      <c r="A997" s="46">
        <v>71.8</v>
      </c>
      <c r="B997" s="48" t="b">
        <v>1</v>
      </c>
      <c r="U997" s="37"/>
      <c r="V997" s="37"/>
      <c r="W997" s="9"/>
      <c r="X997" s="8"/>
      <c r="Y997" s="8"/>
      <c r="Z997" s="8"/>
      <c r="AA997" s="8"/>
      <c r="AB997" s="8"/>
      <c r="AC997" s="8"/>
      <c r="AD997" s="8"/>
      <c r="AE997" s="8"/>
      <c r="AG997" s="37"/>
      <c r="AH997" s="37"/>
      <c r="AI997" s="9"/>
      <c r="AJ997" s="8"/>
      <c r="AK997" s="8"/>
      <c r="AL997" s="8"/>
      <c r="AM997" s="8"/>
      <c r="AN997" s="8"/>
      <c r="AO997" s="8"/>
      <c r="AP997" s="8"/>
      <c r="AQ997" s="8"/>
      <c r="AS997" s="37"/>
      <c r="AT997" s="37"/>
      <c r="AU997" s="9"/>
      <c r="AV997" s="8"/>
      <c r="AW997" s="8"/>
      <c r="AX997" s="8"/>
      <c r="AY997" s="8"/>
      <c r="AZ997" s="8"/>
      <c r="BA997" s="8"/>
      <c r="BB997" s="8"/>
      <c r="BC997" s="8"/>
    </row>
    <row r="998" spans="1:55" x14ac:dyDescent="0.25">
      <c r="A998" s="46">
        <v>81</v>
      </c>
      <c r="B998" s="48" t="b">
        <v>1</v>
      </c>
      <c r="U998" s="37"/>
      <c r="V998" s="37"/>
      <c r="W998" s="9"/>
      <c r="X998" s="8"/>
      <c r="Y998" s="8"/>
      <c r="Z998" s="8"/>
      <c r="AA998" s="8"/>
      <c r="AB998" s="8"/>
      <c r="AC998" s="8"/>
      <c r="AD998" s="8"/>
      <c r="AE998" s="8"/>
      <c r="AG998" s="37"/>
      <c r="AH998" s="37"/>
      <c r="AI998" s="9"/>
      <c r="AJ998" s="8"/>
      <c r="AK998" s="8"/>
      <c r="AL998" s="8"/>
      <c r="AM998" s="8"/>
      <c r="AN998" s="8"/>
      <c r="AO998" s="8"/>
      <c r="AP998" s="8"/>
      <c r="AQ998" s="8"/>
      <c r="AS998" s="37"/>
      <c r="AT998" s="37"/>
      <c r="AU998" s="9"/>
      <c r="AV998" s="8"/>
      <c r="AW998" s="8"/>
      <c r="AX998" s="8"/>
      <c r="AY998" s="8"/>
      <c r="AZ998" s="8"/>
      <c r="BA998" s="8"/>
      <c r="BB998" s="8"/>
      <c r="BC998" s="8"/>
    </row>
    <row r="999" spans="1:55" x14ac:dyDescent="0.25">
      <c r="A999" s="46">
        <v>89</v>
      </c>
      <c r="B999" s="48" t="b">
        <v>1</v>
      </c>
      <c r="U999" s="37"/>
      <c r="V999" s="37"/>
      <c r="W999" s="9"/>
      <c r="X999" s="8"/>
      <c r="Y999" s="8"/>
      <c r="Z999" s="8"/>
      <c r="AA999" s="8"/>
      <c r="AB999" s="8"/>
      <c r="AC999" s="8"/>
      <c r="AD999" s="8"/>
      <c r="AE999" s="8"/>
      <c r="AG999" s="37"/>
      <c r="AH999" s="37"/>
      <c r="AI999" s="9"/>
      <c r="AJ999" s="8"/>
      <c r="AK999" s="8"/>
      <c r="AL999" s="8"/>
      <c r="AM999" s="8"/>
      <c r="AN999" s="8"/>
      <c r="AO999" s="8"/>
      <c r="AP999" s="8"/>
      <c r="AQ999" s="8"/>
      <c r="AS999" s="37"/>
      <c r="AT999" s="37"/>
      <c r="AU999" s="9"/>
      <c r="AV999" s="8"/>
      <c r="AW999" s="8"/>
      <c r="AX999" s="8"/>
      <c r="AY999" s="8"/>
      <c r="AZ999" s="8"/>
      <c r="BA999" s="8"/>
      <c r="BB999" s="8"/>
      <c r="BC999" s="8"/>
    </row>
    <row r="1000" spans="1:55" x14ac:dyDescent="0.25">
      <c r="A1000" s="46">
        <v>86</v>
      </c>
      <c r="B1000" s="48" t="b">
        <v>1</v>
      </c>
      <c r="U1000" s="37"/>
      <c r="V1000" s="37"/>
      <c r="W1000" s="9"/>
      <c r="X1000" s="8"/>
      <c r="Y1000" s="8"/>
      <c r="Z1000" s="8"/>
      <c r="AA1000" s="8"/>
      <c r="AB1000" s="8"/>
      <c r="AC1000" s="8"/>
      <c r="AD1000" s="8"/>
      <c r="AE1000" s="8"/>
      <c r="AG1000" s="37"/>
      <c r="AH1000" s="37"/>
      <c r="AI1000" s="9"/>
      <c r="AJ1000" s="8"/>
      <c r="AK1000" s="8"/>
      <c r="AL1000" s="8"/>
      <c r="AM1000" s="8"/>
      <c r="AN1000" s="8"/>
      <c r="AO1000" s="8"/>
      <c r="AP1000" s="8"/>
      <c r="AQ1000" s="8"/>
      <c r="AS1000" s="37"/>
      <c r="AT1000" s="37"/>
      <c r="AU1000" s="9"/>
      <c r="AV1000" s="8"/>
      <c r="AW1000" s="8"/>
      <c r="AX1000" s="8"/>
      <c r="AY1000" s="8"/>
      <c r="AZ1000" s="8"/>
      <c r="BA1000" s="8"/>
      <c r="BB1000" s="8"/>
      <c r="BC1000" s="8"/>
    </row>
    <row r="1001" spans="1:55" x14ac:dyDescent="0.25">
      <c r="A1001" s="46">
        <v>86</v>
      </c>
      <c r="B1001" s="48" t="b">
        <v>1</v>
      </c>
      <c r="U1001" s="37"/>
      <c r="V1001" s="37"/>
      <c r="W1001" s="9"/>
      <c r="X1001" s="8"/>
      <c r="Y1001" s="8"/>
      <c r="Z1001" s="8"/>
      <c r="AA1001" s="8"/>
      <c r="AB1001" s="8"/>
      <c r="AC1001" s="8"/>
      <c r="AD1001" s="8"/>
      <c r="AE1001" s="8"/>
      <c r="AG1001" s="37"/>
      <c r="AH1001" s="37"/>
      <c r="AI1001" s="9"/>
      <c r="AJ1001" s="8"/>
      <c r="AK1001" s="8"/>
      <c r="AL1001" s="8"/>
      <c r="AM1001" s="8"/>
      <c r="AN1001" s="8"/>
      <c r="AO1001" s="8"/>
      <c r="AP1001" s="8"/>
      <c r="AQ1001" s="8"/>
      <c r="AS1001" s="37"/>
      <c r="AT1001" s="37"/>
      <c r="AU1001" s="9"/>
      <c r="AV1001" s="8"/>
      <c r="AW1001" s="8"/>
      <c r="AX1001" s="8"/>
      <c r="AY1001" s="8"/>
      <c r="AZ1001" s="8"/>
      <c r="BA1001" s="8"/>
      <c r="BB1001" s="8"/>
      <c r="BC1001" s="8"/>
    </row>
    <row r="1002" spans="1:55" x14ac:dyDescent="0.25">
      <c r="A1002" s="46">
        <v>85</v>
      </c>
      <c r="B1002" s="48" t="b">
        <v>1</v>
      </c>
      <c r="U1002" s="37"/>
      <c r="V1002" s="37"/>
      <c r="W1002" s="9"/>
      <c r="X1002" s="8"/>
      <c r="Y1002" s="8"/>
      <c r="Z1002" s="8"/>
      <c r="AA1002" s="8"/>
      <c r="AB1002" s="8"/>
      <c r="AC1002" s="8"/>
      <c r="AD1002" s="8"/>
      <c r="AE1002" s="8"/>
      <c r="AG1002" s="37"/>
      <c r="AH1002" s="37"/>
      <c r="AI1002" s="9"/>
      <c r="AJ1002" s="8"/>
      <c r="AK1002" s="8"/>
      <c r="AL1002" s="8"/>
      <c r="AM1002" s="8"/>
      <c r="AN1002" s="8"/>
      <c r="AO1002" s="8"/>
      <c r="AP1002" s="8"/>
      <c r="AQ1002" s="8"/>
      <c r="AS1002" s="37"/>
      <c r="AT1002" s="37"/>
      <c r="AU1002" s="9"/>
      <c r="AV1002" s="8"/>
      <c r="AW1002" s="8"/>
      <c r="AX1002" s="8"/>
      <c r="AY1002" s="8"/>
      <c r="AZ1002" s="8"/>
      <c r="BA1002" s="8"/>
      <c r="BB1002" s="8"/>
      <c r="BC1002" s="8"/>
    </row>
    <row r="1003" spans="1:55" x14ac:dyDescent="0.25">
      <c r="A1003" s="46">
        <v>81</v>
      </c>
      <c r="B1003" s="48" t="b">
        <v>1</v>
      </c>
      <c r="U1003" s="37"/>
      <c r="V1003" s="37"/>
      <c r="W1003" s="9"/>
      <c r="X1003" s="8"/>
      <c r="Y1003" s="8"/>
      <c r="Z1003" s="8"/>
      <c r="AA1003" s="8"/>
      <c r="AB1003" s="8"/>
      <c r="AC1003" s="8"/>
      <c r="AD1003" s="8"/>
      <c r="AE1003" s="8"/>
      <c r="AG1003" s="37"/>
      <c r="AH1003" s="37"/>
      <c r="AI1003" s="9"/>
      <c r="AJ1003" s="8"/>
      <c r="AK1003" s="8"/>
      <c r="AL1003" s="8"/>
      <c r="AM1003" s="8"/>
      <c r="AN1003" s="8"/>
      <c r="AO1003" s="8"/>
      <c r="AP1003" s="8"/>
      <c r="AQ1003" s="8"/>
      <c r="AS1003" s="37"/>
      <c r="AT1003" s="37"/>
      <c r="AU1003" s="9"/>
      <c r="AV1003" s="8"/>
      <c r="AW1003" s="8"/>
      <c r="AX1003" s="8"/>
      <c r="AY1003" s="8"/>
      <c r="AZ1003" s="8"/>
      <c r="BA1003" s="8"/>
      <c r="BB1003" s="8"/>
      <c r="BC1003" s="8"/>
    </row>
    <row r="1004" spans="1:55" x14ac:dyDescent="0.25">
      <c r="A1004" s="46">
        <v>80</v>
      </c>
      <c r="B1004" s="48" t="b">
        <v>1</v>
      </c>
      <c r="U1004" s="37"/>
      <c r="V1004" s="37"/>
      <c r="W1004" s="9"/>
      <c r="X1004" s="8"/>
      <c r="Y1004" s="8"/>
      <c r="Z1004" s="8"/>
      <c r="AA1004" s="8"/>
      <c r="AB1004" s="8"/>
      <c r="AC1004" s="8"/>
      <c r="AD1004" s="8"/>
      <c r="AE1004" s="8"/>
      <c r="AG1004" s="37"/>
      <c r="AH1004" s="37"/>
      <c r="AI1004" s="9"/>
      <c r="AJ1004" s="8"/>
      <c r="AK1004" s="8"/>
      <c r="AL1004" s="8"/>
      <c r="AM1004" s="8"/>
      <c r="AN1004" s="8"/>
      <c r="AO1004" s="8"/>
      <c r="AP1004" s="8"/>
      <c r="AQ1004" s="8"/>
      <c r="AS1004" s="37"/>
      <c r="AT1004" s="37"/>
      <c r="AU1004" s="9"/>
      <c r="AV1004" s="8"/>
      <c r="AW1004" s="8"/>
      <c r="AX1004" s="8"/>
      <c r="AY1004" s="8"/>
      <c r="AZ1004" s="8"/>
      <c r="BA1004" s="8"/>
      <c r="BB1004" s="8"/>
      <c r="BC1004" s="8"/>
    </row>
    <row r="1005" spans="1:55" x14ac:dyDescent="0.25">
      <c r="A1005" s="46">
        <v>79.900000000000006</v>
      </c>
      <c r="B1005" s="48" t="b">
        <v>1</v>
      </c>
      <c r="U1005" s="37"/>
      <c r="V1005" s="37"/>
      <c r="W1005" s="9"/>
      <c r="X1005" s="8"/>
      <c r="Y1005" s="8"/>
      <c r="Z1005" s="8"/>
      <c r="AA1005" s="8"/>
      <c r="AB1005" s="8"/>
      <c r="AC1005" s="8"/>
      <c r="AD1005" s="8"/>
      <c r="AE1005" s="8"/>
      <c r="AG1005" s="37"/>
      <c r="AH1005" s="37"/>
      <c r="AI1005" s="9"/>
      <c r="AJ1005" s="8"/>
      <c r="AK1005" s="8"/>
      <c r="AL1005" s="8"/>
      <c r="AM1005" s="8"/>
      <c r="AN1005" s="8"/>
      <c r="AO1005" s="8"/>
      <c r="AP1005" s="8"/>
      <c r="AQ1005" s="8"/>
      <c r="AS1005" s="37"/>
      <c r="AT1005" s="37"/>
      <c r="AU1005" s="9"/>
      <c r="AV1005" s="8"/>
      <c r="AW1005" s="8"/>
      <c r="AX1005" s="8"/>
      <c r="AY1005" s="8"/>
      <c r="AZ1005" s="8"/>
      <c r="BA1005" s="8"/>
      <c r="BB1005" s="8"/>
      <c r="BC1005" s="8"/>
    </row>
    <row r="1006" spans="1:55" x14ac:dyDescent="0.25">
      <c r="A1006" s="46">
        <v>79.8</v>
      </c>
      <c r="B1006" s="48" t="b">
        <v>1</v>
      </c>
      <c r="U1006" s="37"/>
      <c r="V1006" s="37"/>
      <c r="W1006" s="9"/>
      <c r="X1006" s="8"/>
      <c r="Y1006" s="8"/>
      <c r="Z1006" s="8"/>
      <c r="AA1006" s="8"/>
      <c r="AB1006" s="8"/>
      <c r="AC1006" s="8"/>
      <c r="AD1006" s="8"/>
      <c r="AE1006" s="8"/>
      <c r="AG1006" s="37"/>
      <c r="AH1006" s="37"/>
      <c r="AI1006" s="9"/>
      <c r="AJ1006" s="8"/>
      <c r="AK1006" s="8"/>
      <c r="AL1006" s="8"/>
      <c r="AM1006" s="8"/>
      <c r="AN1006" s="8"/>
      <c r="AO1006" s="8"/>
      <c r="AP1006" s="8"/>
      <c r="AQ1006" s="8"/>
      <c r="AS1006" s="37"/>
      <c r="AT1006" s="37"/>
      <c r="AU1006" s="9"/>
      <c r="AV1006" s="8"/>
      <c r="AW1006" s="8"/>
      <c r="AX1006" s="8"/>
      <c r="AY1006" s="8"/>
      <c r="AZ1006" s="8"/>
      <c r="BA1006" s="8"/>
      <c r="BB1006" s="8"/>
      <c r="BC1006" s="8"/>
    </row>
    <row r="1007" spans="1:55" x14ac:dyDescent="0.25">
      <c r="A1007" s="46">
        <v>79.599999999999994</v>
      </c>
      <c r="B1007" s="48" t="b">
        <v>1</v>
      </c>
      <c r="U1007" s="37"/>
      <c r="V1007" s="37"/>
      <c r="W1007" s="9"/>
      <c r="X1007" s="8"/>
      <c r="Y1007" s="8"/>
      <c r="Z1007" s="8"/>
      <c r="AA1007" s="8"/>
      <c r="AB1007" s="8"/>
      <c r="AC1007" s="8"/>
      <c r="AD1007" s="8"/>
      <c r="AE1007" s="8"/>
      <c r="AG1007" s="37"/>
      <c r="AH1007" s="37"/>
      <c r="AI1007" s="9"/>
      <c r="AJ1007" s="8"/>
      <c r="AK1007" s="8"/>
      <c r="AL1007" s="8"/>
      <c r="AM1007" s="8"/>
      <c r="AN1007" s="8"/>
      <c r="AO1007" s="8"/>
      <c r="AP1007" s="8"/>
      <c r="AQ1007" s="8"/>
      <c r="AS1007" s="37"/>
      <c r="AT1007" s="37"/>
      <c r="AU1007" s="9"/>
      <c r="AV1007" s="8"/>
      <c r="AW1007" s="8"/>
      <c r="AX1007" s="8"/>
      <c r="AY1007" s="8"/>
      <c r="AZ1007" s="8"/>
      <c r="BA1007" s="8"/>
      <c r="BB1007" s="8"/>
      <c r="BC1007" s="8"/>
    </row>
    <row r="1008" spans="1:55" x14ac:dyDescent="0.25">
      <c r="A1008" s="46">
        <v>79.2</v>
      </c>
      <c r="B1008" s="48" t="b">
        <v>1</v>
      </c>
      <c r="U1008" s="37"/>
      <c r="V1008" s="37"/>
      <c r="W1008" s="9"/>
      <c r="X1008" s="8"/>
      <c r="Y1008" s="8"/>
      <c r="Z1008" s="8"/>
      <c r="AA1008" s="8"/>
      <c r="AB1008" s="8"/>
      <c r="AC1008" s="8"/>
      <c r="AD1008" s="8"/>
      <c r="AE1008" s="8"/>
      <c r="AG1008" s="37"/>
      <c r="AH1008" s="37"/>
      <c r="AI1008" s="9"/>
      <c r="AJ1008" s="8"/>
      <c r="AK1008" s="8"/>
      <c r="AL1008" s="8"/>
      <c r="AM1008" s="8"/>
      <c r="AN1008" s="8"/>
      <c r="AO1008" s="8"/>
      <c r="AP1008" s="8"/>
      <c r="AQ1008" s="8"/>
      <c r="AS1008" s="37"/>
      <c r="AT1008" s="37"/>
      <c r="AU1008" s="9"/>
      <c r="AV1008" s="8"/>
      <c r="AW1008" s="8"/>
      <c r="AX1008" s="8"/>
      <c r="AY1008" s="8"/>
      <c r="AZ1008" s="8"/>
      <c r="BA1008" s="8"/>
      <c r="BB1008" s="8"/>
      <c r="BC1008" s="8"/>
    </row>
    <row r="1009" spans="1:55" x14ac:dyDescent="0.25">
      <c r="A1009" s="46">
        <v>79.099999999999994</v>
      </c>
      <c r="B1009" s="48" t="b">
        <v>1</v>
      </c>
      <c r="U1009" s="37"/>
      <c r="V1009" s="37"/>
      <c r="W1009" s="9"/>
      <c r="X1009" s="8"/>
      <c r="Y1009" s="8"/>
      <c r="Z1009" s="8"/>
      <c r="AA1009" s="8"/>
      <c r="AB1009" s="8"/>
      <c r="AC1009" s="8"/>
      <c r="AD1009" s="8"/>
      <c r="AE1009" s="8"/>
      <c r="AG1009" s="37"/>
      <c r="AH1009" s="37"/>
      <c r="AI1009" s="9"/>
      <c r="AJ1009" s="8"/>
      <c r="AK1009" s="8"/>
      <c r="AL1009" s="8"/>
      <c r="AM1009" s="8"/>
      <c r="AN1009" s="8"/>
      <c r="AO1009" s="8"/>
      <c r="AP1009" s="8"/>
      <c r="AQ1009" s="8"/>
      <c r="AS1009" s="37"/>
      <c r="AT1009" s="37"/>
      <c r="AU1009" s="9"/>
      <c r="AV1009" s="8"/>
      <c r="AW1009" s="8"/>
      <c r="AX1009" s="8"/>
      <c r="AY1009" s="8"/>
      <c r="AZ1009" s="8"/>
      <c r="BA1009" s="8"/>
      <c r="BB1009" s="8"/>
      <c r="BC1009" s="8"/>
    </row>
    <row r="1010" spans="1:55" x14ac:dyDescent="0.25">
      <c r="A1010" s="46">
        <v>78.5</v>
      </c>
      <c r="B1010" s="48" t="b">
        <v>1</v>
      </c>
      <c r="U1010" s="37"/>
      <c r="V1010" s="37"/>
      <c r="W1010" s="9"/>
      <c r="X1010" s="8"/>
      <c r="Y1010" s="8"/>
      <c r="Z1010" s="8"/>
      <c r="AA1010" s="8"/>
      <c r="AB1010" s="8"/>
      <c r="AC1010" s="8"/>
      <c r="AD1010" s="8"/>
      <c r="AE1010" s="8"/>
      <c r="AG1010" s="37"/>
      <c r="AH1010" s="37"/>
      <c r="AI1010" s="9"/>
      <c r="AJ1010" s="8"/>
      <c r="AK1010" s="8"/>
      <c r="AL1010" s="8"/>
      <c r="AM1010" s="8"/>
      <c r="AN1010" s="8"/>
      <c r="AO1010" s="8"/>
      <c r="AP1010" s="8"/>
      <c r="AQ1010" s="8"/>
      <c r="AS1010" s="37"/>
      <c r="AT1010" s="37"/>
      <c r="AU1010" s="9"/>
      <c r="AV1010" s="8"/>
      <c r="AW1010" s="8"/>
      <c r="AX1010" s="8"/>
      <c r="AY1010" s="8"/>
      <c r="AZ1010" s="8"/>
      <c r="BA1010" s="8"/>
      <c r="BB1010" s="8"/>
      <c r="BC1010" s="8"/>
    </row>
    <row r="1011" spans="1:55" x14ac:dyDescent="0.25">
      <c r="A1011" s="46">
        <v>78.400000000000006</v>
      </c>
      <c r="B1011" s="48" t="b">
        <v>1</v>
      </c>
      <c r="U1011" s="37"/>
      <c r="V1011" s="37"/>
      <c r="W1011" s="9"/>
      <c r="X1011" s="8"/>
      <c r="Y1011" s="8"/>
      <c r="Z1011" s="8"/>
      <c r="AA1011" s="8"/>
      <c r="AB1011" s="8"/>
      <c r="AC1011" s="8"/>
      <c r="AD1011" s="8"/>
      <c r="AE1011" s="8"/>
      <c r="AG1011" s="37"/>
      <c r="AH1011" s="37"/>
      <c r="AI1011" s="9"/>
      <c r="AJ1011" s="8"/>
      <c r="AK1011" s="8"/>
      <c r="AL1011" s="8"/>
      <c r="AM1011" s="8"/>
      <c r="AN1011" s="8"/>
      <c r="AO1011" s="8"/>
      <c r="AP1011" s="8"/>
      <c r="AQ1011" s="8"/>
      <c r="AS1011" s="37"/>
      <c r="AT1011" s="37"/>
      <c r="AU1011" s="9"/>
      <c r="AV1011" s="8"/>
      <c r="AW1011" s="8"/>
      <c r="AX1011" s="8"/>
      <c r="AY1011" s="8"/>
      <c r="AZ1011" s="8"/>
      <c r="BA1011" s="8"/>
      <c r="BB1011" s="8"/>
      <c r="BC1011" s="8"/>
    </row>
    <row r="1012" spans="1:55" x14ac:dyDescent="0.25">
      <c r="A1012" s="46">
        <v>78.3</v>
      </c>
      <c r="B1012" s="48" t="b">
        <v>1</v>
      </c>
      <c r="U1012" s="37"/>
      <c r="V1012" s="37"/>
      <c r="W1012" s="9"/>
      <c r="X1012" s="8"/>
      <c r="Y1012" s="8"/>
      <c r="Z1012" s="8"/>
      <c r="AA1012" s="8"/>
      <c r="AB1012" s="8"/>
      <c r="AC1012" s="8"/>
      <c r="AD1012" s="8"/>
      <c r="AE1012" s="8"/>
      <c r="AG1012" s="37"/>
      <c r="AH1012" s="37"/>
      <c r="AI1012" s="9"/>
      <c r="AJ1012" s="8"/>
      <c r="AK1012" s="8"/>
      <c r="AL1012" s="8"/>
      <c r="AM1012" s="8"/>
      <c r="AN1012" s="8"/>
      <c r="AO1012" s="8"/>
      <c r="AP1012" s="8"/>
      <c r="AQ1012" s="8"/>
      <c r="AS1012" s="37"/>
      <c r="AT1012" s="37"/>
      <c r="AU1012" s="9"/>
      <c r="AV1012" s="8"/>
      <c r="AW1012" s="8"/>
      <c r="AX1012" s="8"/>
      <c r="AY1012" s="8"/>
      <c r="AZ1012" s="8"/>
      <c r="BA1012" s="8"/>
      <c r="BB1012" s="8"/>
      <c r="BC1012" s="8"/>
    </row>
    <row r="1013" spans="1:55" x14ac:dyDescent="0.25">
      <c r="A1013" s="46">
        <v>78</v>
      </c>
      <c r="B1013" s="48" t="b">
        <v>1</v>
      </c>
      <c r="U1013" s="37"/>
      <c r="V1013" s="37"/>
      <c r="W1013" s="9"/>
      <c r="X1013" s="8"/>
      <c r="Y1013" s="8"/>
      <c r="Z1013" s="8"/>
      <c r="AA1013" s="8"/>
      <c r="AB1013" s="8"/>
      <c r="AC1013" s="8"/>
      <c r="AD1013" s="8"/>
      <c r="AE1013" s="8"/>
      <c r="AG1013" s="37"/>
      <c r="AH1013" s="37"/>
      <c r="AI1013" s="9"/>
      <c r="AJ1013" s="8"/>
      <c r="AK1013" s="8"/>
      <c r="AL1013" s="8"/>
      <c r="AM1013" s="8"/>
      <c r="AN1013" s="8"/>
      <c r="AO1013" s="8"/>
      <c r="AP1013" s="8"/>
      <c r="AQ1013" s="8"/>
      <c r="AS1013" s="37"/>
      <c r="AT1013" s="37"/>
      <c r="AU1013" s="9"/>
      <c r="AV1013" s="8"/>
      <c r="AW1013" s="8"/>
      <c r="AX1013" s="8"/>
      <c r="AY1013" s="8"/>
      <c r="AZ1013" s="8"/>
      <c r="BA1013" s="8"/>
      <c r="BB1013" s="8"/>
      <c r="BC1013" s="8"/>
    </row>
    <row r="1014" spans="1:55" x14ac:dyDescent="0.25">
      <c r="A1014" s="46">
        <v>62.4</v>
      </c>
      <c r="B1014" s="48" t="b">
        <v>1</v>
      </c>
      <c r="U1014" s="37"/>
      <c r="V1014" s="37"/>
      <c r="W1014" s="9"/>
      <c r="X1014" s="8"/>
      <c r="Y1014" s="8"/>
      <c r="Z1014" s="8"/>
      <c r="AA1014" s="8"/>
      <c r="AB1014" s="8"/>
      <c r="AC1014" s="8"/>
      <c r="AD1014" s="8"/>
      <c r="AE1014" s="8"/>
      <c r="AG1014" s="37"/>
      <c r="AH1014" s="37"/>
      <c r="AI1014" s="9"/>
      <c r="AJ1014" s="8"/>
      <c r="AK1014" s="8"/>
      <c r="AL1014" s="8"/>
      <c r="AM1014" s="8"/>
      <c r="AN1014" s="8"/>
      <c r="AO1014" s="8"/>
      <c r="AP1014" s="8"/>
      <c r="AQ1014" s="8"/>
      <c r="AS1014" s="37"/>
      <c r="AT1014" s="37"/>
      <c r="AU1014" s="9"/>
      <c r="AV1014" s="8"/>
      <c r="AW1014" s="8"/>
      <c r="AX1014" s="8"/>
      <c r="AY1014" s="8"/>
      <c r="AZ1014" s="8"/>
      <c r="BA1014" s="8"/>
      <c r="BB1014" s="8"/>
      <c r="BC1014" s="8"/>
    </row>
    <row r="1015" spans="1:55" x14ac:dyDescent="0.25">
      <c r="A1015" s="46">
        <v>62.1</v>
      </c>
      <c r="B1015" s="48" t="b">
        <v>1</v>
      </c>
      <c r="U1015" s="37"/>
      <c r="V1015" s="37"/>
      <c r="W1015" s="9"/>
      <c r="X1015" s="8"/>
      <c r="Y1015" s="8"/>
      <c r="Z1015" s="8"/>
      <c r="AA1015" s="8"/>
      <c r="AB1015" s="8"/>
      <c r="AC1015" s="8"/>
      <c r="AD1015" s="8"/>
      <c r="AE1015" s="8"/>
      <c r="AG1015" s="37"/>
      <c r="AH1015" s="37"/>
      <c r="AI1015" s="9"/>
      <c r="AJ1015" s="8"/>
      <c r="AK1015" s="8"/>
      <c r="AL1015" s="8"/>
      <c r="AM1015" s="8"/>
      <c r="AN1015" s="8"/>
      <c r="AO1015" s="8"/>
      <c r="AP1015" s="8"/>
      <c r="AQ1015" s="8"/>
      <c r="AS1015" s="37"/>
      <c r="AT1015" s="37"/>
      <c r="AU1015" s="9"/>
      <c r="AV1015" s="8"/>
      <c r="AW1015" s="8"/>
      <c r="AX1015" s="8"/>
      <c r="AY1015" s="8"/>
      <c r="AZ1015" s="8"/>
      <c r="BA1015" s="8"/>
      <c r="BB1015" s="8"/>
      <c r="BC1015" s="8"/>
    </row>
    <row r="1016" spans="1:55" x14ac:dyDescent="0.25">
      <c r="A1016" s="46">
        <v>61.9</v>
      </c>
      <c r="B1016" s="48" t="b">
        <v>1</v>
      </c>
      <c r="U1016" s="37"/>
      <c r="V1016" s="37"/>
      <c r="W1016" s="9"/>
      <c r="X1016" s="8"/>
      <c r="Y1016" s="8"/>
      <c r="Z1016" s="8"/>
      <c r="AA1016" s="8"/>
      <c r="AB1016" s="8"/>
      <c r="AC1016" s="8"/>
      <c r="AD1016" s="8"/>
      <c r="AE1016" s="8"/>
      <c r="AG1016" s="37"/>
      <c r="AH1016" s="37"/>
      <c r="AI1016" s="9"/>
      <c r="AJ1016" s="8"/>
      <c r="AK1016" s="8"/>
      <c r="AL1016" s="8"/>
      <c r="AM1016" s="8"/>
      <c r="AN1016" s="8"/>
      <c r="AO1016" s="8"/>
      <c r="AP1016" s="8"/>
      <c r="AQ1016" s="8"/>
      <c r="AS1016" s="37"/>
      <c r="AT1016" s="37"/>
      <c r="AU1016" s="9"/>
      <c r="AV1016" s="8"/>
      <c r="AW1016" s="8"/>
      <c r="AX1016" s="8"/>
      <c r="AY1016" s="8"/>
      <c r="AZ1016" s="8"/>
      <c r="BA1016" s="8"/>
      <c r="BB1016" s="8"/>
      <c r="BC1016" s="8"/>
    </row>
    <row r="1017" spans="1:55" x14ac:dyDescent="0.25">
      <c r="A1017" s="46">
        <v>61.6</v>
      </c>
      <c r="B1017" s="48" t="b">
        <v>1</v>
      </c>
      <c r="U1017" s="37"/>
      <c r="V1017" s="37"/>
      <c r="W1017" s="9"/>
      <c r="X1017" s="8"/>
      <c r="Y1017" s="8"/>
      <c r="Z1017" s="8"/>
      <c r="AA1017" s="8"/>
      <c r="AB1017" s="8"/>
      <c r="AC1017" s="8"/>
      <c r="AD1017" s="8"/>
      <c r="AE1017" s="8"/>
      <c r="AG1017" s="37"/>
      <c r="AH1017" s="37"/>
      <c r="AI1017" s="9"/>
      <c r="AJ1017" s="8"/>
      <c r="AK1017" s="8"/>
      <c r="AL1017" s="8"/>
      <c r="AM1017" s="8"/>
      <c r="AN1017" s="8"/>
      <c r="AO1017" s="8"/>
      <c r="AP1017" s="8"/>
      <c r="AQ1017" s="8"/>
      <c r="AS1017" s="37"/>
      <c r="AT1017" s="37"/>
      <c r="AU1017" s="9"/>
      <c r="AV1017" s="8"/>
      <c r="AW1017" s="8"/>
      <c r="AX1017" s="8"/>
      <c r="AY1017" s="8"/>
      <c r="AZ1017" s="8"/>
      <c r="BA1017" s="8"/>
      <c r="BB1017" s="8"/>
      <c r="BC1017" s="8"/>
    </row>
    <row r="1018" spans="1:55" x14ac:dyDescent="0.25">
      <c r="A1018" s="46">
        <v>61.2</v>
      </c>
      <c r="B1018" s="48" t="b">
        <v>1</v>
      </c>
      <c r="U1018" s="37"/>
      <c r="V1018" s="37"/>
      <c r="W1018" s="9"/>
      <c r="X1018" s="8"/>
      <c r="Y1018" s="8"/>
      <c r="Z1018" s="8"/>
      <c r="AA1018" s="8"/>
      <c r="AB1018" s="8"/>
      <c r="AC1018" s="8"/>
      <c r="AD1018" s="8"/>
      <c r="AE1018" s="8"/>
      <c r="AG1018" s="37"/>
      <c r="AH1018" s="37"/>
      <c r="AI1018" s="9"/>
      <c r="AJ1018" s="8"/>
      <c r="AK1018" s="8"/>
      <c r="AL1018" s="8"/>
      <c r="AM1018" s="8"/>
      <c r="AN1018" s="8"/>
      <c r="AO1018" s="8"/>
      <c r="AP1018" s="8"/>
      <c r="AQ1018" s="8"/>
      <c r="AS1018" s="37"/>
      <c r="AT1018" s="37"/>
      <c r="AU1018" s="9"/>
      <c r="AV1018" s="8"/>
      <c r="AW1018" s="8"/>
      <c r="AX1018" s="8"/>
      <c r="AY1018" s="8"/>
      <c r="AZ1018" s="8"/>
      <c r="BA1018" s="8"/>
      <c r="BB1018" s="8"/>
      <c r="BC1018" s="8"/>
    </row>
    <row r="1019" spans="1:55" x14ac:dyDescent="0.25">
      <c r="A1019" s="46">
        <v>69</v>
      </c>
      <c r="B1019" s="48" t="b">
        <v>1</v>
      </c>
      <c r="U1019" s="37"/>
      <c r="V1019" s="37"/>
      <c r="W1019" s="9"/>
      <c r="X1019" s="8"/>
      <c r="Y1019" s="8"/>
      <c r="Z1019" s="8"/>
      <c r="AA1019" s="8"/>
      <c r="AB1019" s="8"/>
      <c r="AC1019" s="8"/>
      <c r="AD1019" s="8"/>
      <c r="AE1019" s="8"/>
      <c r="AG1019" s="37"/>
      <c r="AH1019" s="37"/>
      <c r="AI1019" s="9"/>
      <c r="AJ1019" s="8"/>
      <c r="AK1019" s="8"/>
      <c r="AL1019" s="8"/>
      <c r="AM1019" s="8"/>
      <c r="AN1019" s="8"/>
      <c r="AO1019" s="8"/>
      <c r="AP1019" s="8"/>
      <c r="AQ1019" s="8"/>
      <c r="AS1019" s="37"/>
      <c r="AT1019" s="37"/>
      <c r="AU1019" s="9"/>
      <c r="AV1019" s="8"/>
      <c r="AW1019" s="8"/>
      <c r="AX1019" s="8"/>
      <c r="AY1019" s="8"/>
      <c r="AZ1019" s="8"/>
      <c r="BA1019" s="8"/>
      <c r="BB1019" s="8"/>
      <c r="BC1019" s="8"/>
    </row>
    <row r="1020" spans="1:55" x14ac:dyDescent="0.25">
      <c r="A1020" s="46">
        <v>66</v>
      </c>
      <c r="B1020" s="48" t="b">
        <v>1</v>
      </c>
      <c r="U1020" s="37"/>
      <c r="V1020" s="37"/>
      <c r="W1020" s="9"/>
      <c r="X1020" s="8"/>
      <c r="Y1020" s="8"/>
      <c r="Z1020" s="8"/>
      <c r="AA1020" s="8"/>
      <c r="AB1020" s="8"/>
      <c r="AC1020" s="8"/>
      <c r="AD1020" s="8"/>
      <c r="AE1020" s="8"/>
      <c r="AG1020" s="37"/>
      <c r="AH1020" s="37"/>
      <c r="AI1020" s="9"/>
      <c r="AJ1020" s="8"/>
      <c r="AK1020" s="8"/>
      <c r="AL1020" s="8"/>
      <c r="AM1020" s="8"/>
      <c r="AN1020" s="8"/>
      <c r="AO1020" s="8"/>
      <c r="AP1020" s="8"/>
      <c r="AQ1020" s="8"/>
      <c r="AS1020" s="37"/>
      <c r="AT1020" s="37"/>
      <c r="AU1020" s="9"/>
      <c r="AV1020" s="8"/>
      <c r="AW1020" s="8"/>
      <c r="AX1020" s="8"/>
      <c r="AY1020" s="8"/>
      <c r="AZ1020" s="8"/>
      <c r="BA1020" s="8"/>
      <c r="BB1020" s="8"/>
      <c r="BC1020" s="8"/>
    </row>
    <row r="1021" spans="1:55" x14ac:dyDescent="0.25">
      <c r="A1021" s="46">
        <v>63</v>
      </c>
      <c r="B1021" s="48" t="b">
        <v>1</v>
      </c>
      <c r="U1021" s="37"/>
      <c r="V1021" s="37"/>
      <c r="W1021" s="9"/>
      <c r="X1021" s="8"/>
      <c r="Y1021" s="8"/>
      <c r="Z1021" s="8"/>
      <c r="AA1021" s="8"/>
      <c r="AB1021" s="8"/>
      <c r="AC1021" s="8"/>
      <c r="AD1021" s="8"/>
      <c r="AE1021" s="8"/>
      <c r="AG1021" s="37"/>
      <c r="AH1021" s="37"/>
      <c r="AI1021" s="9"/>
      <c r="AJ1021" s="8"/>
      <c r="AK1021" s="8"/>
      <c r="AL1021" s="8"/>
      <c r="AM1021" s="8"/>
      <c r="AN1021" s="8"/>
      <c r="AO1021" s="8"/>
      <c r="AP1021" s="8"/>
      <c r="AQ1021" s="8"/>
      <c r="AS1021" s="37"/>
      <c r="AT1021" s="37"/>
      <c r="AU1021" s="9"/>
      <c r="AV1021" s="8"/>
      <c r="AW1021" s="8"/>
      <c r="AX1021" s="8"/>
      <c r="AY1021" s="8"/>
      <c r="AZ1021" s="8"/>
      <c r="BA1021" s="8"/>
      <c r="BB1021" s="8"/>
      <c r="BC1021" s="8"/>
    </row>
    <row r="1022" spans="1:55" x14ac:dyDescent="0.25">
      <c r="A1022" s="46">
        <v>59.9</v>
      </c>
      <c r="B1022" s="48" t="b">
        <v>1</v>
      </c>
      <c r="U1022" s="37"/>
      <c r="V1022" s="37"/>
      <c r="W1022" s="9"/>
      <c r="X1022" s="8"/>
      <c r="Y1022" s="8"/>
      <c r="Z1022" s="8"/>
      <c r="AA1022" s="8"/>
      <c r="AB1022" s="8"/>
      <c r="AC1022" s="8"/>
      <c r="AD1022" s="8"/>
      <c r="AE1022" s="8"/>
      <c r="AG1022" s="37"/>
      <c r="AH1022" s="37"/>
      <c r="AI1022" s="9"/>
      <c r="AJ1022" s="8"/>
      <c r="AK1022" s="8"/>
      <c r="AL1022" s="8"/>
      <c r="AM1022" s="8"/>
      <c r="AN1022" s="8"/>
      <c r="AO1022" s="8"/>
      <c r="AP1022" s="8"/>
      <c r="AQ1022" s="8"/>
      <c r="AS1022" s="37"/>
      <c r="AT1022" s="37"/>
      <c r="AU1022" s="9"/>
      <c r="AV1022" s="8"/>
      <c r="AW1022" s="8"/>
      <c r="AX1022" s="8"/>
      <c r="AY1022" s="8"/>
      <c r="AZ1022" s="8"/>
      <c r="BA1022" s="8"/>
      <c r="BB1022" s="8"/>
      <c r="BC1022" s="8"/>
    </row>
    <row r="1023" spans="1:55" x14ac:dyDescent="0.25">
      <c r="A1023" s="46">
        <v>59.4</v>
      </c>
      <c r="B1023" s="48" t="b">
        <v>1</v>
      </c>
      <c r="U1023" s="37"/>
      <c r="V1023" s="37"/>
      <c r="W1023" s="9"/>
      <c r="X1023" s="8"/>
      <c r="Y1023" s="8"/>
      <c r="Z1023" s="8"/>
      <c r="AA1023" s="8"/>
      <c r="AB1023" s="8"/>
      <c r="AC1023" s="8"/>
      <c r="AD1023" s="8"/>
      <c r="AE1023" s="8"/>
      <c r="AG1023" s="37"/>
      <c r="AH1023" s="37"/>
      <c r="AI1023" s="9"/>
      <c r="AJ1023" s="8"/>
      <c r="AK1023" s="8"/>
      <c r="AL1023" s="8"/>
      <c r="AM1023" s="8"/>
      <c r="AN1023" s="8"/>
      <c r="AO1023" s="8"/>
      <c r="AP1023" s="8"/>
      <c r="AQ1023" s="8"/>
      <c r="AS1023" s="37"/>
      <c r="AT1023" s="37"/>
      <c r="AU1023" s="9"/>
      <c r="AV1023" s="8"/>
      <c r="AW1023" s="8"/>
      <c r="AX1023" s="8"/>
      <c r="AY1023" s="8"/>
      <c r="AZ1023" s="8"/>
      <c r="BA1023" s="8"/>
      <c r="BB1023" s="8"/>
      <c r="BC1023" s="8"/>
    </row>
    <row r="1024" spans="1:55" x14ac:dyDescent="0.25">
      <c r="A1024" s="46">
        <v>58.9</v>
      </c>
      <c r="B1024" s="48" t="b">
        <v>1</v>
      </c>
      <c r="U1024" s="37"/>
      <c r="V1024" s="37"/>
      <c r="W1024" s="9"/>
      <c r="X1024" s="8"/>
      <c r="Y1024" s="8"/>
      <c r="Z1024" s="8"/>
      <c r="AA1024" s="8"/>
      <c r="AB1024" s="8"/>
      <c r="AC1024" s="8"/>
      <c r="AD1024" s="8"/>
      <c r="AE1024" s="8"/>
      <c r="AG1024" s="37"/>
      <c r="AH1024" s="37"/>
      <c r="AI1024" s="9"/>
      <c r="AJ1024" s="8"/>
      <c r="AK1024" s="8"/>
      <c r="AL1024" s="8"/>
      <c r="AM1024" s="8"/>
      <c r="AN1024" s="8"/>
      <c r="AO1024" s="8"/>
      <c r="AP1024" s="8"/>
      <c r="AQ1024" s="8"/>
      <c r="AS1024" s="37"/>
      <c r="AT1024" s="37"/>
      <c r="AU1024" s="9"/>
      <c r="AV1024" s="8"/>
      <c r="AW1024" s="8"/>
      <c r="AX1024" s="8"/>
      <c r="AY1024" s="8"/>
      <c r="AZ1024" s="8"/>
      <c r="BA1024" s="8"/>
      <c r="BB1024" s="8"/>
      <c r="BC1024" s="8"/>
    </row>
    <row r="1025" spans="1:55" x14ac:dyDescent="0.25">
      <c r="A1025" s="46">
        <v>58.3</v>
      </c>
      <c r="B1025" s="48" t="b">
        <v>1</v>
      </c>
      <c r="U1025" s="37"/>
      <c r="V1025" s="37"/>
      <c r="W1025" s="9"/>
      <c r="X1025" s="8"/>
      <c r="Y1025" s="8"/>
      <c r="Z1025" s="8"/>
      <c r="AA1025" s="8"/>
      <c r="AB1025" s="8"/>
      <c r="AC1025" s="8"/>
      <c r="AD1025" s="8"/>
      <c r="AE1025" s="8"/>
      <c r="AG1025" s="37"/>
      <c r="AH1025" s="37"/>
      <c r="AI1025" s="9"/>
      <c r="AJ1025" s="8"/>
      <c r="AK1025" s="8"/>
      <c r="AL1025" s="8"/>
      <c r="AM1025" s="8"/>
      <c r="AN1025" s="8"/>
      <c r="AO1025" s="8"/>
      <c r="AP1025" s="8"/>
      <c r="AQ1025" s="8"/>
      <c r="AS1025" s="37"/>
      <c r="AT1025" s="37"/>
      <c r="AU1025" s="9"/>
      <c r="AV1025" s="8"/>
      <c r="AW1025" s="8"/>
      <c r="AX1025" s="8"/>
      <c r="AY1025" s="8"/>
      <c r="AZ1025" s="8"/>
      <c r="BA1025" s="8"/>
      <c r="BB1025" s="8"/>
      <c r="BC1025" s="8"/>
    </row>
    <row r="1026" spans="1:55" x14ac:dyDescent="0.25">
      <c r="A1026" s="46">
        <v>57.9</v>
      </c>
      <c r="B1026" s="48" t="b">
        <v>1</v>
      </c>
      <c r="U1026" s="37"/>
      <c r="V1026" s="37"/>
      <c r="W1026" s="9"/>
      <c r="X1026" s="8"/>
      <c r="Y1026" s="8"/>
      <c r="Z1026" s="8"/>
      <c r="AA1026" s="8"/>
      <c r="AB1026" s="8"/>
      <c r="AC1026" s="8"/>
      <c r="AD1026" s="8"/>
      <c r="AE1026" s="8"/>
      <c r="AG1026" s="37"/>
      <c r="AH1026" s="37"/>
      <c r="AI1026" s="9"/>
      <c r="AJ1026" s="8"/>
      <c r="AK1026" s="8"/>
      <c r="AL1026" s="8"/>
      <c r="AM1026" s="8"/>
      <c r="AN1026" s="8"/>
      <c r="AO1026" s="8"/>
      <c r="AP1026" s="8"/>
      <c r="AQ1026" s="8"/>
      <c r="AS1026" s="37"/>
      <c r="AT1026" s="37"/>
      <c r="AU1026" s="9"/>
      <c r="AV1026" s="8"/>
      <c r="AW1026" s="8"/>
      <c r="AX1026" s="8"/>
      <c r="AY1026" s="8"/>
      <c r="AZ1026" s="8"/>
      <c r="BA1026" s="8"/>
      <c r="BB1026" s="8"/>
      <c r="BC1026" s="8"/>
    </row>
    <row r="1027" spans="1:55" x14ac:dyDescent="0.25">
      <c r="A1027" s="46">
        <v>57.6</v>
      </c>
      <c r="B1027" s="48" t="b">
        <v>1</v>
      </c>
      <c r="U1027" s="37"/>
      <c r="V1027" s="37"/>
      <c r="W1027" s="9"/>
      <c r="X1027" s="8"/>
      <c r="Y1027" s="8"/>
      <c r="Z1027" s="8"/>
      <c r="AA1027" s="8"/>
      <c r="AB1027" s="8"/>
      <c r="AC1027" s="8"/>
      <c r="AD1027" s="8"/>
      <c r="AE1027" s="8"/>
      <c r="AG1027" s="37"/>
      <c r="AH1027" s="37"/>
      <c r="AI1027" s="9"/>
      <c r="AJ1027" s="8"/>
      <c r="AK1027" s="8"/>
      <c r="AL1027" s="8"/>
      <c r="AM1027" s="8"/>
      <c r="AN1027" s="8"/>
      <c r="AO1027" s="8"/>
      <c r="AP1027" s="8"/>
      <c r="AQ1027" s="8"/>
      <c r="AS1027" s="37"/>
      <c r="AT1027" s="37"/>
      <c r="AU1027" s="9"/>
      <c r="AV1027" s="8"/>
      <c r="AW1027" s="8"/>
      <c r="AX1027" s="8"/>
      <c r="AY1027" s="8"/>
      <c r="AZ1027" s="8"/>
      <c r="BA1027" s="8"/>
      <c r="BB1027" s="8"/>
      <c r="BC1027" s="8"/>
    </row>
    <row r="1028" spans="1:55" x14ac:dyDescent="0.25">
      <c r="A1028" s="46">
        <v>57.4</v>
      </c>
      <c r="B1028" s="48" t="b">
        <v>1</v>
      </c>
      <c r="U1028" s="37"/>
      <c r="V1028" s="37"/>
      <c r="W1028" s="9"/>
      <c r="X1028" s="8"/>
      <c r="Y1028" s="8"/>
      <c r="Z1028" s="8"/>
      <c r="AA1028" s="8"/>
      <c r="AB1028" s="8"/>
      <c r="AC1028" s="8"/>
      <c r="AD1028" s="8"/>
      <c r="AE1028" s="8"/>
      <c r="AG1028" s="37"/>
      <c r="AH1028" s="37"/>
      <c r="AI1028" s="9"/>
      <c r="AJ1028" s="8"/>
      <c r="AK1028" s="8"/>
      <c r="AL1028" s="8"/>
      <c r="AM1028" s="8"/>
      <c r="AN1028" s="8"/>
      <c r="AO1028" s="8"/>
      <c r="AP1028" s="8"/>
      <c r="AQ1028" s="8"/>
      <c r="AS1028" s="37"/>
      <c r="AT1028" s="37"/>
      <c r="AU1028" s="9"/>
      <c r="AV1028" s="8"/>
      <c r="AW1028" s="8"/>
      <c r="AX1028" s="8"/>
      <c r="AY1028" s="8"/>
      <c r="AZ1028" s="8"/>
      <c r="BA1028" s="8"/>
      <c r="BB1028" s="8"/>
      <c r="BC1028" s="8"/>
    </row>
    <row r="1029" spans="1:55" x14ac:dyDescent="0.25">
      <c r="A1029" s="46">
        <v>57.2</v>
      </c>
      <c r="B1029" s="48" t="b">
        <v>1</v>
      </c>
      <c r="U1029" s="37"/>
      <c r="V1029" s="37"/>
      <c r="W1029" s="9"/>
      <c r="X1029" s="8"/>
      <c r="Y1029" s="8"/>
      <c r="Z1029" s="8"/>
      <c r="AA1029" s="8"/>
      <c r="AB1029" s="8"/>
      <c r="AC1029" s="8"/>
      <c r="AD1029" s="8"/>
      <c r="AE1029" s="8"/>
      <c r="AG1029" s="37"/>
      <c r="AH1029" s="37"/>
      <c r="AI1029" s="9"/>
      <c r="AJ1029" s="8"/>
      <c r="AK1029" s="8"/>
      <c r="AL1029" s="8"/>
      <c r="AM1029" s="8"/>
      <c r="AN1029" s="8"/>
      <c r="AO1029" s="8"/>
      <c r="AP1029" s="8"/>
      <c r="AQ1029" s="8"/>
      <c r="AS1029" s="37"/>
      <c r="AT1029" s="37"/>
      <c r="AU1029" s="9"/>
      <c r="AV1029" s="8"/>
      <c r="AW1029" s="8"/>
      <c r="AX1029" s="8"/>
      <c r="AY1029" s="8"/>
      <c r="AZ1029" s="8"/>
      <c r="BA1029" s="8"/>
      <c r="BB1029" s="8"/>
      <c r="BC1029" s="8"/>
    </row>
    <row r="1030" spans="1:55" x14ac:dyDescent="0.25">
      <c r="A1030" s="46">
        <v>81</v>
      </c>
      <c r="B1030" s="48" t="b">
        <v>1</v>
      </c>
      <c r="U1030" s="37"/>
      <c r="V1030" s="37"/>
      <c r="W1030" s="9"/>
      <c r="X1030" s="8"/>
      <c r="Y1030" s="8"/>
      <c r="Z1030" s="8"/>
      <c r="AA1030" s="8"/>
      <c r="AB1030" s="8"/>
      <c r="AC1030" s="8"/>
      <c r="AD1030" s="8"/>
      <c r="AE1030" s="8"/>
      <c r="AG1030" s="37"/>
      <c r="AH1030" s="37"/>
      <c r="AI1030" s="9"/>
      <c r="AJ1030" s="8"/>
      <c r="AK1030" s="8"/>
      <c r="AL1030" s="8"/>
      <c r="AM1030" s="8"/>
      <c r="AN1030" s="8"/>
      <c r="AO1030" s="8"/>
      <c r="AP1030" s="8"/>
      <c r="AQ1030" s="8"/>
      <c r="AS1030" s="37"/>
      <c r="AT1030" s="37"/>
      <c r="AU1030" s="9"/>
      <c r="AV1030" s="8"/>
      <c r="AW1030" s="8"/>
      <c r="AX1030" s="8"/>
      <c r="AY1030" s="8"/>
      <c r="AZ1030" s="8"/>
      <c r="BA1030" s="8"/>
      <c r="BB1030" s="8"/>
      <c r="BC1030" s="8"/>
    </row>
    <row r="1031" spans="1:55" x14ac:dyDescent="0.25">
      <c r="A1031" s="46">
        <v>88</v>
      </c>
      <c r="B1031" s="48" t="b">
        <v>1</v>
      </c>
      <c r="U1031" s="37"/>
      <c r="V1031" s="37"/>
      <c r="W1031" s="9"/>
      <c r="X1031" s="8"/>
      <c r="Y1031" s="8"/>
      <c r="Z1031" s="8"/>
      <c r="AA1031" s="8"/>
      <c r="AB1031" s="8"/>
      <c r="AC1031" s="8"/>
      <c r="AD1031" s="8"/>
      <c r="AE1031" s="8"/>
      <c r="AG1031" s="37"/>
      <c r="AH1031" s="37"/>
      <c r="AI1031" s="9"/>
      <c r="AJ1031" s="8"/>
      <c r="AK1031" s="8"/>
      <c r="AL1031" s="8"/>
      <c r="AM1031" s="8"/>
      <c r="AN1031" s="8"/>
      <c r="AO1031" s="8"/>
      <c r="AP1031" s="8"/>
      <c r="AQ1031" s="8"/>
      <c r="AS1031" s="37"/>
      <c r="AT1031" s="37"/>
      <c r="AU1031" s="9"/>
      <c r="AV1031" s="8"/>
      <c r="AW1031" s="8"/>
      <c r="AX1031" s="8"/>
      <c r="AY1031" s="8"/>
      <c r="AZ1031" s="8"/>
      <c r="BA1031" s="8"/>
      <c r="BB1031" s="8"/>
      <c r="BC1031" s="8"/>
    </row>
    <row r="1032" spans="1:55" x14ac:dyDescent="0.25">
      <c r="A1032" s="46">
        <v>86</v>
      </c>
      <c r="B1032" s="48" t="b">
        <v>1</v>
      </c>
      <c r="U1032" s="37"/>
      <c r="V1032" s="37"/>
      <c r="W1032" s="9"/>
      <c r="X1032" s="8"/>
      <c r="Y1032" s="8"/>
      <c r="Z1032" s="8"/>
      <c r="AA1032" s="8"/>
      <c r="AB1032" s="8"/>
      <c r="AC1032" s="8"/>
      <c r="AD1032" s="8"/>
      <c r="AE1032" s="8"/>
      <c r="AG1032" s="37"/>
      <c r="AH1032" s="37"/>
      <c r="AI1032" s="9"/>
      <c r="AJ1032" s="8"/>
      <c r="AK1032" s="8"/>
      <c r="AL1032" s="8"/>
      <c r="AM1032" s="8"/>
      <c r="AN1032" s="8"/>
      <c r="AO1032" s="8"/>
      <c r="AP1032" s="8"/>
      <c r="AQ1032" s="8"/>
      <c r="AS1032" s="37"/>
      <c r="AT1032" s="37"/>
      <c r="AU1032" s="9"/>
      <c r="AV1032" s="8"/>
      <c r="AW1032" s="8"/>
      <c r="AX1032" s="8"/>
      <c r="AY1032" s="8"/>
      <c r="AZ1032" s="8"/>
      <c r="BA1032" s="8"/>
      <c r="BB1032" s="8"/>
      <c r="BC1032" s="8"/>
    </row>
    <row r="1033" spans="1:55" x14ac:dyDescent="0.25">
      <c r="A1033" s="46">
        <v>84</v>
      </c>
      <c r="B1033" s="48" t="b">
        <v>1</v>
      </c>
      <c r="U1033" s="37"/>
      <c r="V1033" s="37"/>
      <c r="W1033" s="9"/>
      <c r="X1033" s="8"/>
      <c r="Y1033" s="8"/>
      <c r="Z1033" s="8"/>
      <c r="AA1033" s="8"/>
      <c r="AB1033" s="8"/>
      <c r="AC1033" s="8"/>
      <c r="AD1033" s="8"/>
      <c r="AE1033" s="8"/>
      <c r="AG1033" s="37"/>
      <c r="AH1033" s="37"/>
      <c r="AI1033" s="9"/>
      <c r="AJ1033" s="8"/>
      <c r="AK1033" s="8"/>
      <c r="AL1033" s="8"/>
      <c r="AM1033" s="8"/>
      <c r="AN1033" s="8"/>
      <c r="AO1033" s="8"/>
      <c r="AP1033" s="8"/>
      <c r="AQ1033" s="8"/>
      <c r="AS1033" s="37"/>
      <c r="AT1033" s="37"/>
      <c r="AU1033" s="9"/>
      <c r="AV1033" s="8"/>
      <c r="AW1033" s="8"/>
      <c r="AX1033" s="8"/>
      <c r="AY1033" s="8"/>
      <c r="AZ1033" s="8"/>
      <c r="BA1033" s="8"/>
      <c r="BB1033" s="8"/>
      <c r="BC1033" s="8"/>
    </row>
    <row r="1034" spans="1:55" x14ac:dyDescent="0.25">
      <c r="A1034" s="46">
        <v>85</v>
      </c>
      <c r="B1034" s="48" t="b">
        <v>1</v>
      </c>
      <c r="U1034" s="37"/>
      <c r="V1034" s="37"/>
      <c r="W1034" s="9"/>
      <c r="X1034" s="8"/>
      <c r="Y1034" s="8"/>
      <c r="Z1034" s="8"/>
      <c r="AA1034" s="8"/>
      <c r="AB1034" s="8"/>
      <c r="AC1034" s="8"/>
      <c r="AD1034" s="8"/>
      <c r="AE1034" s="8"/>
      <c r="AG1034" s="37"/>
      <c r="AH1034" s="37"/>
      <c r="AI1034" s="9"/>
      <c r="AJ1034" s="8"/>
      <c r="AK1034" s="8"/>
      <c r="AL1034" s="8"/>
      <c r="AM1034" s="8"/>
      <c r="AN1034" s="8"/>
      <c r="AO1034" s="8"/>
      <c r="AP1034" s="8"/>
      <c r="AQ1034" s="8"/>
      <c r="AS1034" s="37"/>
      <c r="AT1034" s="37"/>
      <c r="AU1034" s="9"/>
      <c r="AV1034" s="8"/>
      <c r="AW1034" s="8"/>
      <c r="AX1034" s="8"/>
      <c r="AY1034" s="8"/>
      <c r="AZ1034" s="8"/>
      <c r="BA1034" s="8"/>
      <c r="BB1034" s="8"/>
      <c r="BC1034" s="8"/>
    </row>
    <row r="1035" spans="1:55" x14ac:dyDescent="0.25">
      <c r="A1035" s="46">
        <v>83</v>
      </c>
      <c r="B1035" s="48" t="b">
        <v>1</v>
      </c>
      <c r="U1035" s="37"/>
      <c r="V1035" s="37"/>
      <c r="W1035" s="9"/>
      <c r="X1035" s="8"/>
      <c r="Y1035" s="8"/>
      <c r="Z1035" s="8"/>
      <c r="AA1035" s="8"/>
      <c r="AB1035" s="8"/>
      <c r="AC1035" s="8"/>
      <c r="AD1035" s="8"/>
      <c r="AE1035" s="8"/>
      <c r="AG1035" s="37"/>
      <c r="AH1035" s="37"/>
      <c r="AI1035" s="9"/>
      <c r="AJ1035" s="8"/>
      <c r="AK1035" s="8"/>
      <c r="AL1035" s="8"/>
      <c r="AM1035" s="8"/>
      <c r="AN1035" s="8"/>
      <c r="AO1035" s="8"/>
      <c r="AP1035" s="8"/>
      <c r="AQ1035" s="8"/>
      <c r="AS1035" s="37"/>
      <c r="AT1035" s="37"/>
      <c r="AU1035" s="9"/>
      <c r="AV1035" s="8"/>
      <c r="AW1035" s="8"/>
      <c r="AX1035" s="8"/>
      <c r="AY1035" s="8"/>
      <c r="AZ1035" s="8"/>
      <c r="BA1035" s="8"/>
      <c r="BB1035" s="8"/>
      <c r="BC1035" s="8"/>
    </row>
    <row r="1036" spans="1:55" x14ac:dyDescent="0.25">
      <c r="A1036" s="46">
        <v>80</v>
      </c>
      <c r="B1036" s="48" t="b">
        <v>1</v>
      </c>
      <c r="U1036" s="37"/>
      <c r="V1036" s="37"/>
      <c r="W1036" s="9"/>
      <c r="X1036" s="8"/>
      <c r="Y1036" s="8"/>
      <c r="Z1036" s="8"/>
      <c r="AA1036" s="8"/>
      <c r="AB1036" s="8"/>
      <c r="AC1036" s="8"/>
      <c r="AD1036" s="8"/>
      <c r="AE1036" s="8"/>
      <c r="AG1036" s="37"/>
      <c r="AH1036" s="37"/>
      <c r="AI1036" s="9"/>
      <c r="AJ1036" s="8"/>
      <c r="AK1036" s="8"/>
      <c r="AL1036" s="8"/>
      <c r="AM1036" s="8"/>
      <c r="AN1036" s="8"/>
      <c r="AO1036" s="8"/>
      <c r="AP1036" s="8"/>
      <c r="AQ1036" s="8"/>
      <c r="AS1036" s="37"/>
      <c r="AT1036" s="37"/>
      <c r="AU1036" s="9"/>
      <c r="AV1036" s="8"/>
      <c r="AW1036" s="8"/>
      <c r="AX1036" s="8"/>
      <c r="AY1036" s="8"/>
      <c r="AZ1036" s="8"/>
      <c r="BA1036" s="8"/>
      <c r="BB1036" s="8"/>
      <c r="BC1036" s="8"/>
    </row>
    <row r="1037" spans="1:55" x14ac:dyDescent="0.25">
      <c r="A1037" s="46">
        <v>79.900000000000006</v>
      </c>
      <c r="B1037" s="48" t="b">
        <v>1</v>
      </c>
      <c r="U1037" s="37"/>
      <c r="V1037" s="37"/>
      <c r="W1037" s="9"/>
      <c r="X1037" s="8"/>
      <c r="Y1037" s="8"/>
      <c r="Z1037" s="8"/>
      <c r="AA1037" s="8"/>
      <c r="AB1037" s="8"/>
      <c r="AC1037" s="8"/>
      <c r="AD1037" s="8"/>
      <c r="AE1037" s="8"/>
      <c r="AG1037" s="37"/>
      <c r="AH1037" s="37"/>
      <c r="AI1037" s="9"/>
      <c r="AJ1037" s="8"/>
      <c r="AK1037" s="8"/>
      <c r="AL1037" s="8"/>
      <c r="AM1037" s="8"/>
      <c r="AN1037" s="8"/>
      <c r="AO1037" s="8"/>
      <c r="AP1037" s="8"/>
      <c r="AQ1037" s="8"/>
      <c r="AS1037" s="37"/>
      <c r="AT1037" s="37"/>
      <c r="AU1037" s="9"/>
      <c r="AV1037" s="8"/>
      <c r="AW1037" s="8"/>
      <c r="AX1037" s="8"/>
      <c r="AY1037" s="8"/>
      <c r="AZ1037" s="8"/>
      <c r="BA1037" s="8"/>
      <c r="BB1037" s="8"/>
      <c r="BC1037" s="8"/>
    </row>
    <row r="1038" spans="1:55" x14ac:dyDescent="0.25">
      <c r="A1038" s="46">
        <v>79.400000000000006</v>
      </c>
      <c r="B1038" s="48" t="b">
        <v>1</v>
      </c>
      <c r="U1038" s="37"/>
      <c r="V1038" s="37"/>
      <c r="W1038" s="9"/>
      <c r="X1038" s="8"/>
      <c r="Y1038" s="8"/>
      <c r="Z1038" s="8"/>
      <c r="AA1038" s="8"/>
      <c r="AB1038" s="8"/>
      <c r="AC1038" s="8"/>
      <c r="AD1038" s="8"/>
      <c r="AE1038" s="8"/>
      <c r="AG1038" s="37"/>
      <c r="AH1038" s="37"/>
      <c r="AI1038" s="9"/>
      <c r="AJ1038" s="8"/>
      <c r="AK1038" s="8"/>
      <c r="AL1038" s="8"/>
      <c r="AM1038" s="8"/>
      <c r="AN1038" s="8"/>
      <c r="AO1038" s="8"/>
      <c r="AP1038" s="8"/>
      <c r="AQ1038" s="8"/>
      <c r="AS1038" s="37"/>
      <c r="AT1038" s="37"/>
      <c r="AU1038" s="9"/>
      <c r="AV1038" s="8"/>
      <c r="AW1038" s="8"/>
      <c r="AX1038" s="8"/>
      <c r="AY1038" s="8"/>
      <c r="AZ1038" s="8"/>
      <c r="BA1038" s="8"/>
      <c r="BB1038" s="8"/>
      <c r="BC1038" s="8"/>
    </row>
    <row r="1039" spans="1:55" x14ac:dyDescent="0.25">
      <c r="A1039" s="46">
        <v>79.7</v>
      </c>
      <c r="B1039" s="48" t="b">
        <v>1</v>
      </c>
      <c r="U1039" s="37"/>
      <c r="V1039" s="37"/>
      <c r="W1039" s="9"/>
      <c r="X1039" s="8"/>
      <c r="Y1039" s="8"/>
      <c r="Z1039" s="8"/>
      <c r="AA1039" s="8"/>
      <c r="AB1039" s="8"/>
      <c r="AC1039" s="8"/>
      <c r="AD1039" s="8"/>
      <c r="AE1039" s="8"/>
      <c r="AG1039" s="37"/>
      <c r="AH1039" s="37"/>
      <c r="AI1039" s="9"/>
      <c r="AJ1039" s="8"/>
      <c r="AK1039" s="8"/>
      <c r="AL1039" s="8"/>
      <c r="AM1039" s="8"/>
      <c r="AN1039" s="8"/>
      <c r="AO1039" s="8"/>
      <c r="AP1039" s="8"/>
      <c r="AQ1039" s="8"/>
      <c r="AS1039" s="37"/>
      <c r="AT1039" s="37"/>
      <c r="AU1039" s="9"/>
      <c r="AV1039" s="8"/>
      <c r="AW1039" s="8"/>
      <c r="AX1039" s="8"/>
      <c r="AY1039" s="8"/>
      <c r="AZ1039" s="8"/>
      <c r="BA1039" s="8"/>
      <c r="BB1039" s="8"/>
      <c r="BC1039" s="8"/>
    </row>
    <row r="1040" spans="1:55" x14ac:dyDescent="0.25">
      <c r="A1040" s="46">
        <v>79.3</v>
      </c>
      <c r="B1040" s="48" t="b">
        <v>1</v>
      </c>
      <c r="U1040" s="37"/>
      <c r="V1040" s="37"/>
      <c r="W1040" s="9"/>
      <c r="X1040" s="8"/>
      <c r="Y1040" s="8"/>
      <c r="Z1040" s="8"/>
      <c r="AA1040" s="8"/>
      <c r="AB1040" s="8"/>
      <c r="AC1040" s="8"/>
      <c r="AD1040" s="8"/>
      <c r="AE1040" s="8"/>
      <c r="AG1040" s="37"/>
      <c r="AH1040" s="37"/>
      <c r="AI1040" s="9"/>
      <c r="AJ1040" s="8"/>
      <c r="AK1040" s="8"/>
      <c r="AL1040" s="8"/>
      <c r="AM1040" s="8"/>
      <c r="AN1040" s="8"/>
      <c r="AO1040" s="8"/>
      <c r="AP1040" s="8"/>
      <c r="AQ1040" s="8"/>
      <c r="AS1040" s="37"/>
      <c r="AT1040" s="37"/>
      <c r="AU1040" s="9"/>
      <c r="AV1040" s="8"/>
      <c r="AW1040" s="8"/>
      <c r="AX1040" s="8"/>
      <c r="AY1040" s="8"/>
      <c r="AZ1040" s="8"/>
      <c r="BA1040" s="8"/>
      <c r="BB1040" s="8"/>
      <c r="BC1040" s="8"/>
    </row>
    <row r="1041" spans="1:55" x14ac:dyDescent="0.25">
      <c r="A1041" s="46">
        <v>79.2</v>
      </c>
      <c r="B1041" s="48" t="b">
        <v>1</v>
      </c>
      <c r="U1041" s="37"/>
      <c r="V1041" s="37"/>
      <c r="W1041" s="9"/>
      <c r="X1041" s="8"/>
      <c r="Y1041" s="8"/>
      <c r="Z1041" s="8"/>
      <c r="AA1041" s="8"/>
      <c r="AB1041" s="8"/>
      <c r="AC1041" s="8"/>
      <c r="AD1041" s="8"/>
      <c r="AE1041" s="8"/>
      <c r="AG1041" s="37"/>
      <c r="AH1041" s="37"/>
      <c r="AI1041" s="9"/>
      <c r="AJ1041" s="8"/>
      <c r="AK1041" s="8"/>
      <c r="AL1041" s="8"/>
      <c r="AM1041" s="8"/>
      <c r="AN1041" s="8"/>
      <c r="AO1041" s="8"/>
      <c r="AP1041" s="8"/>
      <c r="AQ1041" s="8"/>
      <c r="AS1041" s="37"/>
      <c r="AT1041" s="37"/>
      <c r="AU1041" s="9"/>
      <c r="AV1041" s="8"/>
      <c r="AW1041" s="8"/>
      <c r="AX1041" s="8"/>
      <c r="AY1041" s="8"/>
      <c r="AZ1041" s="8"/>
      <c r="BA1041" s="8"/>
      <c r="BB1041" s="8"/>
      <c r="BC1041" s="8"/>
    </row>
    <row r="1042" spans="1:55" x14ac:dyDescent="0.25">
      <c r="A1042" s="46">
        <v>79.099999999999994</v>
      </c>
      <c r="B1042" s="48" t="b">
        <v>1</v>
      </c>
      <c r="U1042" s="37"/>
      <c r="V1042" s="37"/>
      <c r="W1042" s="9"/>
      <c r="X1042" s="8"/>
      <c r="Y1042" s="8"/>
      <c r="Z1042" s="8"/>
      <c r="AA1042" s="8"/>
      <c r="AB1042" s="8"/>
      <c r="AC1042" s="8"/>
      <c r="AD1042" s="8"/>
      <c r="AE1042" s="8"/>
      <c r="AG1042" s="37"/>
      <c r="AH1042" s="37"/>
      <c r="AI1042" s="9"/>
      <c r="AJ1042" s="8"/>
      <c r="AK1042" s="8"/>
      <c r="AL1042" s="8"/>
      <c r="AM1042" s="8"/>
      <c r="AN1042" s="8"/>
      <c r="AO1042" s="8"/>
      <c r="AP1042" s="8"/>
      <c r="AQ1042" s="8"/>
      <c r="AS1042" s="37"/>
      <c r="AT1042" s="37"/>
      <c r="AU1042" s="9"/>
      <c r="AV1042" s="8"/>
      <c r="AW1042" s="8"/>
      <c r="AX1042" s="8"/>
      <c r="AY1042" s="8"/>
      <c r="AZ1042" s="8"/>
      <c r="BA1042" s="8"/>
      <c r="BB1042" s="8"/>
      <c r="BC1042" s="8"/>
    </row>
    <row r="1043" spans="1:55" x14ac:dyDescent="0.25">
      <c r="A1043" s="46">
        <v>79</v>
      </c>
      <c r="B1043" s="48" t="b">
        <v>1</v>
      </c>
      <c r="U1043" s="37"/>
      <c r="V1043" s="37"/>
      <c r="W1043" s="9"/>
      <c r="X1043" s="8"/>
      <c r="Y1043" s="8"/>
      <c r="Z1043" s="8"/>
      <c r="AA1043" s="8"/>
      <c r="AB1043" s="8"/>
      <c r="AC1043" s="8"/>
      <c r="AD1043" s="8"/>
      <c r="AE1043" s="8"/>
      <c r="AG1043" s="37"/>
      <c r="AH1043" s="37"/>
      <c r="AI1043" s="9"/>
      <c r="AJ1043" s="8"/>
      <c r="AK1043" s="8"/>
      <c r="AL1043" s="8"/>
      <c r="AM1043" s="8"/>
      <c r="AN1043" s="8"/>
      <c r="AO1043" s="8"/>
      <c r="AP1043" s="8"/>
      <c r="AQ1043" s="8"/>
      <c r="AS1043" s="37"/>
      <c r="AT1043" s="37"/>
      <c r="AU1043" s="9"/>
      <c r="AV1043" s="8"/>
      <c r="AW1043" s="8"/>
      <c r="AX1043" s="8"/>
      <c r="AY1043" s="8"/>
      <c r="AZ1043" s="8"/>
      <c r="BA1043" s="8"/>
      <c r="BB1043" s="8"/>
      <c r="BC1043" s="8"/>
    </row>
    <row r="1044" spans="1:55" x14ac:dyDescent="0.25">
      <c r="A1044" s="46">
        <v>78.7</v>
      </c>
      <c r="B1044" s="48" t="b">
        <v>1</v>
      </c>
      <c r="U1044" s="37"/>
      <c r="V1044" s="37"/>
      <c r="W1044" s="9"/>
      <c r="X1044" s="8"/>
      <c r="Y1044" s="8"/>
      <c r="Z1044" s="8"/>
      <c r="AA1044" s="8"/>
      <c r="AB1044" s="8"/>
      <c r="AC1044" s="8"/>
      <c r="AD1044" s="8"/>
      <c r="AE1044" s="8"/>
      <c r="AG1044" s="37"/>
      <c r="AH1044" s="37"/>
      <c r="AI1044" s="9"/>
      <c r="AJ1044" s="8"/>
      <c r="AK1044" s="8"/>
      <c r="AL1044" s="8"/>
      <c r="AM1044" s="8"/>
      <c r="AN1044" s="8"/>
      <c r="AO1044" s="8"/>
      <c r="AP1044" s="8"/>
      <c r="AQ1044" s="8"/>
      <c r="AS1044" s="37"/>
      <c r="AT1044" s="37"/>
      <c r="AU1044" s="9"/>
      <c r="AV1044" s="8"/>
      <c r="AW1044" s="8"/>
      <c r="AX1044" s="8"/>
      <c r="AY1044" s="8"/>
      <c r="AZ1044" s="8"/>
      <c r="BA1044" s="8"/>
      <c r="BB1044" s="8"/>
      <c r="BC1044" s="8"/>
    </row>
    <row r="1045" spans="1:55" x14ac:dyDescent="0.25">
      <c r="A1045" s="46">
        <v>78.2</v>
      </c>
      <c r="B1045" s="48" t="b">
        <v>1</v>
      </c>
      <c r="U1045" s="37"/>
      <c r="V1045" s="37"/>
      <c r="W1045" s="9"/>
      <c r="X1045" s="8"/>
      <c r="Y1045" s="8"/>
      <c r="Z1045" s="8"/>
      <c r="AA1045" s="8"/>
      <c r="AB1045" s="8"/>
      <c r="AC1045" s="8"/>
      <c r="AD1045" s="8"/>
      <c r="AE1045" s="8"/>
      <c r="AG1045" s="37"/>
      <c r="AH1045" s="37"/>
      <c r="AI1045" s="9"/>
      <c r="AJ1045" s="8"/>
      <c r="AK1045" s="8"/>
      <c r="AL1045" s="8"/>
      <c r="AM1045" s="8"/>
      <c r="AN1045" s="8"/>
      <c r="AO1045" s="8"/>
      <c r="AP1045" s="8"/>
      <c r="AQ1045" s="8"/>
      <c r="AS1045" s="37"/>
      <c r="AT1045" s="37"/>
      <c r="AU1045" s="9"/>
      <c r="AV1045" s="8"/>
      <c r="AW1045" s="8"/>
      <c r="AX1045" s="8"/>
      <c r="AY1045" s="8"/>
      <c r="AZ1045" s="8"/>
      <c r="BA1045" s="8"/>
      <c r="BB1045" s="8"/>
      <c r="BC1045" s="8"/>
    </row>
    <row r="1046" spans="1:55" x14ac:dyDescent="0.25">
      <c r="A1046" s="46">
        <v>73.599999999999994</v>
      </c>
      <c r="B1046" s="48" t="b">
        <v>1</v>
      </c>
      <c r="U1046" s="37"/>
      <c r="V1046" s="37"/>
      <c r="W1046" s="9"/>
      <c r="X1046" s="8"/>
      <c r="Y1046" s="8"/>
      <c r="Z1046" s="8"/>
      <c r="AA1046" s="8"/>
      <c r="AB1046" s="8"/>
      <c r="AC1046" s="8"/>
      <c r="AD1046" s="8"/>
      <c r="AE1046" s="8"/>
      <c r="AG1046" s="37"/>
      <c r="AH1046" s="37"/>
      <c r="AI1046" s="9"/>
      <c r="AJ1046" s="8"/>
      <c r="AK1046" s="8"/>
      <c r="AL1046" s="8"/>
      <c r="AM1046" s="8"/>
      <c r="AN1046" s="8"/>
      <c r="AO1046" s="8"/>
      <c r="AP1046" s="8"/>
      <c r="AQ1046" s="8"/>
      <c r="AS1046" s="37"/>
      <c r="AT1046" s="37"/>
      <c r="AU1046" s="9"/>
      <c r="AV1046" s="8"/>
      <c r="AW1046" s="8"/>
      <c r="AX1046" s="8"/>
      <c r="AY1046" s="8"/>
      <c r="AZ1046" s="8"/>
      <c r="BA1046" s="8"/>
      <c r="BB1046" s="8"/>
      <c r="BC1046" s="8"/>
    </row>
    <row r="1047" spans="1:55" x14ac:dyDescent="0.25">
      <c r="A1047" s="46">
        <v>73.5</v>
      </c>
      <c r="B1047" s="48" t="b">
        <v>1</v>
      </c>
      <c r="U1047" s="37"/>
      <c r="V1047" s="37"/>
      <c r="W1047" s="9"/>
      <c r="X1047" s="8"/>
      <c r="Y1047" s="8"/>
      <c r="Z1047" s="8"/>
      <c r="AA1047" s="8"/>
      <c r="AB1047" s="8"/>
      <c r="AC1047" s="8"/>
      <c r="AD1047" s="8"/>
      <c r="AE1047" s="8"/>
      <c r="AG1047" s="37"/>
      <c r="AH1047" s="37"/>
      <c r="AI1047" s="9"/>
      <c r="AJ1047" s="8"/>
      <c r="AK1047" s="8"/>
      <c r="AL1047" s="8"/>
      <c r="AM1047" s="8"/>
      <c r="AN1047" s="8"/>
      <c r="AO1047" s="8"/>
      <c r="AP1047" s="8"/>
      <c r="AQ1047" s="8"/>
      <c r="AS1047" s="37"/>
      <c r="AT1047" s="37"/>
      <c r="AU1047" s="9"/>
      <c r="AV1047" s="8"/>
      <c r="AW1047" s="8"/>
      <c r="AX1047" s="8"/>
      <c r="AY1047" s="8"/>
      <c r="AZ1047" s="8"/>
      <c r="BA1047" s="8"/>
      <c r="BB1047" s="8"/>
      <c r="BC1047" s="8"/>
    </row>
    <row r="1048" spans="1:55" x14ac:dyDescent="0.25">
      <c r="A1048" s="46">
        <v>73.3</v>
      </c>
      <c r="B1048" s="48" t="b">
        <v>1</v>
      </c>
      <c r="U1048" s="37"/>
      <c r="V1048" s="37"/>
      <c r="W1048" s="9"/>
      <c r="X1048" s="8"/>
      <c r="Y1048" s="8"/>
      <c r="Z1048" s="8"/>
      <c r="AA1048" s="8"/>
      <c r="AB1048" s="8"/>
      <c r="AC1048" s="8"/>
      <c r="AD1048" s="8"/>
      <c r="AE1048" s="8"/>
      <c r="AG1048" s="37"/>
      <c r="AH1048" s="37"/>
      <c r="AI1048" s="9"/>
      <c r="AJ1048" s="8"/>
      <c r="AK1048" s="8"/>
      <c r="AL1048" s="8"/>
      <c r="AM1048" s="8"/>
      <c r="AN1048" s="8"/>
      <c r="AO1048" s="8"/>
      <c r="AP1048" s="8"/>
      <c r="AQ1048" s="8"/>
      <c r="AS1048" s="37"/>
      <c r="AT1048" s="37"/>
      <c r="AU1048" s="9"/>
      <c r="AV1048" s="8"/>
      <c r="AW1048" s="8"/>
      <c r="AX1048" s="8"/>
      <c r="AY1048" s="8"/>
      <c r="AZ1048" s="8"/>
      <c r="BA1048" s="8"/>
      <c r="BB1048" s="8"/>
      <c r="BC1048" s="8"/>
    </row>
    <row r="1049" spans="1:55" x14ac:dyDescent="0.25">
      <c r="A1049" s="46">
        <v>73.099999999999994</v>
      </c>
      <c r="B1049" s="48" t="b">
        <v>1</v>
      </c>
      <c r="U1049" s="37"/>
      <c r="V1049" s="37"/>
      <c r="W1049" s="9"/>
      <c r="X1049" s="8"/>
      <c r="Y1049" s="8"/>
      <c r="Z1049" s="8"/>
      <c r="AA1049" s="8"/>
      <c r="AB1049" s="8"/>
      <c r="AC1049" s="8"/>
      <c r="AD1049" s="8"/>
      <c r="AE1049" s="8"/>
      <c r="AG1049" s="37"/>
      <c r="AH1049" s="37"/>
      <c r="AI1049" s="9"/>
      <c r="AJ1049" s="8"/>
      <c r="AK1049" s="8"/>
      <c r="AL1049" s="8"/>
      <c r="AM1049" s="8"/>
      <c r="AN1049" s="8"/>
      <c r="AO1049" s="8"/>
      <c r="AP1049" s="8"/>
      <c r="AQ1049" s="8"/>
      <c r="AS1049" s="37"/>
      <c r="AT1049" s="37"/>
      <c r="AU1049" s="9"/>
      <c r="AV1049" s="8"/>
      <c r="AW1049" s="8"/>
      <c r="AX1049" s="8"/>
      <c r="AY1049" s="8"/>
      <c r="AZ1049" s="8"/>
      <c r="BA1049" s="8"/>
      <c r="BB1049" s="8"/>
      <c r="BC1049" s="8"/>
    </row>
    <row r="1050" spans="1:55" x14ac:dyDescent="0.25">
      <c r="A1050" s="46">
        <v>72.900000000000006</v>
      </c>
      <c r="B1050" s="48" t="b">
        <v>1</v>
      </c>
      <c r="U1050" s="37"/>
      <c r="V1050" s="37"/>
      <c r="W1050" s="9"/>
      <c r="X1050" s="8"/>
      <c r="Y1050" s="8"/>
      <c r="Z1050" s="8"/>
      <c r="AA1050" s="8"/>
      <c r="AB1050" s="8"/>
      <c r="AC1050" s="8"/>
      <c r="AD1050" s="8"/>
      <c r="AE1050" s="8"/>
      <c r="AG1050" s="37"/>
      <c r="AH1050" s="37"/>
      <c r="AI1050" s="9"/>
      <c r="AJ1050" s="8"/>
      <c r="AK1050" s="8"/>
      <c r="AL1050" s="8"/>
      <c r="AM1050" s="8"/>
      <c r="AN1050" s="8"/>
      <c r="AO1050" s="8"/>
      <c r="AP1050" s="8"/>
      <c r="AQ1050" s="8"/>
      <c r="AS1050" s="37"/>
      <c r="AT1050" s="37"/>
      <c r="AU1050" s="9"/>
      <c r="AV1050" s="8"/>
      <c r="AW1050" s="8"/>
      <c r="AX1050" s="8"/>
      <c r="AY1050" s="8"/>
      <c r="AZ1050" s="8"/>
      <c r="BA1050" s="8"/>
      <c r="BB1050" s="8"/>
      <c r="BC1050" s="8"/>
    </row>
    <row r="1051" spans="1:55" x14ac:dyDescent="0.25">
      <c r="A1051" s="46">
        <v>72.599999999999994</v>
      </c>
      <c r="B1051" s="48" t="b">
        <v>1</v>
      </c>
      <c r="U1051" s="37"/>
      <c r="V1051" s="37"/>
      <c r="W1051" s="9"/>
      <c r="X1051" s="8"/>
      <c r="Y1051" s="8"/>
      <c r="Z1051" s="8"/>
      <c r="AA1051" s="8"/>
      <c r="AB1051" s="8"/>
      <c r="AC1051" s="8"/>
      <c r="AD1051" s="8"/>
      <c r="AE1051" s="8"/>
      <c r="AG1051" s="37"/>
      <c r="AH1051" s="37"/>
      <c r="AI1051" s="9"/>
      <c r="AJ1051" s="8"/>
      <c r="AK1051" s="8"/>
      <c r="AL1051" s="8"/>
      <c r="AM1051" s="8"/>
      <c r="AN1051" s="8"/>
      <c r="AO1051" s="8"/>
      <c r="AP1051" s="8"/>
      <c r="AQ1051" s="8"/>
      <c r="AS1051" s="37"/>
      <c r="AT1051" s="37"/>
      <c r="AU1051" s="9"/>
      <c r="AV1051" s="8"/>
      <c r="AW1051" s="8"/>
      <c r="AX1051" s="8"/>
      <c r="AY1051" s="8"/>
      <c r="AZ1051" s="8"/>
      <c r="BA1051" s="8"/>
      <c r="BB1051" s="8"/>
      <c r="BC1051" s="8"/>
    </row>
    <row r="1052" spans="1:55" x14ac:dyDescent="0.25">
      <c r="A1052" s="46">
        <v>72.400000000000006</v>
      </c>
      <c r="B1052" s="48" t="b">
        <v>1</v>
      </c>
      <c r="U1052" s="37"/>
      <c r="V1052" s="37"/>
      <c r="W1052" s="9"/>
      <c r="X1052" s="8"/>
      <c r="Y1052" s="8"/>
      <c r="Z1052" s="8"/>
      <c r="AA1052" s="8"/>
      <c r="AB1052" s="8"/>
      <c r="AC1052" s="8"/>
      <c r="AD1052" s="8"/>
      <c r="AE1052" s="8"/>
      <c r="AG1052" s="37"/>
      <c r="AH1052" s="37"/>
      <c r="AI1052" s="9"/>
      <c r="AJ1052" s="8"/>
      <c r="AK1052" s="8"/>
      <c r="AL1052" s="8"/>
      <c r="AM1052" s="8"/>
      <c r="AN1052" s="8"/>
      <c r="AO1052" s="8"/>
      <c r="AP1052" s="8"/>
      <c r="AQ1052" s="8"/>
      <c r="AS1052" s="37"/>
      <c r="AT1052" s="37"/>
      <c r="AU1052" s="9"/>
      <c r="AV1052" s="8"/>
      <c r="AW1052" s="8"/>
      <c r="AX1052" s="8"/>
      <c r="AY1052" s="8"/>
      <c r="AZ1052" s="8"/>
      <c r="BA1052" s="8"/>
      <c r="BB1052" s="8"/>
      <c r="BC1052" s="8"/>
    </row>
    <row r="1053" spans="1:55" x14ac:dyDescent="0.25">
      <c r="A1053" s="46">
        <v>72.099999999999994</v>
      </c>
      <c r="B1053" s="48" t="b">
        <v>1</v>
      </c>
      <c r="U1053" s="37"/>
      <c r="V1053" s="37"/>
      <c r="W1053" s="9"/>
      <c r="X1053" s="8"/>
      <c r="Y1053" s="8"/>
      <c r="Z1053" s="8"/>
      <c r="AA1053" s="8"/>
      <c r="AB1053" s="8"/>
      <c r="AC1053" s="8"/>
      <c r="AD1053" s="8"/>
      <c r="AE1053" s="8"/>
      <c r="AG1053" s="37"/>
      <c r="AH1053" s="37"/>
      <c r="AI1053" s="9"/>
      <c r="AJ1053" s="8"/>
      <c r="AK1053" s="8"/>
      <c r="AL1053" s="8"/>
      <c r="AM1053" s="8"/>
      <c r="AN1053" s="8"/>
      <c r="AO1053" s="8"/>
      <c r="AP1053" s="8"/>
      <c r="AQ1053" s="8"/>
      <c r="AS1053" s="37"/>
      <c r="AT1053" s="37"/>
      <c r="AU1053" s="9"/>
      <c r="AV1053" s="8"/>
      <c r="AW1053" s="8"/>
      <c r="AX1053" s="8"/>
      <c r="AY1053" s="8"/>
      <c r="AZ1053" s="8"/>
      <c r="BA1053" s="8"/>
      <c r="BB1053" s="8"/>
      <c r="BC1053" s="8"/>
    </row>
    <row r="1054" spans="1:55" x14ac:dyDescent="0.25">
      <c r="A1054" s="46">
        <v>71.900000000000006</v>
      </c>
      <c r="B1054" s="48" t="b">
        <v>1</v>
      </c>
      <c r="U1054" s="37"/>
      <c r="V1054" s="37"/>
      <c r="W1054" s="9"/>
      <c r="X1054" s="8"/>
      <c r="Y1054" s="8"/>
      <c r="Z1054" s="8"/>
      <c r="AA1054" s="8"/>
      <c r="AB1054" s="8"/>
      <c r="AC1054" s="8"/>
      <c r="AD1054" s="8"/>
      <c r="AE1054" s="8"/>
      <c r="AG1054" s="37"/>
      <c r="AH1054" s="37"/>
      <c r="AI1054" s="9"/>
      <c r="AJ1054" s="8"/>
      <c r="AK1054" s="8"/>
      <c r="AL1054" s="8"/>
      <c r="AM1054" s="8"/>
      <c r="AN1054" s="8"/>
      <c r="AO1054" s="8"/>
      <c r="AP1054" s="8"/>
      <c r="AQ1054" s="8"/>
      <c r="AS1054" s="37"/>
      <c r="AT1054" s="37"/>
      <c r="AU1054" s="9"/>
      <c r="AV1054" s="8"/>
      <c r="AW1054" s="8"/>
      <c r="AX1054" s="8"/>
      <c r="AY1054" s="8"/>
      <c r="AZ1054" s="8"/>
      <c r="BA1054" s="8"/>
      <c r="BB1054" s="8"/>
      <c r="BC1054" s="8"/>
    </row>
    <row r="1055" spans="1:55" x14ac:dyDescent="0.25">
      <c r="A1055" s="46">
        <v>71.7</v>
      </c>
      <c r="B1055" s="48" t="b">
        <v>1</v>
      </c>
      <c r="U1055" s="37"/>
      <c r="V1055" s="37"/>
      <c r="W1055" s="9"/>
      <c r="X1055" s="8"/>
      <c r="Y1055" s="8"/>
      <c r="Z1055" s="8"/>
      <c r="AA1055" s="8"/>
      <c r="AB1055" s="8"/>
      <c r="AC1055" s="8"/>
      <c r="AD1055" s="8"/>
      <c r="AE1055" s="8"/>
      <c r="AG1055" s="37"/>
      <c r="AH1055" s="37"/>
      <c r="AI1055" s="9"/>
      <c r="AJ1055" s="8"/>
      <c r="AK1055" s="8"/>
      <c r="AL1055" s="8"/>
      <c r="AM1055" s="8"/>
      <c r="AN1055" s="8"/>
      <c r="AO1055" s="8"/>
      <c r="AP1055" s="8"/>
      <c r="AQ1055" s="8"/>
      <c r="AS1055" s="37"/>
      <c r="AT1055" s="37"/>
      <c r="AU1055" s="9"/>
      <c r="AV1055" s="8"/>
      <c r="AW1055" s="8"/>
      <c r="AX1055" s="8"/>
      <c r="AY1055" s="8"/>
      <c r="AZ1055" s="8"/>
      <c r="BA1055" s="8"/>
      <c r="BB1055" s="8"/>
      <c r="BC1055" s="8"/>
    </row>
    <row r="1056" spans="1:55" x14ac:dyDescent="0.25">
      <c r="A1056" s="46">
        <v>71.5</v>
      </c>
      <c r="B1056" s="48" t="b">
        <v>1</v>
      </c>
      <c r="U1056" s="37"/>
      <c r="V1056" s="37"/>
      <c r="W1056" s="9"/>
      <c r="X1056" s="8"/>
      <c r="Y1056" s="8"/>
      <c r="Z1056" s="8"/>
      <c r="AA1056" s="8"/>
      <c r="AB1056" s="8"/>
      <c r="AC1056" s="8"/>
      <c r="AD1056" s="8"/>
      <c r="AE1056" s="8"/>
      <c r="AG1056" s="37"/>
      <c r="AH1056" s="37"/>
      <c r="AI1056" s="9"/>
      <c r="AJ1056" s="8"/>
      <c r="AK1056" s="8"/>
      <c r="AL1056" s="8"/>
      <c r="AM1056" s="8"/>
      <c r="AN1056" s="8"/>
      <c r="AO1056" s="8"/>
      <c r="AP1056" s="8"/>
      <c r="AQ1056" s="8"/>
      <c r="AS1056" s="37"/>
      <c r="AT1056" s="37"/>
      <c r="AU1056" s="9"/>
      <c r="AV1056" s="8"/>
      <c r="AW1056" s="8"/>
      <c r="AX1056" s="8"/>
      <c r="AY1056" s="8"/>
      <c r="AZ1056" s="8"/>
      <c r="BA1056" s="8"/>
      <c r="BB1056" s="8"/>
      <c r="BC1056" s="8"/>
    </row>
    <row r="1057" spans="1:55" x14ac:dyDescent="0.25">
      <c r="A1057" s="46">
        <v>73</v>
      </c>
      <c r="B1057" s="48" t="b">
        <v>1</v>
      </c>
      <c r="U1057" s="37"/>
      <c r="V1057" s="37"/>
      <c r="W1057" s="9"/>
      <c r="X1057" s="8"/>
      <c r="Y1057" s="8"/>
      <c r="Z1057" s="8"/>
      <c r="AA1057" s="8"/>
      <c r="AB1057" s="8"/>
      <c r="AC1057" s="8"/>
      <c r="AD1057" s="8"/>
      <c r="AE1057" s="8"/>
      <c r="AG1057" s="37"/>
      <c r="AH1057" s="37"/>
      <c r="AI1057" s="9"/>
      <c r="AJ1057" s="8"/>
      <c r="AK1057" s="8"/>
      <c r="AL1057" s="8"/>
      <c r="AM1057" s="8"/>
      <c r="AN1057" s="8"/>
      <c r="AO1057" s="8"/>
      <c r="AP1057" s="8"/>
      <c r="AQ1057" s="8"/>
      <c r="AS1057" s="37"/>
      <c r="AT1057" s="37"/>
      <c r="AU1057" s="9"/>
      <c r="AV1057" s="8"/>
      <c r="AW1057" s="8"/>
      <c r="AX1057" s="8"/>
      <c r="AY1057" s="8"/>
      <c r="AZ1057" s="8"/>
      <c r="BA1057" s="8"/>
      <c r="BB1057" s="8"/>
      <c r="BC1057" s="8"/>
    </row>
    <row r="1058" spans="1:55" x14ac:dyDescent="0.25">
      <c r="A1058" s="46">
        <v>71.099999999999994</v>
      </c>
      <c r="B1058" s="48" t="b">
        <v>1</v>
      </c>
      <c r="U1058" s="37"/>
      <c r="V1058" s="37"/>
      <c r="W1058" s="9"/>
      <c r="X1058" s="8"/>
      <c r="Y1058" s="8"/>
      <c r="Z1058" s="8"/>
      <c r="AA1058" s="8"/>
      <c r="AB1058" s="8"/>
      <c r="AC1058" s="8"/>
      <c r="AD1058" s="8"/>
      <c r="AE1058" s="8"/>
      <c r="AG1058" s="37"/>
      <c r="AH1058" s="37"/>
      <c r="AI1058" s="9"/>
      <c r="AJ1058" s="8"/>
      <c r="AK1058" s="8"/>
      <c r="AL1058" s="8"/>
      <c r="AM1058" s="8"/>
      <c r="AN1058" s="8"/>
      <c r="AO1058" s="8"/>
      <c r="AP1058" s="8"/>
      <c r="AQ1058" s="8"/>
      <c r="AS1058" s="37"/>
      <c r="AT1058" s="37"/>
      <c r="AU1058" s="9"/>
      <c r="AV1058" s="8"/>
      <c r="AW1058" s="8"/>
      <c r="AX1058" s="8"/>
      <c r="AY1058" s="8"/>
      <c r="AZ1058" s="8"/>
      <c r="BA1058" s="8"/>
      <c r="BB1058" s="8"/>
      <c r="BC1058" s="8"/>
    </row>
    <row r="1059" spans="1:55" x14ac:dyDescent="0.25">
      <c r="A1059" s="46">
        <v>79</v>
      </c>
      <c r="B1059" s="48" t="b">
        <v>1</v>
      </c>
      <c r="U1059" s="37"/>
      <c r="V1059" s="37"/>
      <c r="W1059" s="9"/>
      <c r="X1059" s="8"/>
      <c r="Y1059" s="8"/>
      <c r="Z1059" s="8"/>
      <c r="AA1059" s="8"/>
      <c r="AB1059" s="8"/>
      <c r="AC1059" s="8"/>
      <c r="AD1059" s="8"/>
      <c r="AE1059" s="8"/>
      <c r="AG1059" s="37"/>
      <c r="AH1059" s="37"/>
      <c r="AI1059" s="9"/>
      <c r="AJ1059" s="8"/>
      <c r="AK1059" s="8"/>
      <c r="AL1059" s="8"/>
      <c r="AM1059" s="8"/>
      <c r="AN1059" s="8"/>
      <c r="AO1059" s="8"/>
      <c r="AP1059" s="8"/>
      <c r="AQ1059" s="8"/>
      <c r="AS1059" s="37"/>
      <c r="AT1059" s="37"/>
      <c r="AU1059" s="9"/>
      <c r="AV1059" s="8"/>
      <c r="AW1059" s="8"/>
      <c r="AX1059" s="8"/>
      <c r="AY1059" s="8"/>
      <c r="AZ1059" s="8"/>
      <c r="BA1059" s="8"/>
      <c r="BB1059" s="8"/>
      <c r="BC1059" s="8"/>
    </row>
    <row r="1060" spans="1:55" x14ac:dyDescent="0.25">
      <c r="A1060" s="46">
        <v>77</v>
      </c>
      <c r="B1060" s="48" t="b">
        <v>1</v>
      </c>
      <c r="U1060" s="37"/>
      <c r="V1060" s="37"/>
      <c r="W1060" s="9"/>
      <c r="X1060" s="8"/>
      <c r="Y1060" s="8"/>
      <c r="Z1060" s="8"/>
      <c r="AA1060" s="8"/>
      <c r="AB1060" s="8"/>
      <c r="AC1060" s="8"/>
      <c r="AD1060" s="8"/>
      <c r="AE1060" s="8"/>
      <c r="AG1060" s="37"/>
      <c r="AH1060" s="37"/>
      <c r="AI1060" s="9"/>
      <c r="AJ1060" s="8"/>
      <c r="AK1060" s="8"/>
      <c r="AL1060" s="8"/>
      <c r="AM1060" s="8"/>
      <c r="AN1060" s="8"/>
      <c r="AO1060" s="8"/>
      <c r="AP1060" s="8"/>
      <c r="AQ1060" s="8"/>
      <c r="AS1060" s="37"/>
      <c r="AT1060" s="37"/>
      <c r="AU1060" s="9"/>
      <c r="AV1060" s="8"/>
      <c r="AW1060" s="8"/>
      <c r="AX1060" s="8"/>
      <c r="AY1060" s="8"/>
      <c r="AZ1060" s="8"/>
      <c r="BA1060" s="8"/>
      <c r="BB1060" s="8"/>
      <c r="BC1060" s="8"/>
    </row>
    <row r="1061" spans="1:55" x14ac:dyDescent="0.25">
      <c r="A1061" s="46">
        <v>74</v>
      </c>
      <c r="B1061" s="48" t="b">
        <v>1</v>
      </c>
      <c r="U1061" s="37"/>
      <c r="V1061" s="37"/>
      <c r="W1061" s="9"/>
      <c r="X1061" s="8"/>
      <c r="Y1061" s="8"/>
      <c r="Z1061" s="8"/>
      <c r="AA1061" s="8"/>
      <c r="AB1061" s="8"/>
      <c r="AC1061" s="8"/>
      <c r="AD1061" s="8"/>
      <c r="AE1061" s="8"/>
      <c r="AG1061" s="37"/>
      <c r="AH1061" s="37"/>
      <c r="AI1061" s="9"/>
      <c r="AJ1061" s="8"/>
      <c r="AK1061" s="8"/>
      <c r="AL1061" s="8"/>
      <c r="AM1061" s="8"/>
      <c r="AN1061" s="8"/>
      <c r="AO1061" s="8"/>
      <c r="AP1061" s="8"/>
      <c r="AQ1061" s="8"/>
      <c r="AS1061" s="37"/>
      <c r="AT1061" s="37"/>
      <c r="AU1061" s="9"/>
      <c r="AV1061" s="8"/>
      <c r="AW1061" s="8"/>
      <c r="AX1061" s="8"/>
      <c r="AY1061" s="8"/>
      <c r="AZ1061" s="8"/>
      <c r="BA1061" s="8"/>
      <c r="BB1061" s="8"/>
      <c r="BC1061" s="8"/>
    </row>
    <row r="1062" spans="1:55" x14ac:dyDescent="0.25">
      <c r="A1062" s="46">
        <v>71.900000000000006</v>
      </c>
      <c r="B1062" s="48" t="b">
        <v>1</v>
      </c>
      <c r="U1062" s="37"/>
      <c r="V1062" s="37"/>
      <c r="W1062" s="9"/>
      <c r="X1062" s="8"/>
      <c r="Y1062" s="8"/>
      <c r="Z1062" s="8"/>
      <c r="AA1062" s="8"/>
      <c r="AB1062" s="8"/>
      <c r="AC1062" s="8"/>
      <c r="AD1062" s="8"/>
      <c r="AE1062" s="8"/>
      <c r="AG1062" s="37"/>
      <c r="AH1062" s="37"/>
      <c r="AI1062" s="9"/>
      <c r="AJ1062" s="8"/>
      <c r="AK1062" s="8"/>
      <c r="AL1062" s="8"/>
      <c r="AM1062" s="8"/>
      <c r="AN1062" s="8"/>
      <c r="AO1062" s="8"/>
      <c r="AP1062" s="8"/>
      <c r="AQ1062" s="8"/>
      <c r="AS1062" s="37"/>
      <c r="AT1062" s="37"/>
      <c r="AU1062" s="9"/>
      <c r="AV1062" s="8"/>
      <c r="AW1062" s="8"/>
      <c r="AX1062" s="8"/>
      <c r="AY1062" s="8"/>
      <c r="AZ1062" s="8"/>
      <c r="BA1062" s="8"/>
      <c r="BB1062" s="8"/>
      <c r="BC1062" s="8"/>
    </row>
    <row r="1063" spans="1:55" x14ac:dyDescent="0.25">
      <c r="A1063" s="46">
        <v>71.7</v>
      </c>
      <c r="B1063" s="48" t="b">
        <v>1</v>
      </c>
      <c r="U1063" s="37"/>
      <c r="V1063" s="37"/>
      <c r="W1063" s="9"/>
      <c r="X1063" s="8"/>
      <c r="Y1063" s="8"/>
      <c r="Z1063" s="8"/>
      <c r="AA1063" s="8"/>
      <c r="AB1063" s="8"/>
      <c r="AC1063" s="8"/>
      <c r="AD1063" s="8"/>
      <c r="AE1063" s="8"/>
      <c r="AG1063" s="37"/>
      <c r="AH1063" s="37"/>
      <c r="AI1063" s="9"/>
      <c r="AJ1063" s="8"/>
      <c r="AK1063" s="8"/>
      <c r="AL1063" s="8"/>
      <c r="AM1063" s="8"/>
      <c r="AN1063" s="8"/>
      <c r="AO1063" s="8"/>
      <c r="AP1063" s="8"/>
      <c r="AQ1063" s="8"/>
      <c r="AS1063" s="37"/>
      <c r="AT1063" s="37"/>
      <c r="AU1063" s="9"/>
      <c r="AV1063" s="8"/>
      <c r="AW1063" s="8"/>
      <c r="AX1063" s="8"/>
      <c r="AY1063" s="8"/>
      <c r="AZ1063" s="8"/>
      <c r="BA1063" s="8"/>
      <c r="BB1063" s="8"/>
      <c r="BC1063" s="8"/>
    </row>
    <row r="1064" spans="1:55" x14ac:dyDescent="0.25">
      <c r="A1064" s="46">
        <v>71.400000000000006</v>
      </c>
      <c r="B1064" s="48" t="b">
        <v>1</v>
      </c>
      <c r="U1064" s="37"/>
      <c r="V1064" s="37"/>
      <c r="W1064" s="9"/>
      <c r="X1064" s="8"/>
      <c r="Y1064" s="8"/>
      <c r="Z1064" s="8"/>
      <c r="AA1064" s="8"/>
      <c r="AB1064" s="8"/>
      <c r="AC1064" s="8"/>
      <c r="AD1064" s="8"/>
      <c r="AE1064" s="8"/>
      <c r="AG1064" s="37"/>
      <c r="AH1064" s="37"/>
      <c r="AI1064" s="9"/>
      <c r="AJ1064" s="8"/>
      <c r="AK1064" s="8"/>
      <c r="AL1064" s="8"/>
      <c r="AM1064" s="8"/>
      <c r="AN1064" s="8"/>
      <c r="AO1064" s="8"/>
      <c r="AP1064" s="8"/>
      <c r="AQ1064" s="8"/>
      <c r="AS1064" s="37"/>
      <c r="AT1064" s="37"/>
      <c r="AU1064" s="9"/>
      <c r="AV1064" s="8"/>
      <c r="AW1064" s="8"/>
      <c r="AX1064" s="8"/>
      <c r="AY1064" s="8"/>
      <c r="AZ1064" s="8"/>
      <c r="BA1064" s="8"/>
      <c r="BB1064" s="8"/>
      <c r="BC1064" s="8"/>
    </row>
    <row r="1065" spans="1:55" x14ac:dyDescent="0.25">
      <c r="A1065" s="46">
        <v>71.3</v>
      </c>
      <c r="B1065" s="48" t="b">
        <v>1</v>
      </c>
      <c r="U1065" s="37"/>
      <c r="V1065" s="37"/>
      <c r="W1065" s="9"/>
      <c r="X1065" s="8"/>
      <c r="Y1065" s="8"/>
      <c r="Z1065" s="8"/>
      <c r="AA1065" s="8"/>
      <c r="AB1065" s="8"/>
      <c r="AC1065" s="8"/>
      <c r="AD1065" s="8"/>
      <c r="AE1065" s="8"/>
      <c r="AG1065" s="37"/>
      <c r="AH1065" s="37"/>
      <c r="AI1065" s="9"/>
      <c r="AJ1065" s="8"/>
      <c r="AK1065" s="8"/>
      <c r="AL1065" s="8"/>
      <c r="AM1065" s="8"/>
      <c r="AN1065" s="8"/>
      <c r="AO1065" s="8"/>
      <c r="AP1065" s="8"/>
      <c r="AQ1065" s="8"/>
      <c r="AS1065" s="37"/>
      <c r="AT1065" s="37"/>
      <c r="AU1065" s="9"/>
      <c r="AV1065" s="8"/>
      <c r="AW1065" s="8"/>
      <c r="AX1065" s="8"/>
      <c r="AY1065" s="8"/>
      <c r="AZ1065" s="8"/>
      <c r="BA1065" s="8"/>
      <c r="BB1065" s="8"/>
      <c r="BC1065" s="8"/>
    </row>
    <row r="1066" spans="1:55" x14ac:dyDescent="0.25">
      <c r="A1066" s="46">
        <v>71.099999999999994</v>
      </c>
      <c r="B1066" s="48" t="b">
        <v>1</v>
      </c>
      <c r="U1066" s="37"/>
      <c r="V1066" s="37"/>
      <c r="W1066" s="9"/>
      <c r="X1066" s="8"/>
      <c r="Y1066" s="8"/>
      <c r="Z1066" s="8"/>
      <c r="AA1066" s="8"/>
      <c r="AB1066" s="8"/>
      <c r="AC1066" s="8"/>
      <c r="AD1066" s="8"/>
      <c r="AE1066" s="8"/>
      <c r="AG1066" s="37"/>
      <c r="AH1066" s="37"/>
      <c r="AI1066" s="9"/>
      <c r="AJ1066" s="8"/>
      <c r="AK1066" s="8"/>
      <c r="AL1066" s="8"/>
      <c r="AM1066" s="8"/>
      <c r="AN1066" s="8"/>
      <c r="AO1066" s="8"/>
      <c r="AP1066" s="8"/>
      <c r="AQ1066" s="8"/>
      <c r="AS1066" s="37"/>
      <c r="AT1066" s="37"/>
      <c r="AU1066" s="9"/>
      <c r="AV1066" s="8"/>
      <c r="AW1066" s="8"/>
      <c r="AX1066" s="8"/>
      <c r="AY1066" s="8"/>
      <c r="AZ1066" s="8"/>
      <c r="BA1066" s="8"/>
      <c r="BB1066" s="8"/>
      <c r="BC1066" s="8"/>
    </row>
    <row r="1067" spans="1:55" x14ac:dyDescent="0.25">
      <c r="A1067" s="46">
        <v>77</v>
      </c>
      <c r="B1067" s="48" t="b">
        <v>1</v>
      </c>
      <c r="U1067" s="37"/>
      <c r="V1067" s="37"/>
      <c r="W1067" s="9"/>
      <c r="X1067" s="8"/>
      <c r="Y1067" s="8"/>
      <c r="Z1067" s="8"/>
      <c r="AA1067" s="8"/>
      <c r="AB1067" s="8"/>
      <c r="AC1067" s="8"/>
      <c r="AD1067" s="8"/>
      <c r="AE1067" s="8"/>
      <c r="AG1067" s="37"/>
      <c r="AH1067" s="37"/>
      <c r="AI1067" s="9"/>
      <c r="AJ1067" s="8"/>
      <c r="AK1067" s="8"/>
      <c r="AL1067" s="8"/>
      <c r="AM1067" s="8"/>
      <c r="AN1067" s="8"/>
      <c r="AO1067" s="8"/>
      <c r="AP1067" s="8"/>
      <c r="AQ1067" s="8"/>
      <c r="AS1067" s="37"/>
      <c r="AT1067" s="37"/>
      <c r="AU1067" s="9"/>
      <c r="AV1067" s="8"/>
      <c r="AW1067" s="8"/>
      <c r="AX1067" s="8"/>
      <c r="AY1067" s="8"/>
      <c r="AZ1067" s="8"/>
      <c r="BA1067" s="8"/>
      <c r="BB1067" s="8"/>
      <c r="BC1067" s="8"/>
    </row>
    <row r="1068" spans="1:55" x14ac:dyDescent="0.25">
      <c r="A1068" s="46">
        <v>76</v>
      </c>
      <c r="B1068" s="48" t="b">
        <v>1</v>
      </c>
      <c r="U1068" s="37"/>
      <c r="V1068" s="37"/>
      <c r="W1068" s="9"/>
      <c r="X1068" s="8"/>
      <c r="Y1068" s="8"/>
      <c r="Z1068" s="8"/>
      <c r="AA1068" s="8"/>
      <c r="AB1068" s="8"/>
      <c r="AC1068" s="8"/>
      <c r="AD1068" s="8"/>
      <c r="AE1068" s="8"/>
      <c r="AG1068" s="37"/>
      <c r="AH1068" s="37"/>
      <c r="AI1068" s="9"/>
      <c r="AJ1068" s="8"/>
      <c r="AK1068" s="8"/>
      <c r="AL1068" s="8"/>
      <c r="AM1068" s="8"/>
      <c r="AN1068" s="8"/>
      <c r="AO1068" s="8"/>
      <c r="AP1068" s="8"/>
      <c r="AQ1068" s="8"/>
      <c r="AS1068" s="37"/>
      <c r="AT1068" s="37"/>
      <c r="AU1068" s="9"/>
      <c r="AV1068" s="8"/>
      <c r="AW1068" s="8"/>
      <c r="AX1068" s="8"/>
      <c r="AY1068" s="8"/>
      <c r="AZ1068" s="8"/>
      <c r="BA1068" s="8"/>
      <c r="BB1068" s="8"/>
      <c r="BC1068" s="8"/>
    </row>
    <row r="1069" spans="1:55" x14ac:dyDescent="0.25">
      <c r="A1069" s="46">
        <v>79</v>
      </c>
      <c r="B1069" s="48" t="b">
        <v>1</v>
      </c>
      <c r="U1069" s="37"/>
      <c r="V1069" s="37"/>
      <c r="W1069" s="9"/>
      <c r="X1069" s="8"/>
      <c r="Y1069" s="8"/>
      <c r="Z1069" s="8"/>
      <c r="AA1069" s="8"/>
      <c r="AB1069" s="8"/>
      <c r="AC1069" s="8"/>
      <c r="AD1069" s="8"/>
      <c r="AE1069" s="8"/>
      <c r="AG1069" s="37"/>
      <c r="AH1069" s="37"/>
      <c r="AI1069" s="9"/>
      <c r="AJ1069" s="8"/>
      <c r="AK1069" s="8"/>
      <c r="AL1069" s="8"/>
      <c r="AM1069" s="8"/>
      <c r="AN1069" s="8"/>
      <c r="AO1069" s="8"/>
      <c r="AP1069" s="8"/>
      <c r="AQ1069" s="8"/>
      <c r="AS1069" s="37"/>
      <c r="AT1069" s="37"/>
      <c r="AU1069" s="9"/>
      <c r="AV1069" s="8"/>
      <c r="AW1069" s="8"/>
      <c r="AX1069" s="8"/>
      <c r="AY1069" s="8"/>
      <c r="AZ1069" s="8"/>
      <c r="BA1069" s="8"/>
      <c r="BB1069" s="8"/>
      <c r="BC1069" s="8"/>
    </row>
    <row r="1070" spans="1:55" x14ac:dyDescent="0.25">
      <c r="A1070" s="46">
        <v>75</v>
      </c>
      <c r="B1070" s="48" t="b">
        <v>1</v>
      </c>
      <c r="U1070" s="37"/>
      <c r="V1070" s="37"/>
      <c r="W1070" s="9"/>
      <c r="X1070" s="8"/>
      <c r="Y1070" s="8"/>
      <c r="Z1070" s="8"/>
      <c r="AA1070" s="8"/>
      <c r="AB1070" s="8"/>
      <c r="AC1070" s="8"/>
      <c r="AD1070" s="8"/>
      <c r="AE1070" s="8"/>
      <c r="AG1070" s="37"/>
      <c r="AH1070" s="37"/>
      <c r="AI1070" s="9"/>
      <c r="AJ1070" s="8"/>
      <c r="AK1070" s="8"/>
      <c r="AL1070" s="8"/>
      <c r="AM1070" s="8"/>
      <c r="AN1070" s="8"/>
      <c r="AO1070" s="8"/>
      <c r="AP1070" s="8"/>
      <c r="AQ1070" s="8"/>
      <c r="AS1070" s="37"/>
      <c r="AT1070" s="37"/>
      <c r="AU1070" s="9"/>
      <c r="AV1070" s="8"/>
      <c r="AW1070" s="8"/>
      <c r="AX1070" s="8"/>
      <c r="AY1070" s="8"/>
      <c r="AZ1070" s="8"/>
      <c r="BA1070" s="8"/>
      <c r="BB1070" s="8"/>
      <c r="BC1070" s="8"/>
    </row>
    <row r="1071" spans="1:55" x14ac:dyDescent="0.25">
      <c r="A1071" s="46">
        <v>69.7</v>
      </c>
      <c r="B1071" s="48" t="b">
        <v>1</v>
      </c>
      <c r="U1071" s="37"/>
      <c r="V1071" s="37"/>
      <c r="W1071" s="9"/>
      <c r="X1071" s="8"/>
      <c r="Y1071" s="8"/>
      <c r="Z1071" s="8"/>
      <c r="AA1071" s="8"/>
      <c r="AB1071" s="8"/>
      <c r="AC1071" s="8"/>
      <c r="AD1071" s="8"/>
      <c r="AE1071" s="8"/>
      <c r="AG1071" s="37"/>
      <c r="AH1071" s="37"/>
      <c r="AI1071" s="9"/>
      <c r="AJ1071" s="8"/>
      <c r="AK1071" s="8"/>
      <c r="AL1071" s="8"/>
      <c r="AM1071" s="8"/>
      <c r="AN1071" s="8"/>
      <c r="AO1071" s="8"/>
      <c r="AP1071" s="8"/>
      <c r="AQ1071" s="8"/>
      <c r="AS1071" s="37"/>
      <c r="AT1071" s="37"/>
      <c r="AU1071" s="9"/>
      <c r="AV1071" s="8"/>
      <c r="AW1071" s="8"/>
      <c r="AX1071" s="8"/>
      <c r="AY1071" s="8"/>
      <c r="AZ1071" s="8"/>
      <c r="BA1071" s="8"/>
      <c r="BB1071" s="8"/>
      <c r="BC1071" s="8"/>
    </row>
    <row r="1072" spans="1:55" x14ac:dyDescent="0.25">
      <c r="A1072" s="46">
        <v>69.2</v>
      </c>
      <c r="B1072" s="48" t="b">
        <v>1</v>
      </c>
      <c r="U1072" s="37"/>
      <c r="V1072" s="37"/>
      <c r="W1072" s="9"/>
      <c r="X1072" s="8"/>
      <c r="Y1072" s="8"/>
      <c r="Z1072" s="8"/>
      <c r="AA1072" s="8"/>
      <c r="AB1072" s="8"/>
      <c r="AC1072" s="8"/>
      <c r="AD1072" s="8"/>
      <c r="AE1072" s="8"/>
      <c r="AG1072" s="37"/>
      <c r="AH1072" s="37"/>
      <c r="AI1072" s="9"/>
      <c r="AJ1072" s="8"/>
      <c r="AK1072" s="8"/>
      <c r="AL1072" s="8"/>
      <c r="AM1072" s="8"/>
      <c r="AN1072" s="8"/>
      <c r="AO1072" s="8"/>
      <c r="AP1072" s="8"/>
      <c r="AQ1072" s="8"/>
      <c r="AS1072" s="37"/>
      <c r="AT1072" s="37"/>
      <c r="AU1072" s="9"/>
      <c r="AV1072" s="8"/>
      <c r="AW1072" s="8"/>
      <c r="AX1072" s="8"/>
      <c r="AY1072" s="8"/>
      <c r="AZ1072" s="8"/>
      <c r="BA1072" s="8"/>
      <c r="BB1072" s="8"/>
      <c r="BC1072" s="8"/>
    </row>
    <row r="1073" spans="1:55" x14ac:dyDescent="0.25">
      <c r="A1073" s="46">
        <v>69.599999999999994</v>
      </c>
      <c r="B1073" s="48" t="b">
        <v>1</v>
      </c>
      <c r="U1073" s="37"/>
      <c r="V1073" s="37"/>
      <c r="W1073" s="9"/>
      <c r="X1073" s="8"/>
      <c r="Y1073" s="8"/>
      <c r="Z1073" s="8"/>
      <c r="AA1073" s="8"/>
      <c r="AB1073" s="8"/>
      <c r="AC1073" s="8"/>
      <c r="AD1073" s="8"/>
      <c r="AE1073" s="8"/>
      <c r="AG1073" s="37"/>
      <c r="AH1073" s="37"/>
      <c r="AI1073" s="9"/>
      <c r="AJ1073" s="8"/>
      <c r="AK1073" s="8"/>
      <c r="AL1073" s="8"/>
      <c r="AM1073" s="8"/>
      <c r="AN1073" s="8"/>
      <c r="AO1073" s="8"/>
      <c r="AP1073" s="8"/>
      <c r="AQ1073" s="8"/>
      <c r="AS1073" s="37"/>
      <c r="AT1073" s="37"/>
      <c r="AU1073" s="9"/>
      <c r="AV1073" s="8"/>
      <c r="AW1073" s="8"/>
      <c r="AX1073" s="8"/>
      <c r="AY1073" s="8"/>
      <c r="AZ1073" s="8"/>
      <c r="BA1073" s="8"/>
      <c r="BB1073" s="8"/>
      <c r="BC1073" s="8"/>
    </row>
    <row r="1074" spans="1:55" x14ac:dyDescent="0.25">
      <c r="A1074" s="46">
        <v>69.400000000000006</v>
      </c>
      <c r="B1074" s="48" t="b">
        <v>1</v>
      </c>
      <c r="U1074" s="37"/>
      <c r="V1074" s="37"/>
      <c r="W1074" s="9"/>
      <c r="X1074" s="8"/>
      <c r="Y1074" s="8"/>
      <c r="Z1074" s="8"/>
      <c r="AA1074" s="8"/>
      <c r="AB1074" s="8"/>
      <c r="AC1074" s="8"/>
      <c r="AD1074" s="8"/>
      <c r="AE1074" s="8"/>
      <c r="AG1074" s="37"/>
      <c r="AH1074" s="37"/>
      <c r="AI1074" s="9"/>
      <c r="AJ1074" s="8"/>
      <c r="AK1074" s="8"/>
      <c r="AL1074" s="8"/>
      <c r="AM1074" s="8"/>
      <c r="AN1074" s="8"/>
      <c r="AO1074" s="8"/>
      <c r="AP1074" s="8"/>
      <c r="AQ1074" s="8"/>
      <c r="AS1074" s="37"/>
      <c r="AT1074" s="37"/>
      <c r="AU1074" s="9"/>
      <c r="AV1074" s="8"/>
      <c r="AW1074" s="8"/>
      <c r="AX1074" s="8"/>
      <c r="AY1074" s="8"/>
      <c r="AZ1074" s="8"/>
      <c r="BA1074" s="8"/>
      <c r="BB1074" s="8"/>
      <c r="BC1074" s="8"/>
    </row>
    <row r="1075" spans="1:55" x14ac:dyDescent="0.25">
      <c r="A1075" s="46">
        <v>69.3</v>
      </c>
      <c r="B1075" s="48" t="b">
        <v>1</v>
      </c>
      <c r="U1075" s="37"/>
      <c r="V1075" s="37"/>
      <c r="W1075" s="9"/>
      <c r="X1075" s="8"/>
      <c r="Y1075" s="8"/>
      <c r="Z1075" s="8"/>
      <c r="AA1075" s="8"/>
      <c r="AB1075" s="8"/>
      <c r="AC1075" s="8"/>
      <c r="AD1075" s="8"/>
      <c r="AE1075" s="8"/>
      <c r="AG1075" s="37"/>
      <c r="AH1075" s="37"/>
      <c r="AI1075" s="9"/>
      <c r="AJ1075" s="8"/>
      <c r="AK1075" s="8"/>
      <c r="AL1075" s="8"/>
      <c r="AM1075" s="8"/>
      <c r="AN1075" s="8"/>
      <c r="AO1075" s="8"/>
      <c r="AP1075" s="8"/>
      <c r="AQ1075" s="8"/>
      <c r="AS1075" s="37"/>
      <c r="AT1075" s="37"/>
      <c r="AU1075" s="9"/>
      <c r="AV1075" s="8"/>
      <c r="AW1075" s="8"/>
      <c r="AX1075" s="8"/>
      <c r="AY1075" s="8"/>
      <c r="AZ1075" s="8"/>
      <c r="BA1075" s="8"/>
      <c r="BB1075" s="8"/>
      <c r="BC1075" s="8"/>
    </row>
    <row r="1076" spans="1:55" x14ac:dyDescent="0.25">
      <c r="A1076" s="46">
        <v>68.400000000000006</v>
      </c>
      <c r="B1076" s="48" t="b">
        <v>1</v>
      </c>
      <c r="U1076" s="37"/>
      <c r="V1076" s="37"/>
      <c r="W1076" s="9"/>
      <c r="X1076" s="8"/>
      <c r="Y1076" s="8"/>
      <c r="Z1076" s="8"/>
      <c r="AA1076" s="8"/>
      <c r="AB1076" s="8"/>
      <c r="AC1076" s="8"/>
      <c r="AD1076" s="8"/>
      <c r="AE1076" s="8"/>
      <c r="AG1076" s="37"/>
      <c r="AH1076" s="37"/>
      <c r="AI1076" s="9"/>
      <c r="AJ1076" s="8"/>
      <c r="AK1076" s="8"/>
      <c r="AL1076" s="8"/>
      <c r="AM1076" s="8"/>
      <c r="AN1076" s="8"/>
      <c r="AO1076" s="8"/>
      <c r="AP1076" s="8"/>
      <c r="AQ1076" s="8"/>
      <c r="AS1076" s="37"/>
      <c r="AT1076" s="37"/>
      <c r="AU1076" s="9"/>
      <c r="AV1076" s="8"/>
      <c r="AW1076" s="8"/>
      <c r="AX1076" s="8"/>
      <c r="AY1076" s="8"/>
      <c r="AZ1076" s="8"/>
      <c r="BA1076" s="8"/>
      <c r="BB1076" s="8"/>
      <c r="BC1076" s="8"/>
    </row>
    <row r="1077" spans="1:55" x14ac:dyDescent="0.25">
      <c r="A1077" s="46">
        <v>67.7</v>
      </c>
      <c r="B1077" s="48" t="b">
        <v>1</v>
      </c>
      <c r="U1077" s="37"/>
      <c r="V1077" s="37"/>
      <c r="W1077" s="9"/>
      <c r="X1077" s="8"/>
      <c r="Y1077" s="8"/>
      <c r="Z1077" s="8"/>
      <c r="AA1077" s="8"/>
      <c r="AB1077" s="8"/>
      <c r="AC1077" s="8"/>
      <c r="AD1077" s="8"/>
      <c r="AE1077" s="8"/>
      <c r="AG1077" s="37"/>
      <c r="AH1077" s="37"/>
      <c r="AI1077" s="9"/>
      <c r="AJ1077" s="8"/>
      <c r="AK1077" s="8"/>
      <c r="AL1077" s="8"/>
      <c r="AM1077" s="8"/>
      <c r="AN1077" s="8"/>
      <c r="AO1077" s="8"/>
      <c r="AP1077" s="8"/>
      <c r="AQ1077" s="8"/>
      <c r="AS1077" s="37"/>
      <c r="AT1077" s="37"/>
      <c r="AU1077" s="9"/>
      <c r="AV1077" s="8"/>
      <c r="AW1077" s="8"/>
      <c r="AX1077" s="8"/>
      <c r="AY1077" s="8"/>
      <c r="AZ1077" s="8"/>
      <c r="BA1077" s="8"/>
      <c r="BB1077" s="8"/>
      <c r="BC1077" s="8"/>
    </row>
    <row r="1078" spans="1:55" x14ac:dyDescent="0.25">
      <c r="A1078" s="46">
        <v>59</v>
      </c>
      <c r="B1078" s="48" t="b">
        <v>1</v>
      </c>
      <c r="U1078" s="37"/>
      <c r="V1078" s="37"/>
      <c r="W1078" s="9"/>
      <c r="X1078" s="8"/>
      <c r="Y1078" s="8"/>
      <c r="Z1078" s="8"/>
      <c r="AA1078" s="8"/>
      <c r="AB1078" s="8"/>
      <c r="AC1078" s="8"/>
      <c r="AD1078" s="8"/>
      <c r="AE1078" s="8"/>
      <c r="AG1078" s="37"/>
      <c r="AH1078" s="37"/>
      <c r="AI1078" s="9"/>
      <c r="AJ1078" s="8"/>
      <c r="AK1078" s="8"/>
      <c r="AL1078" s="8"/>
      <c r="AM1078" s="8"/>
      <c r="AN1078" s="8"/>
      <c r="AO1078" s="8"/>
      <c r="AP1078" s="8"/>
      <c r="AQ1078" s="8"/>
      <c r="AS1078" s="37"/>
      <c r="AT1078" s="37"/>
      <c r="AU1078" s="9"/>
      <c r="AV1078" s="8"/>
      <c r="AW1078" s="8"/>
      <c r="AX1078" s="8"/>
      <c r="AY1078" s="8"/>
      <c r="AZ1078" s="8"/>
      <c r="BA1078" s="8"/>
      <c r="BB1078" s="8"/>
      <c r="BC1078" s="8"/>
    </row>
    <row r="1079" spans="1:55" x14ac:dyDescent="0.25">
      <c r="A1079" s="46">
        <v>58.1</v>
      </c>
      <c r="B1079" s="48" t="b">
        <v>1</v>
      </c>
      <c r="U1079" s="37"/>
      <c r="V1079" s="37"/>
      <c r="W1079" s="9"/>
      <c r="X1079" s="8"/>
      <c r="Y1079" s="8"/>
      <c r="Z1079" s="8"/>
      <c r="AA1079" s="8"/>
      <c r="AB1079" s="8"/>
      <c r="AC1079" s="8"/>
      <c r="AD1079" s="8"/>
      <c r="AE1079" s="8"/>
      <c r="AG1079" s="37"/>
      <c r="AH1079" s="37"/>
      <c r="AI1079" s="9"/>
      <c r="AJ1079" s="8"/>
      <c r="AK1079" s="8"/>
      <c r="AL1079" s="8"/>
      <c r="AM1079" s="8"/>
      <c r="AN1079" s="8"/>
      <c r="AO1079" s="8"/>
      <c r="AP1079" s="8"/>
      <c r="AQ1079" s="8"/>
      <c r="AS1079" s="37"/>
      <c r="AT1079" s="37"/>
      <c r="AU1079" s="9"/>
      <c r="AV1079" s="8"/>
      <c r="AW1079" s="8"/>
      <c r="AX1079" s="8"/>
      <c r="AY1079" s="8"/>
      <c r="AZ1079" s="8"/>
      <c r="BA1079" s="8"/>
      <c r="BB1079" s="8"/>
      <c r="BC1079" s="8"/>
    </row>
    <row r="1080" spans="1:55" x14ac:dyDescent="0.25">
      <c r="A1080" s="46">
        <v>58.8</v>
      </c>
      <c r="B1080" s="48" t="b">
        <v>1</v>
      </c>
      <c r="U1080" s="37"/>
      <c r="V1080" s="37"/>
      <c r="W1080" s="9"/>
      <c r="X1080" s="8"/>
      <c r="Y1080" s="8"/>
      <c r="Z1080" s="8"/>
      <c r="AA1080" s="8"/>
      <c r="AB1080" s="8"/>
      <c r="AC1080" s="8"/>
      <c r="AD1080" s="8"/>
      <c r="AE1080" s="8"/>
      <c r="AG1080" s="37"/>
      <c r="AH1080" s="37"/>
      <c r="AI1080" s="9"/>
      <c r="AJ1080" s="8"/>
      <c r="AK1080" s="8"/>
      <c r="AL1080" s="8"/>
      <c r="AM1080" s="8"/>
      <c r="AN1080" s="8"/>
      <c r="AO1080" s="8"/>
      <c r="AP1080" s="8"/>
      <c r="AQ1080" s="8"/>
      <c r="AS1080" s="37"/>
      <c r="AT1080" s="37"/>
      <c r="AU1080" s="9"/>
      <c r="AV1080" s="8"/>
      <c r="AW1080" s="8"/>
      <c r="AX1080" s="8"/>
      <c r="AY1080" s="8"/>
      <c r="AZ1080" s="8"/>
      <c r="BA1080" s="8"/>
      <c r="BB1080" s="8"/>
      <c r="BC1080" s="8"/>
    </row>
    <row r="1081" spans="1:55" x14ac:dyDescent="0.25">
      <c r="A1081" s="46">
        <v>58.4</v>
      </c>
      <c r="B1081" s="48" t="b">
        <v>1</v>
      </c>
      <c r="U1081" s="37"/>
      <c r="V1081" s="37"/>
      <c r="W1081" s="9"/>
      <c r="X1081" s="8"/>
      <c r="Y1081" s="8"/>
      <c r="Z1081" s="8"/>
      <c r="AA1081" s="8"/>
      <c r="AB1081" s="8"/>
      <c r="AC1081" s="8"/>
      <c r="AD1081" s="8"/>
      <c r="AE1081" s="8"/>
      <c r="AG1081" s="37"/>
      <c r="AH1081" s="37"/>
      <c r="AI1081" s="9"/>
      <c r="AJ1081" s="8"/>
      <c r="AK1081" s="8"/>
      <c r="AL1081" s="8"/>
      <c r="AM1081" s="8"/>
      <c r="AN1081" s="8"/>
      <c r="AO1081" s="8"/>
      <c r="AP1081" s="8"/>
      <c r="AQ1081" s="8"/>
      <c r="AS1081" s="37"/>
      <c r="AT1081" s="37"/>
      <c r="AU1081" s="9"/>
      <c r="AV1081" s="8"/>
      <c r="AW1081" s="8"/>
      <c r="AX1081" s="8"/>
      <c r="AY1081" s="8"/>
      <c r="AZ1081" s="8"/>
      <c r="BA1081" s="8"/>
      <c r="BB1081" s="8"/>
      <c r="BC1081" s="8"/>
    </row>
    <row r="1082" spans="1:55" x14ac:dyDescent="0.25">
      <c r="A1082" s="46">
        <v>58.1</v>
      </c>
      <c r="B1082" s="48" t="b">
        <v>1</v>
      </c>
      <c r="U1082" s="37"/>
      <c r="V1082" s="37"/>
      <c r="W1082" s="9"/>
      <c r="X1082" s="8"/>
      <c r="Y1082" s="8"/>
      <c r="Z1082" s="8"/>
      <c r="AA1082" s="8"/>
      <c r="AB1082" s="8"/>
      <c r="AC1082" s="8"/>
      <c r="AD1082" s="8"/>
      <c r="AE1082" s="8"/>
      <c r="AG1082" s="37"/>
      <c r="AH1082" s="37"/>
      <c r="AI1082" s="9"/>
      <c r="AJ1082" s="8"/>
      <c r="AK1082" s="8"/>
      <c r="AL1082" s="8"/>
      <c r="AM1082" s="8"/>
      <c r="AN1082" s="8"/>
      <c r="AO1082" s="8"/>
      <c r="AP1082" s="8"/>
      <c r="AQ1082" s="8"/>
      <c r="AS1082" s="37"/>
      <c r="AT1082" s="37"/>
      <c r="AU1082" s="9"/>
      <c r="AV1082" s="8"/>
      <c r="AW1082" s="8"/>
      <c r="AX1082" s="8"/>
      <c r="AY1082" s="8"/>
      <c r="AZ1082" s="8"/>
      <c r="BA1082" s="8"/>
      <c r="BB1082" s="8"/>
      <c r="BC1082" s="8"/>
    </row>
    <row r="1083" spans="1:55" x14ac:dyDescent="0.25">
      <c r="A1083" s="46">
        <v>57.8</v>
      </c>
      <c r="B1083" s="48" t="b">
        <v>1</v>
      </c>
      <c r="U1083" s="37"/>
      <c r="V1083" s="37"/>
      <c r="W1083" s="9"/>
      <c r="X1083" s="8"/>
      <c r="Y1083" s="8"/>
      <c r="Z1083" s="8"/>
      <c r="AA1083" s="8"/>
      <c r="AB1083" s="8"/>
      <c r="AC1083" s="8"/>
      <c r="AD1083" s="8"/>
      <c r="AE1083" s="8"/>
      <c r="AG1083" s="37"/>
      <c r="AH1083" s="37"/>
      <c r="AI1083" s="9"/>
      <c r="AJ1083" s="8"/>
      <c r="AK1083" s="8"/>
      <c r="AL1083" s="8"/>
      <c r="AM1083" s="8"/>
      <c r="AN1083" s="8"/>
      <c r="AO1083" s="8"/>
      <c r="AP1083" s="8"/>
      <c r="AQ1083" s="8"/>
      <c r="AS1083" s="37"/>
      <c r="AT1083" s="37"/>
      <c r="AU1083" s="9"/>
      <c r="AV1083" s="8"/>
      <c r="AW1083" s="8"/>
      <c r="AX1083" s="8"/>
      <c r="AY1083" s="8"/>
      <c r="AZ1083" s="8"/>
      <c r="BA1083" s="8"/>
      <c r="BB1083" s="8"/>
      <c r="BC1083" s="8"/>
    </row>
    <row r="1084" spans="1:55" x14ac:dyDescent="0.25">
      <c r="A1084" s="46">
        <v>57.3</v>
      </c>
      <c r="B1084" s="48" t="b">
        <v>1</v>
      </c>
      <c r="U1084" s="37"/>
      <c r="V1084" s="37"/>
      <c r="W1084" s="9"/>
      <c r="X1084" s="8"/>
      <c r="Y1084" s="8"/>
      <c r="Z1084" s="8"/>
      <c r="AA1084" s="8"/>
      <c r="AB1084" s="8"/>
      <c r="AC1084" s="8"/>
      <c r="AD1084" s="8"/>
      <c r="AE1084" s="8"/>
      <c r="AG1084" s="37"/>
      <c r="AH1084" s="37"/>
      <c r="AI1084" s="9"/>
      <c r="AJ1084" s="8"/>
      <c r="AK1084" s="8"/>
      <c r="AL1084" s="8"/>
      <c r="AM1084" s="8"/>
      <c r="AN1084" s="8"/>
      <c r="AO1084" s="8"/>
      <c r="AP1084" s="8"/>
      <c r="AQ1084" s="8"/>
      <c r="AS1084" s="37"/>
      <c r="AT1084" s="37"/>
      <c r="AU1084" s="9"/>
      <c r="AV1084" s="8"/>
      <c r="AW1084" s="8"/>
      <c r="AX1084" s="8"/>
      <c r="AY1084" s="8"/>
      <c r="AZ1084" s="8"/>
      <c r="BA1084" s="8"/>
      <c r="BB1084" s="8"/>
      <c r="BC1084" s="8"/>
    </row>
    <row r="1085" spans="1:55" x14ac:dyDescent="0.25">
      <c r="A1085" s="46">
        <v>56.8</v>
      </c>
      <c r="B1085" s="48" t="b">
        <v>1</v>
      </c>
      <c r="U1085" s="37"/>
      <c r="V1085" s="37"/>
      <c r="W1085" s="9"/>
      <c r="X1085" s="8"/>
      <c r="Y1085" s="8"/>
      <c r="Z1085" s="8"/>
      <c r="AA1085" s="8"/>
      <c r="AB1085" s="8"/>
      <c r="AC1085" s="8"/>
      <c r="AD1085" s="8"/>
      <c r="AE1085" s="8"/>
      <c r="AG1085" s="37"/>
      <c r="AH1085" s="37"/>
      <c r="AI1085" s="9"/>
      <c r="AJ1085" s="8"/>
      <c r="AK1085" s="8"/>
      <c r="AL1085" s="8"/>
      <c r="AM1085" s="8"/>
      <c r="AN1085" s="8"/>
      <c r="AO1085" s="8"/>
      <c r="AP1085" s="8"/>
      <c r="AQ1085" s="8"/>
      <c r="AS1085" s="37"/>
      <c r="AT1085" s="37"/>
      <c r="AU1085" s="9"/>
      <c r="AV1085" s="8"/>
      <c r="AW1085" s="8"/>
      <c r="AX1085" s="8"/>
      <c r="AY1085" s="8"/>
      <c r="AZ1085" s="8"/>
      <c r="BA1085" s="8"/>
      <c r="BB1085" s="8"/>
      <c r="BC1085" s="8"/>
    </row>
    <row r="1086" spans="1:55" x14ac:dyDescent="0.25">
      <c r="A1086" s="46">
        <v>56.4</v>
      </c>
      <c r="B1086" s="48" t="b">
        <v>1</v>
      </c>
      <c r="U1086" s="37"/>
      <c r="V1086" s="37"/>
      <c r="W1086" s="9"/>
      <c r="X1086" s="8"/>
      <c r="Y1086" s="8"/>
      <c r="Z1086" s="8"/>
      <c r="AA1086" s="8"/>
      <c r="AB1086" s="8"/>
      <c r="AC1086" s="8"/>
      <c r="AD1086" s="8"/>
      <c r="AE1086" s="8"/>
      <c r="AG1086" s="37"/>
      <c r="AH1086" s="37"/>
      <c r="AI1086" s="9"/>
      <c r="AJ1086" s="8"/>
      <c r="AK1086" s="8"/>
      <c r="AL1086" s="8"/>
      <c r="AM1086" s="8"/>
      <c r="AN1086" s="8"/>
      <c r="AO1086" s="8"/>
      <c r="AP1086" s="8"/>
      <c r="AQ1086" s="8"/>
      <c r="AS1086" s="37"/>
      <c r="AT1086" s="37"/>
      <c r="AU1086" s="9"/>
      <c r="AV1086" s="8"/>
      <c r="AW1086" s="8"/>
      <c r="AX1086" s="8"/>
      <c r="AY1086" s="8"/>
      <c r="AZ1086" s="8"/>
      <c r="BA1086" s="8"/>
      <c r="BB1086" s="8"/>
      <c r="BC1086" s="8"/>
    </row>
    <row r="1087" spans="1:55" x14ac:dyDescent="0.25">
      <c r="A1087" s="46">
        <v>55.6</v>
      </c>
      <c r="B1087" s="48" t="b">
        <v>1</v>
      </c>
      <c r="U1087" s="37"/>
      <c r="V1087" s="37"/>
      <c r="W1087" s="9"/>
      <c r="X1087" s="8"/>
      <c r="Y1087" s="8"/>
      <c r="Z1087" s="8"/>
      <c r="AA1087" s="8"/>
      <c r="AB1087" s="8"/>
      <c r="AC1087" s="8"/>
      <c r="AD1087" s="8"/>
      <c r="AE1087" s="8"/>
      <c r="AG1087" s="37"/>
      <c r="AH1087" s="37"/>
      <c r="AI1087" s="9"/>
      <c r="AJ1087" s="8"/>
      <c r="AK1087" s="8"/>
      <c r="AL1087" s="8"/>
      <c r="AM1087" s="8"/>
      <c r="AN1087" s="8"/>
      <c r="AO1087" s="8"/>
      <c r="AP1087" s="8"/>
      <c r="AQ1087" s="8"/>
      <c r="AS1087" s="37"/>
      <c r="AT1087" s="37"/>
      <c r="AU1087" s="9"/>
      <c r="AV1087" s="8"/>
      <c r="AW1087" s="8"/>
      <c r="AX1087" s="8"/>
      <c r="AY1087" s="8"/>
      <c r="AZ1087" s="8"/>
      <c r="BA1087" s="8"/>
      <c r="BB1087" s="8"/>
      <c r="BC1087" s="8"/>
    </row>
    <row r="1088" spans="1:55" x14ac:dyDescent="0.25">
      <c r="A1088" s="46">
        <v>54.7</v>
      </c>
      <c r="B1088" s="48" t="b">
        <v>1</v>
      </c>
      <c r="U1088" s="37"/>
      <c r="V1088" s="37"/>
      <c r="W1088" s="9"/>
      <c r="X1088" s="8"/>
      <c r="Y1088" s="8"/>
      <c r="Z1088" s="8"/>
      <c r="AA1088" s="8"/>
      <c r="AB1088" s="8"/>
      <c r="AC1088" s="8"/>
      <c r="AD1088" s="8"/>
      <c r="AE1088" s="8"/>
      <c r="AG1088" s="37"/>
      <c r="AH1088" s="37"/>
      <c r="AI1088" s="9"/>
      <c r="AJ1088" s="8"/>
      <c r="AK1088" s="8"/>
      <c r="AL1088" s="8"/>
      <c r="AM1088" s="8"/>
      <c r="AN1088" s="8"/>
      <c r="AO1088" s="8"/>
      <c r="AP1088" s="8"/>
      <c r="AQ1088" s="8"/>
      <c r="AS1088" s="37"/>
      <c r="AT1088" s="37"/>
      <c r="AU1088" s="9"/>
      <c r="AV1088" s="8"/>
      <c r="AW1088" s="8"/>
      <c r="AX1088" s="8"/>
      <c r="AY1088" s="8"/>
      <c r="AZ1088" s="8"/>
      <c r="BA1088" s="8"/>
      <c r="BB1088" s="8"/>
      <c r="BC1088" s="8"/>
    </row>
    <row r="1089" spans="1:55" x14ac:dyDescent="0.25">
      <c r="A1089" s="46">
        <v>54</v>
      </c>
      <c r="B1089" s="48" t="b">
        <v>1</v>
      </c>
      <c r="U1089" s="37"/>
      <c r="V1089" s="37"/>
      <c r="W1089" s="9"/>
      <c r="X1089" s="8"/>
      <c r="Y1089" s="8"/>
      <c r="Z1089" s="8"/>
      <c r="AA1089" s="8"/>
      <c r="AB1089" s="8"/>
      <c r="AC1089" s="8"/>
      <c r="AD1089" s="8"/>
      <c r="AE1089" s="8"/>
      <c r="AG1089" s="37"/>
      <c r="AH1089" s="37"/>
      <c r="AI1089" s="9"/>
      <c r="AJ1089" s="8"/>
      <c r="AK1089" s="8"/>
      <c r="AL1089" s="8"/>
      <c r="AM1089" s="8"/>
      <c r="AN1089" s="8"/>
      <c r="AO1089" s="8"/>
      <c r="AP1089" s="8"/>
      <c r="AQ1089" s="8"/>
      <c r="AS1089" s="37"/>
      <c r="AT1089" s="37"/>
      <c r="AU1089" s="9"/>
      <c r="AV1089" s="8"/>
      <c r="AW1089" s="8"/>
      <c r="AX1089" s="8"/>
      <c r="AY1089" s="8"/>
      <c r="AZ1089" s="8"/>
      <c r="BA1089" s="8"/>
      <c r="BB1089" s="8"/>
      <c r="BC1089" s="8"/>
    </row>
    <row r="1090" spans="1:55" x14ac:dyDescent="0.25">
      <c r="A1090" s="46">
        <v>53.3</v>
      </c>
      <c r="B1090" s="48" t="b">
        <v>1</v>
      </c>
      <c r="U1090" s="37"/>
      <c r="V1090" s="37"/>
      <c r="W1090" s="9"/>
      <c r="X1090" s="8"/>
      <c r="Y1090" s="8"/>
      <c r="Z1090" s="8"/>
      <c r="AA1090" s="8"/>
      <c r="AB1090" s="8"/>
      <c r="AC1090" s="8"/>
      <c r="AD1090" s="8"/>
      <c r="AE1090" s="8"/>
      <c r="AG1090" s="37"/>
      <c r="AH1090" s="37"/>
      <c r="AI1090" s="9"/>
      <c r="AJ1090" s="8"/>
      <c r="AK1090" s="8"/>
      <c r="AL1090" s="8"/>
      <c r="AM1090" s="8"/>
      <c r="AN1090" s="8"/>
      <c r="AO1090" s="8"/>
      <c r="AP1090" s="8"/>
      <c r="AQ1090" s="8"/>
      <c r="AS1090" s="37"/>
      <c r="AT1090" s="37"/>
      <c r="AU1090" s="9"/>
      <c r="AV1090" s="8"/>
      <c r="AW1090" s="8"/>
      <c r="AX1090" s="8"/>
      <c r="AY1090" s="8"/>
      <c r="AZ1090" s="8"/>
      <c r="BA1090" s="8"/>
      <c r="BB1090" s="8"/>
      <c r="BC1090" s="8"/>
    </row>
    <row r="1091" spans="1:55" x14ac:dyDescent="0.25">
      <c r="A1091" s="46">
        <v>52.9</v>
      </c>
      <c r="B1091" s="48" t="b">
        <v>1</v>
      </c>
      <c r="U1091" s="37"/>
      <c r="V1091" s="37"/>
      <c r="W1091" s="9"/>
      <c r="X1091" s="8"/>
      <c r="Y1091" s="8"/>
      <c r="Z1091" s="8"/>
      <c r="AA1091" s="8"/>
      <c r="AB1091" s="8"/>
      <c r="AC1091" s="8"/>
      <c r="AD1091" s="8"/>
      <c r="AE1091" s="8"/>
      <c r="AG1091" s="37"/>
      <c r="AH1091" s="37"/>
      <c r="AI1091" s="9"/>
      <c r="AJ1091" s="8"/>
      <c r="AK1091" s="8"/>
      <c r="AL1091" s="8"/>
      <c r="AM1091" s="8"/>
      <c r="AN1091" s="8"/>
      <c r="AO1091" s="8"/>
      <c r="AP1091" s="8"/>
      <c r="AQ1091" s="8"/>
      <c r="AS1091" s="37"/>
      <c r="AT1091" s="37"/>
      <c r="AU1091" s="9"/>
      <c r="AV1091" s="8"/>
      <c r="AW1091" s="8"/>
      <c r="AX1091" s="8"/>
      <c r="AY1091" s="8"/>
      <c r="AZ1091" s="8"/>
      <c r="BA1091" s="8"/>
      <c r="BB1091" s="8"/>
      <c r="BC1091" s="8"/>
    </row>
    <row r="1092" spans="1:55" x14ac:dyDescent="0.25">
      <c r="A1092" s="46">
        <v>52.5</v>
      </c>
      <c r="B1092" s="48" t="b">
        <v>1</v>
      </c>
      <c r="U1092" s="37"/>
      <c r="V1092" s="37"/>
      <c r="W1092" s="9"/>
      <c r="X1092" s="8"/>
      <c r="Y1092" s="8"/>
      <c r="Z1092" s="8"/>
      <c r="AA1092" s="8"/>
      <c r="AB1092" s="8"/>
      <c r="AC1092" s="8"/>
      <c r="AD1092" s="8"/>
      <c r="AE1092" s="8"/>
      <c r="AG1092" s="37"/>
      <c r="AH1092" s="37"/>
      <c r="AI1092" s="9"/>
      <c r="AJ1092" s="8"/>
      <c r="AK1092" s="8"/>
      <c r="AL1092" s="8"/>
      <c r="AM1092" s="8"/>
      <c r="AN1092" s="8"/>
      <c r="AO1092" s="8"/>
      <c r="AP1092" s="8"/>
      <c r="AQ1092" s="8"/>
      <c r="AS1092" s="37"/>
      <c r="AT1092" s="37"/>
      <c r="AU1092" s="9"/>
      <c r="AV1092" s="8"/>
      <c r="AW1092" s="8"/>
      <c r="AX1092" s="8"/>
      <c r="AY1092" s="8"/>
      <c r="AZ1092" s="8"/>
      <c r="BA1092" s="8"/>
      <c r="BB1092" s="8"/>
      <c r="BC1092" s="8"/>
    </row>
    <row r="1093" spans="1:55" x14ac:dyDescent="0.25">
      <c r="A1093" s="46">
        <v>52.5</v>
      </c>
      <c r="B1093" s="48" t="b">
        <v>1</v>
      </c>
      <c r="U1093" s="37"/>
      <c r="V1093" s="37"/>
      <c r="W1093" s="9"/>
      <c r="X1093" s="8"/>
      <c r="Y1093" s="8"/>
      <c r="Z1093" s="8"/>
      <c r="AA1093" s="8"/>
      <c r="AB1093" s="8"/>
      <c r="AC1093" s="8"/>
      <c r="AD1093" s="8"/>
      <c r="AE1093" s="8"/>
      <c r="AG1093" s="37"/>
      <c r="AH1093" s="37"/>
      <c r="AI1093" s="9"/>
      <c r="AJ1093" s="8"/>
      <c r="AK1093" s="8"/>
      <c r="AL1093" s="8"/>
      <c r="AM1093" s="8"/>
      <c r="AN1093" s="8"/>
      <c r="AO1093" s="8"/>
      <c r="AP1093" s="8"/>
      <c r="AQ1093" s="8"/>
      <c r="AS1093" s="37"/>
      <c r="AT1093" s="37"/>
      <c r="AU1093" s="9"/>
      <c r="AV1093" s="8"/>
      <c r="AW1093" s="8"/>
      <c r="AX1093" s="8"/>
      <c r="AY1093" s="8"/>
      <c r="AZ1093" s="8"/>
      <c r="BA1093" s="8"/>
      <c r="BB1093" s="8"/>
      <c r="BC1093" s="8"/>
    </row>
    <row r="1094" spans="1:55" x14ac:dyDescent="0.25">
      <c r="A1094" s="46">
        <v>58.9</v>
      </c>
      <c r="B1094" s="48" t="b">
        <v>1</v>
      </c>
      <c r="U1094" s="37"/>
      <c r="V1094" s="37"/>
      <c r="W1094" s="9"/>
      <c r="X1094" s="8"/>
      <c r="Y1094" s="8"/>
      <c r="Z1094" s="8"/>
      <c r="AA1094" s="8"/>
      <c r="AB1094" s="8"/>
      <c r="AC1094" s="8"/>
      <c r="AD1094" s="8"/>
      <c r="AE1094" s="8"/>
      <c r="AG1094" s="37"/>
      <c r="AH1094" s="37"/>
      <c r="AI1094" s="9"/>
      <c r="AJ1094" s="8"/>
      <c r="AK1094" s="8"/>
      <c r="AL1094" s="8"/>
      <c r="AM1094" s="8"/>
      <c r="AN1094" s="8"/>
      <c r="AO1094" s="8"/>
      <c r="AP1094" s="8"/>
      <c r="AQ1094" s="8"/>
      <c r="AS1094" s="37"/>
      <c r="AT1094" s="37"/>
      <c r="AU1094" s="9"/>
      <c r="AV1094" s="8"/>
      <c r="AW1094" s="8"/>
      <c r="AX1094" s="8"/>
      <c r="AY1094" s="8"/>
      <c r="AZ1094" s="8"/>
      <c r="BA1094" s="8"/>
      <c r="BB1094" s="8"/>
      <c r="BC1094" s="8"/>
    </row>
    <row r="1095" spans="1:55" x14ac:dyDescent="0.25">
      <c r="A1095" s="46">
        <v>58.4</v>
      </c>
      <c r="B1095" s="48" t="b">
        <v>1</v>
      </c>
      <c r="U1095" s="37"/>
      <c r="V1095" s="37"/>
      <c r="W1095" s="9"/>
      <c r="X1095" s="8"/>
      <c r="Y1095" s="8"/>
      <c r="Z1095" s="8"/>
      <c r="AA1095" s="8"/>
      <c r="AB1095" s="8"/>
      <c r="AC1095" s="8"/>
      <c r="AD1095" s="8"/>
      <c r="AE1095" s="8"/>
      <c r="AG1095" s="37"/>
      <c r="AH1095" s="37"/>
      <c r="AI1095" s="9"/>
      <c r="AJ1095" s="8"/>
      <c r="AK1095" s="8"/>
      <c r="AL1095" s="8"/>
      <c r="AM1095" s="8"/>
      <c r="AN1095" s="8"/>
      <c r="AO1095" s="8"/>
      <c r="AP1095" s="8"/>
      <c r="AQ1095" s="8"/>
      <c r="AS1095" s="37"/>
      <c r="AT1095" s="37"/>
      <c r="AU1095" s="9"/>
      <c r="AV1095" s="8"/>
      <c r="AW1095" s="8"/>
      <c r="AX1095" s="8"/>
      <c r="AY1095" s="8"/>
      <c r="AZ1095" s="8"/>
      <c r="BA1095" s="8"/>
      <c r="BB1095" s="8"/>
      <c r="BC1095" s="8"/>
    </row>
    <row r="1096" spans="1:55" x14ac:dyDescent="0.25">
      <c r="A1096" s="46">
        <v>58.1</v>
      </c>
      <c r="B1096" s="48" t="b">
        <v>1</v>
      </c>
      <c r="U1096" s="37"/>
      <c r="V1096" s="37"/>
      <c r="W1096" s="9"/>
      <c r="X1096" s="8"/>
      <c r="Y1096" s="8"/>
      <c r="Z1096" s="8"/>
      <c r="AA1096" s="8"/>
      <c r="AB1096" s="8"/>
      <c r="AC1096" s="8"/>
      <c r="AD1096" s="8"/>
      <c r="AE1096" s="8"/>
      <c r="AG1096" s="37"/>
      <c r="AH1096" s="37"/>
      <c r="AI1096" s="9"/>
      <c r="AJ1096" s="8"/>
      <c r="AK1096" s="8"/>
      <c r="AL1096" s="8"/>
      <c r="AM1096" s="8"/>
      <c r="AN1096" s="8"/>
      <c r="AO1096" s="8"/>
      <c r="AP1096" s="8"/>
      <c r="AQ1096" s="8"/>
      <c r="AS1096" s="37"/>
      <c r="AT1096" s="37"/>
      <c r="AU1096" s="9"/>
      <c r="AV1096" s="8"/>
      <c r="AW1096" s="8"/>
      <c r="AX1096" s="8"/>
      <c r="AY1096" s="8"/>
      <c r="AZ1096" s="8"/>
      <c r="BA1096" s="8"/>
      <c r="BB1096" s="8"/>
      <c r="BC1096" s="8"/>
    </row>
    <row r="1097" spans="1:55" x14ac:dyDescent="0.25">
      <c r="A1097" s="46">
        <v>57.6</v>
      </c>
      <c r="B1097" s="48" t="b">
        <v>1</v>
      </c>
      <c r="U1097" s="37"/>
      <c r="V1097" s="37"/>
      <c r="W1097" s="9"/>
      <c r="X1097" s="8"/>
      <c r="Y1097" s="8"/>
      <c r="Z1097" s="8"/>
      <c r="AA1097" s="8"/>
      <c r="AB1097" s="8"/>
      <c r="AC1097" s="8"/>
      <c r="AD1097" s="8"/>
      <c r="AE1097" s="8"/>
      <c r="AG1097" s="37"/>
      <c r="AH1097" s="37"/>
      <c r="AI1097" s="9"/>
      <c r="AJ1097" s="8"/>
      <c r="AK1097" s="8"/>
      <c r="AL1097" s="8"/>
      <c r="AM1097" s="8"/>
      <c r="AN1097" s="8"/>
      <c r="AO1097" s="8"/>
      <c r="AP1097" s="8"/>
      <c r="AQ1097" s="8"/>
      <c r="AS1097" s="37"/>
      <c r="AT1097" s="37"/>
      <c r="AU1097" s="9"/>
      <c r="AV1097" s="8"/>
      <c r="AW1097" s="8"/>
      <c r="AX1097" s="8"/>
      <c r="AY1097" s="8"/>
      <c r="AZ1097" s="8"/>
      <c r="BA1097" s="8"/>
      <c r="BB1097" s="8"/>
      <c r="BC1097" s="8"/>
    </row>
    <row r="1098" spans="1:55" x14ac:dyDescent="0.25">
      <c r="A1098" s="46">
        <v>57.1</v>
      </c>
      <c r="B1098" s="48" t="b">
        <v>1</v>
      </c>
      <c r="U1098" s="37"/>
      <c r="V1098" s="37"/>
      <c r="W1098" s="9"/>
      <c r="X1098" s="8"/>
      <c r="Y1098" s="8"/>
      <c r="Z1098" s="8"/>
      <c r="AA1098" s="8"/>
      <c r="AB1098" s="8"/>
      <c r="AC1098" s="8"/>
      <c r="AD1098" s="8"/>
      <c r="AE1098" s="8"/>
      <c r="AG1098" s="37"/>
      <c r="AH1098" s="37"/>
      <c r="AI1098" s="9"/>
      <c r="AJ1098" s="8"/>
      <c r="AK1098" s="8"/>
      <c r="AL1098" s="8"/>
      <c r="AM1098" s="8"/>
      <c r="AN1098" s="8"/>
      <c r="AO1098" s="8"/>
      <c r="AP1098" s="8"/>
      <c r="AQ1098" s="8"/>
      <c r="AS1098" s="37"/>
      <c r="AT1098" s="37"/>
      <c r="AU1098" s="9"/>
      <c r="AV1098" s="8"/>
      <c r="AW1098" s="8"/>
      <c r="AX1098" s="8"/>
      <c r="AY1098" s="8"/>
      <c r="AZ1098" s="8"/>
      <c r="BA1098" s="8"/>
      <c r="BB1098" s="8"/>
      <c r="BC1098" s="8"/>
    </row>
    <row r="1099" spans="1:55" x14ac:dyDescent="0.25">
      <c r="A1099" s="46">
        <v>56.7</v>
      </c>
      <c r="B1099" s="48" t="b">
        <v>1</v>
      </c>
      <c r="U1099" s="37"/>
      <c r="V1099" s="37"/>
      <c r="W1099" s="9"/>
      <c r="X1099" s="8"/>
      <c r="Y1099" s="8"/>
      <c r="Z1099" s="8"/>
      <c r="AA1099" s="8"/>
      <c r="AB1099" s="8"/>
      <c r="AC1099" s="8"/>
      <c r="AD1099" s="8"/>
      <c r="AE1099" s="8"/>
      <c r="AG1099" s="37"/>
      <c r="AH1099" s="37"/>
      <c r="AI1099" s="9"/>
      <c r="AJ1099" s="8"/>
      <c r="AK1099" s="8"/>
      <c r="AL1099" s="8"/>
      <c r="AM1099" s="8"/>
      <c r="AN1099" s="8"/>
      <c r="AO1099" s="8"/>
      <c r="AP1099" s="8"/>
      <c r="AQ1099" s="8"/>
      <c r="AS1099" s="37"/>
      <c r="AT1099" s="37"/>
      <c r="AU1099" s="9"/>
      <c r="AV1099" s="8"/>
      <c r="AW1099" s="8"/>
      <c r="AX1099" s="8"/>
      <c r="AY1099" s="8"/>
      <c r="AZ1099" s="8"/>
      <c r="BA1099" s="8"/>
      <c r="BB1099" s="8"/>
      <c r="BC1099" s="8"/>
    </row>
    <row r="1100" spans="1:55" x14ac:dyDescent="0.25">
      <c r="A1100" s="46">
        <v>56.3</v>
      </c>
      <c r="B1100" s="48" t="b">
        <v>1</v>
      </c>
      <c r="U1100" s="37"/>
      <c r="V1100" s="37"/>
      <c r="W1100" s="9"/>
      <c r="X1100" s="8"/>
      <c r="Y1100" s="8"/>
      <c r="Z1100" s="8"/>
      <c r="AA1100" s="8"/>
      <c r="AB1100" s="8"/>
      <c r="AC1100" s="8"/>
      <c r="AD1100" s="8"/>
      <c r="AE1100" s="8"/>
      <c r="AG1100" s="37"/>
      <c r="AH1100" s="37"/>
      <c r="AI1100" s="9"/>
      <c r="AJ1100" s="8"/>
      <c r="AK1100" s="8"/>
      <c r="AL1100" s="8"/>
      <c r="AM1100" s="8"/>
      <c r="AN1100" s="8"/>
      <c r="AO1100" s="8"/>
      <c r="AP1100" s="8"/>
      <c r="AQ1100" s="8"/>
      <c r="AS1100" s="37"/>
      <c r="AT1100" s="37"/>
      <c r="AU1100" s="9"/>
      <c r="AV1100" s="8"/>
      <c r="AW1100" s="8"/>
      <c r="AX1100" s="8"/>
      <c r="AY1100" s="8"/>
      <c r="AZ1100" s="8"/>
      <c r="BA1100" s="8"/>
      <c r="BB1100" s="8"/>
      <c r="BC1100" s="8"/>
    </row>
    <row r="1101" spans="1:55" x14ac:dyDescent="0.25">
      <c r="A1101" s="46">
        <v>55.6</v>
      </c>
      <c r="B1101" s="48" t="b">
        <v>1</v>
      </c>
      <c r="U1101" s="37"/>
      <c r="V1101" s="37"/>
      <c r="W1101" s="9"/>
      <c r="X1101" s="8"/>
      <c r="Y1101" s="8"/>
      <c r="Z1101" s="8"/>
      <c r="AA1101" s="8"/>
      <c r="AB1101" s="8"/>
      <c r="AC1101" s="8"/>
      <c r="AD1101" s="8"/>
      <c r="AE1101" s="8"/>
      <c r="AG1101" s="37"/>
      <c r="AH1101" s="37"/>
      <c r="AI1101" s="9"/>
      <c r="AJ1101" s="8"/>
      <c r="AK1101" s="8"/>
      <c r="AL1101" s="8"/>
      <c r="AM1101" s="8"/>
      <c r="AN1101" s="8"/>
      <c r="AO1101" s="8"/>
      <c r="AP1101" s="8"/>
      <c r="AQ1101" s="8"/>
      <c r="AS1101" s="37"/>
      <c r="AT1101" s="37"/>
      <c r="AU1101" s="9"/>
      <c r="AV1101" s="8"/>
      <c r="AW1101" s="8"/>
      <c r="AX1101" s="8"/>
      <c r="AY1101" s="8"/>
      <c r="AZ1101" s="8"/>
      <c r="BA1101" s="8"/>
      <c r="BB1101" s="8"/>
      <c r="BC1101" s="8"/>
    </row>
    <row r="1102" spans="1:55" x14ac:dyDescent="0.25">
      <c r="A1102" s="46">
        <v>55</v>
      </c>
      <c r="B1102" s="48" t="b">
        <v>1</v>
      </c>
      <c r="U1102" s="37"/>
      <c r="V1102" s="37"/>
      <c r="W1102" s="9"/>
      <c r="X1102" s="8"/>
      <c r="Y1102" s="8"/>
      <c r="Z1102" s="8"/>
      <c r="AA1102" s="8"/>
      <c r="AB1102" s="8"/>
      <c r="AC1102" s="8"/>
      <c r="AD1102" s="8"/>
      <c r="AE1102" s="8"/>
      <c r="AG1102" s="37"/>
      <c r="AH1102" s="37"/>
      <c r="AI1102" s="9"/>
      <c r="AJ1102" s="8"/>
      <c r="AK1102" s="8"/>
      <c r="AL1102" s="8"/>
      <c r="AM1102" s="8"/>
      <c r="AN1102" s="8"/>
      <c r="AO1102" s="8"/>
      <c r="AP1102" s="8"/>
      <c r="AQ1102" s="8"/>
      <c r="AS1102" s="37"/>
      <c r="AT1102" s="37"/>
      <c r="AU1102" s="9"/>
      <c r="AV1102" s="8"/>
      <c r="AW1102" s="8"/>
      <c r="AX1102" s="8"/>
      <c r="AY1102" s="8"/>
      <c r="AZ1102" s="8"/>
      <c r="BA1102" s="8"/>
      <c r="BB1102" s="8"/>
      <c r="BC1102" s="8"/>
    </row>
    <row r="1103" spans="1:55" x14ac:dyDescent="0.25">
      <c r="A1103" s="46">
        <v>54.4</v>
      </c>
      <c r="B1103" s="48" t="b">
        <v>1</v>
      </c>
      <c r="U1103" s="37"/>
      <c r="V1103" s="37"/>
      <c r="W1103" s="9"/>
      <c r="X1103" s="8"/>
      <c r="Y1103" s="8"/>
      <c r="Z1103" s="8"/>
      <c r="AA1103" s="8"/>
      <c r="AB1103" s="8"/>
      <c r="AC1103" s="8"/>
      <c r="AD1103" s="8"/>
      <c r="AE1103" s="8"/>
      <c r="AG1103" s="37"/>
      <c r="AH1103" s="37"/>
      <c r="AI1103" s="9"/>
      <c r="AJ1103" s="8"/>
      <c r="AK1103" s="8"/>
      <c r="AL1103" s="8"/>
      <c r="AM1103" s="8"/>
      <c r="AN1103" s="8"/>
      <c r="AO1103" s="8"/>
      <c r="AP1103" s="8"/>
      <c r="AQ1103" s="8"/>
      <c r="AS1103" s="37"/>
      <c r="AT1103" s="37"/>
      <c r="AU1103" s="9"/>
      <c r="AV1103" s="8"/>
      <c r="AW1103" s="8"/>
      <c r="AX1103" s="8"/>
      <c r="AY1103" s="8"/>
      <c r="AZ1103" s="8"/>
      <c r="BA1103" s="8"/>
      <c r="BB1103" s="8"/>
      <c r="BC1103" s="8"/>
    </row>
    <row r="1104" spans="1:55" x14ac:dyDescent="0.25">
      <c r="A1104" s="46">
        <v>53.9</v>
      </c>
      <c r="B1104" s="48" t="b">
        <v>1</v>
      </c>
      <c r="U1104" s="37"/>
      <c r="V1104" s="37"/>
      <c r="W1104" s="9"/>
      <c r="X1104" s="8"/>
      <c r="Y1104" s="8"/>
      <c r="Z1104" s="8"/>
      <c r="AA1104" s="8"/>
      <c r="AB1104" s="8"/>
      <c r="AC1104" s="8"/>
      <c r="AD1104" s="8"/>
      <c r="AE1104" s="8"/>
      <c r="AG1104" s="37"/>
      <c r="AH1104" s="37"/>
      <c r="AI1104" s="9"/>
      <c r="AJ1104" s="8"/>
      <c r="AK1104" s="8"/>
      <c r="AL1104" s="8"/>
      <c r="AM1104" s="8"/>
      <c r="AN1104" s="8"/>
      <c r="AO1104" s="8"/>
      <c r="AP1104" s="8"/>
      <c r="AQ1104" s="8"/>
      <c r="AS1104" s="37"/>
      <c r="AT1104" s="37"/>
      <c r="AU1104" s="9"/>
      <c r="AV1104" s="8"/>
      <c r="AW1104" s="8"/>
      <c r="AX1104" s="8"/>
      <c r="AY1104" s="8"/>
      <c r="AZ1104" s="8"/>
      <c r="BA1104" s="8"/>
      <c r="BB1104" s="8"/>
      <c r="BC1104" s="8"/>
    </row>
    <row r="1105" spans="1:55" x14ac:dyDescent="0.25">
      <c r="A1105" s="46">
        <v>53.5</v>
      </c>
      <c r="B1105" s="48" t="b">
        <v>1</v>
      </c>
      <c r="U1105" s="37"/>
      <c r="V1105" s="37"/>
      <c r="W1105" s="9"/>
      <c r="X1105" s="8"/>
      <c r="Y1105" s="8"/>
      <c r="Z1105" s="8"/>
      <c r="AA1105" s="8"/>
      <c r="AB1105" s="8"/>
      <c r="AC1105" s="8"/>
      <c r="AD1105" s="8"/>
      <c r="AE1105" s="8"/>
      <c r="AG1105" s="37"/>
      <c r="AH1105" s="37"/>
      <c r="AI1105" s="9"/>
      <c r="AJ1105" s="8"/>
      <c r="AK1105" s="8"/>
      <c r="AL1105" s="8"/>
      <c r="AM1105" s="8"/>
      <c r="AN1105" s="8"/>
      <c r="AO1105" s="8"/>
      <c r="AP1105" s="8"/>
      <c r="AQ1105" s="8"/>
      <c r="AS1105" s="37"/>
      <c r="AT1105" s="37"/>
      <c r="AU1105" s="9"/>
      <c r="AV1105" s="8"/>
      <c r="AW1105" s="8"/>
      <c r="AX1105" s="8"/>
      <c r="AY1105" s="8"/>
      <c r="AZ1105" s="8"/>
      <c r="BA1105" s="8"/>
      <c r="BB1105" s="8"/>
      <c r="BC1105" s="8"/>
    </row>
    <row r="1106" spans="1:55" x14ac:dyDescent="0.25">
      <c r="A1106" s="46">
        <v>53</v>
      </c>
      <c r="B1106" s="48" t="b">
        <v>1</v>
      </c>
      <c r="U1106" s="37"/>
      <c r="V1106" s="37"/>
      <c r="W1106" s="9"/>
      <c r="X1106" s="8"/>
      <c r="Y1106" s="8"/>
      <c r="Z1106" s="8"/>
      <c r="AA1106" s="8"/>
      <c r="AB1106" s="8"/>
      <c r="AC1106" s="8"/>
      <c r="AD1106" s="8"/>
      <c r="AE1106" s="8"/>
      <c r="AG1106" s="37"/>
      <c r="AH1106" s="37"/>
      <c r="AI1106" s="9"/>
      <c r="AJ1106" s="8"/>
      <c r="AK1106" s="8"/>
      <c r="AL1106" s="8"/>
      <c r="AM1106" s="8"/>
      <c r="AN1106" s="8"/>
      <c r="AO1106" s="8"/>
      <c r="AP1106" s="8"/>
      <c r="AQ1106" s="8"/>
      <c r="AS1106" s="37"/>
      <c r="AT1106" s="37"/>
      <c r="AU1106" s="9"/>
      <c r="AV1106" s="8"/>
      <c r="AW1106" s="8"/>
      <c r="AX1106" s="8"/>
      <c r="AY1106" s="8"/>
      <c r="AZ1106" s="8"/>
      <c r="BA1106" s="8"/>
      <c r="BB1106" s="8"/>
      <c r="BC1106" s="8"/>
    </row>
    <row r="1107" spans="1:55" x14ac:dyDescent="0.25">
      <c r="A1107" s="46">
        <v>52.8</v>
      </c>
      <c r="B1107" s="48" t="b">
        <v>1</v>
      </c>
      <c r="U1107" s="37"/>
      <c r="V1107" s="37"/>
      <c r="W1107" s="9"/>
      <c r="X1107" s="8"/>
      <c r="Y1107" s="8"/>
      <c r="Z1107" s="8"/>
      <c r="AA1107" s="8"/>
      <c r="AB1107" s="8"/>
      <c r="AC1107" s="8"/>
      <c r="AD1107" s="8"/>
      <c r="AE1107" s="8"/>
      <c r="AG1107" s="37"/>
      <c r="AH1107" s="37"/>
      <c r="AI1107" s="9"/>
      <c r="AJ1107" s="8"/>
      <c r="AK1107" s="8"/>
      <c r="AL1107" s="8"/>
      <c r="AM1107" s="8"/>
      <c r="AN1107" s="8"/>
      <c r="AO1107" s="8"/>
      <c r="AP1107" s="8"/>
      <c r="AQ1107" s="8"/>
      <c r="AS1107" s="37"/>
      <c r="AT1107" s="37"/>
      <c r="AU1107" s="9"/>
      <c r="AV1107" s="8"/>
      <c r="AW1107" s="8"/>
      <c r="AX1107" s="8"/>
      <c r="AY1107" s="8"/>
      <c r="AZ1107" s="8"/>
      <c r="BA1107" s="8"/>
      <c r="BB1107" s="8"/>
      <c r="BC1107" s="8"/>
    </row>
    <row r="1108" spans="1:55" x14ac:dyDescent="0.25">
      <c r="A1108" s="46">
        <v>52.5</v>
      </c>
      <c r="B1108" s="48" t="b">
        <v>1</v>
      </c>
      <c r="U1108" s="37"/>
      <c r="V1108" s="37"/>
      <c r="W1108" s="9"/>
      <c r="X1108" s="8"/>
      <c r="Y1108" s="8"/>
      <c r="Z1108" s="8"/>
      <c r="AA1108" s="8"/>
      <c r="AB1108" s="8"/>
      <c r="AC1108" s="8"/>
      <c r="AD1108" s="8"/>
      <c r="AE1108" s="8"/>
      <c r="AG1108" s="37"/>
      <c r="AH1108" s="37"/>
      <c r="AI1108" s="9"/>
      <c r="AJ1108" s="8"/>
      <c r="AK1108" s="8"/>
      <c r="AL1108" s="8"/>
      <c r="AM1108" s="8"/>
      <c r="AN1108" s="8"/>
      <c r="AO1108" s="8"/>
      <c r="AP1108" s="8"/>
      <c r="AQ1108" s="8"/>
      <c r="AS1108" s="37"/>
      <c r="AT1108" s="37"/>
      <c r="AU1108" s="9"/>
      <c r="AV1108" s="8"/>
      <c r="AW1108" s="8"/>
      <c r="AX1108" s="8"/>
      <c r="AY1108" s="8"/>
      <c r="AZ1108" s="8"/>
      <c r="BA1108" s="8"/>
      <c r="BB1108" s="8"/>
      <c r="BC1108" s="8"/>
    </row>
    <row r="1109" spans="1:55" x14ac:dyDescent="0.25">
      <c r="A1109" s="46">
        <v>52.1</v>
      </c>
      <c r="B1109" s="48" t="b">
        <v>1</v>
      </c>
      <c r="U1109" s="37"/>
      <c r="V1109" s="37"/>
      <c r="W1109" s="9"/>
      <c r="X1109" s="8"/>
      <c r="Y1109" s="8"/>
      <c r="Z1109" s="8"/>
      <c r="AA1109" s="8"/>
      <c r="AB1109" s="8"/>
      <c r="AC1109" s="8"/>
      <c r="AD1109" s="8"/>
      <c r="AE1109" s="8"/>
      <c r="AG1109" s="37"/>
      <c r="AH1109" s="37"/>
      <c r="AI1109" s="9"/>
      <c r="AJ1109" s="8"/>
      <c r="AK1109" s="8"/>
      <c r="AL1109" s="8"/>
      <c r="AM1109" s="8"/>
      <c r="AN1109" s="8"/>
      <c r="AO1109" s="8"/>
      <c r="AP1109" s="8"/>
      <c r="AQ1109" s="8"/>
      <c r="AS1109" s="37"/>
      <c r="AT1109" s="37"/>
      <c r="AU1109" s="9"/>
      <c r="AV1109" s="8"/>
      <c r="AW1109" s="8"/>
      <c r="AX1109" s="8"/>
      <c r="AY1109" s="8"/>
      <c r="AZ1109" s="8"/>
      <c r="BA1109" s="8"/>
      <c r="BB1109" s="8"/>
      <c r="BC1109" s="8"/>
    </row>
    <row r="1110" spans="1:55" x14ac:dyDescent="0.25">
      <c r="A1110" s="46">
        <v>66.2</v>
      </c>
      <c r="B1110" s="48" t="b">
        <v>1</v>
      </c>
      <c r="U1110" s="37"/>
      <c r="V1110" s="37"/>
      <c r="W1110" s="9"/>
      <c r="X1110" s="8"/>
      <c r="Y1110" s="8"/>
      <c r="Z1110" s="8"/>
      <c r="AA1110" s="8"/>
      <c r="AB1110" s="8"/>
      <c r="AC1110" s="8"/>
      <c r="AD1110" s="8"/>
      <c r="AE1110" s="8"/>
      <c r="AG1110" s="37"/>
      <c r="AH1110" s="37"/>
      <c r="AI1110" s="9"/>
      <c r="AJ1110" s="8"/>
      <c r="AK1110" s="8"/>
      <c r="AL1110" s="8"/>
      <c r="AM1110" s="8"/>
      <c r="AN1110" s="8"/>
      <c r="AO1110" s="8"/>
      <c r="AP1110" s="8"/>
      <c r="AQ1110" s="8"/>
      <c r="AS1110" s="37"/>
      <c r="AT1110" s="37"/>
      <c r="AU1110" s="9"/>
      <c r="AV1110" s="8"/>
      <c r="AW1110" s="8"/>
      <c r="AX1110" s="8"/>
      <c r="AY1110" s="8"/>
      <c r="AZ1110" s="8"/>
      <c r="BA1110" s="8"/>
      <c r="BB1110" s="8"/>
      <c r="BC1110" s="8"/>
    </row>
    <row r="1111" spans="1:55" x14ac:dyDescent="0.25">
      <c r="A1111" s="46">
        <v>66</v>
      </c>
      <c r="B1111" s="48" t="b">
        <v>1</v>
      </c>
      <c r="U1111" s="37"/>
      <c r="V1111" s="37"/>
      <c r="W1111" s="9"/>
      <c r="X1111" s="8"/>
      <c r="Y1111" s="8"/>
      <c r="Z1111" s="8"/>
      <c r="AA1111" s="8"/>
      <c r="AB1111" s="8"/>
      <c r="AC1111" s="8"/>
      <c r="AD1111" s="8"/>
      <c r="AE1111" s="8"/>
      <c r="AG1111" s="37"/>
      <c r="AH1111" s="37"/>
      <c r="AI1111" s="9"/>
      <c r="AJ1111" s="8"/>
      <c r="AK1111" s="8"/>
      <c r="AL1111" s="8"/>
      <c r="AM1111" s="8"/>
      <c r="AN1111" s="8"/>
      <c r="AO1111" s="8"/>
      <c r="AP1111" s="8"/>
      <c r="AQ1111" s="8"/>
      <c r="AS1111" s="37"/>
      <c r="AT1111" s="37"/>
      <c r="AU1111" s="9"/>
      <c r="AV1111" s="8"/>
      <c r="AW1111" s="8"/>
      <c r="AX1111" s="8"/>
      <c r="AY1111" s="8"/>
      <c r="AZ1111" s="8"/>
      <c r="BA1111" s="8"/>
      <c r="BB1111" s="8"/>
      <c r="BC1111" s="8"/>
    </row>
    <row r="1112" spans="1:55" x14ac:dyDescent="0.25">
      <c r="A1112" s="46">
        <v>65.900000000000006</v>
      </c>
      <c r="B1112" s="48" t="b">
        <v>1</v>
      </c>
      <c r="U1112" s="37"/>
      <c r="V1112" s="37"/>
      <c r="W1112" s="9"/>
      <c r="X1112" s="8"/>
      <c r="Y1112" s="8"/>
      <c r="Z1112" s="8"/>
      <c r="AA1112" s="8"/>
      <c r="AB1112" s="8"/>
      <c r="AC1112" s="8"/>
      <c r="AD1112" s="8"/>
      <c r="AE1112" s="8"/>
      <c r="AG1112" s="37"/>
      <c r="AH1112" s="37"/>
      <c r="AI1112" s="9"/>
      <c r="AJ1112" s="8"/>
      <c r="AK1112" s="8"/>
      <c r="AL1112" s="8"/>
      <c r="AM1112" s="8"/>
      <c r="AN1112" s="8"/>
      <c r="AO1112" s="8"/>
      <c r="AP1112" s="8"/>
      <c r="AQ1112" s="8"/>
      <c r="AS1112" s="37"/>
      <c r="AT1112" s="37"/>
      <c r="AU1112" s="9"/>
      <c r="AV1112" s="8"/>
      <c r="AW1112" s="8"/>
      <c r="AX1112" s="8"/>
      <c r="AY1112" s="8"/>
      <c r="AZ1112" s="8"/>
      <c r="BA1112" s="8"/>
      <c r="BB1112" s="8"/>
      <c r="BC1112" s="8"/>
    </row>
    <row r="1113" spans="1:55" x14ac:dyDescent="0.25">
      <c r="A1113" s="46">
        <v>65.8</v>
      </c>
      <c r="B1113" s="48" t="b">
        <v>1</v>
      </c>
      <c r="U1113" s="37"/>
      <c r="V1113" s="37"/>
      <c r="W1113" s="9"/>
      <c r="X1113" s="8"/>
      <c r="Y1113" s="8"/>
      <c r="Z1113" s="8"/>
      <c r="AA1113" s="8"/>
      <c r="AB1113" s="8"/>
      <c r="AC1113" s="8"/>
      <c r="AD1113" s="8"/>
      <c r="AE1113" s="8"/>
      <c r="AG1113" s="37"/>
      <c r="AH1113" s="37"/>
      <c r="AI1113" s="9"/>
      <c r="AJ1113" s="8"/>
      <c r="AK1113" s="8"/>
      <c r="AL1113" s="8"/>
      <c r="AM1113" s="8"/>
      <c r="AN1113" s="8"/>
      <c r="AO1113" s="8"/>
      <c r="AP1113" s="8"/>
      <c r="AQ1113" s="8"/>
      <c r="AS1113" s="37"/>
      <c r="AT1113" s="37"/>
      <c r="AU1113" s="9"/>
      <c r="AV1113" s="8"/>
      <c r="AW1113" s="8"/>
      <c r="AX1113" s="8"/>
      <c r="AY1113" s="8"/>
      <c r="AZ1113" s="8"/>
      <c r="BA1113" s="8"/>
      <c r="BB1113" s="8"/>
      <c r="BC1113" s="8"/>
    </row>
    <row r="1114" spans="1:55" x14ac:dyDescent="0.25">
      <c r="A1114" s="46">
        <v>65.599999999999994</v>
      </c>
      <c r="B1114" s="48" t="b">
        <v>1</v>
      </c>
      <c r="U1114" s="37"/>
      <c r="V1114" s="37"/>
      <c r="W1114" s="9"/>
      <c r="X1114" s="8"/>
      <c r="Y1114" s="8"/>
      <c r="Z1114" s="8"/>
      <c r="AA1114" s="8"/>
      <c r="AB1114" s="8"/>
      <c r="AC1114" s="8"/>
      <c r="AD1114" s="8"/>
      <c r="AE1114" s="8"/>
      <c r="AG1114" s="37"/>
      <c r="AH1114" s="37"/>
      <c r="AI1114" s="9"/>
      <c r="AJ1114" s="8"/>
      <c r="AK1114" s="8"/>
      <c r="AL1114" s="8"/>
      <c r="AM1114" s="8"/>
      <c r="AN1114" s="8"/>
      <c r="AO1114" s="8"/>
      <c r="AP1114" s="8"/>
      <c r="AQ1114" s="8"/>
      <c r="AS1114" s="37"/>
      <c r="AT1114" s="37"/>
      <c r="AU1114" s="9"/>
      <c r="AV1114" s="8"/>
      <c r="AW1114" s="8"/>
      <c r="AX1114" s="8"/>
      <c r="AY1114" s="8"/>
      <c r="AZ1114" s="8"/>
      <c r="BA1114" s="8"/>
      <c r="BB1114" s="8"/>
      <c r="BC1114" s="8"/>
    </row>
    <row r="1115" spans="1:55" x14ac:dyDescent="0.25">
      <c r="A1115" s="46">
        <v>65.900000000000006</v>
      </c>
      <c r="B1115" s="48" t="b">
        <v>1</v>
      </c>
      <c r="U1115" s="37"/>
      <c r="V1115" s="37"/>
      <c r="W1115" s="9"/>
      <c r="X1115" s="8"/>
      <c r="Y1115" s="8"/>
      <c r="Z1115" s="8"/>
      <c r="AA1115" s="8"/>
      <c r="AB1115" s="8"/>
      <c r="AC1115" s="8"/>
      <c r="AD1115" s="8"/>
      <c r="AE1115" s="8"/>
      <c r="AG1115" s="37"/>
      <c r="AH1115" s="37"/>
      <c r="AI1115" s="9"/>
      <c r="AJ1115" s="8"/>
      <c r="AK1115" s="8"/>
      <c r="AL1115" s="8"/>
      <c r="AM1115" s="8"/>
      <c r="AN1115" s="8"/>
      <c r="AO1115" s="8"/>
      <c r="AP1115" s="8"/>
      <c r="AQ1115" s="8"/>
      <c r="AS1115" s="37"/>
      <c r="AT1115" s="37"/>
      <c r="AU1115" s="9"/>
      <c r="AV1115" s="8"/>
      <c r="AW1115" s="8"/>
      <c r="AX1115" s="8"/>
      <c r="AY1115" s="8"/>
      <c r="AZ1115" s="8"/>
      <c r="BA1115" s="8"/>
      <c r="BB1115" s="8"/>
      <c r="BC1115" s="8"/>
    </row>
    <row r="1116" spans="1:55" x14ac:dyDescent="0.25">
      <c r="A1116" s="46">
        <v>66.099999999999994</v>
      </c>
      <c r="B1116" s="48" t="b">
        <v>1</v>
      </c>
      <c r="U1116" s="37"/>
      <c r="V1116" s="37"/>
      <c r="W1116" s="9"/>
      <c r="X1116" s="8"/>
      <c r="Y1116" s="8"/>
      <c r="Z1116" s="8"/>
      <c r="AA1116" s="8"/>
      <c r="AB1116" s="8"/>
      <c r="AC1116" s="8"/>
      <c r="AD1116" s="8"/>
      <c r="AE1116" s="8"/>
      <c r="AG1116" s="37"/>
      <c r="AH1116" s="37"/>
      <c r="AI1116" s="9"/>
      <c r="AJ1116" s="8"/>
      <c r="AK1116" s="8"/>
      <c r="AL1116" s="8"/>
      <c r="AM1116" s="8"/>
      <c r="AN1116" s="8"/>
      <c r="AO1116" s="8"/>
      <c r="AP1116" s="8"/>
      <c r="AQ1116" s="8"/>
      <c r="AS1116" s="37"/>
      <c r="AT1116" s="37"/>
      <c r="AU1116" s="9"/>
      <c r="AV1116" s="8"/>
      <c r="AW1116" s="8"/>
      <c r="AX1116" s="8"/>
      <c r="AY1116" s="8"/>
      <c r="AZ1116" s="8"/>
      <c r="BA1116" s="8"/>
      <c r="BB1116" s="8"/>
      <c r="BC1116" s="8"/>
    </row>
    <row r="1117" spans="1:55" x14ac:dyDescent="0.25">
      <c r="A1117" s="46">
        <v>66.3</v>
      </c>
      <c r="B1117" s="48" t="b">
        <v>1</v>
      </c>
      <c r="U1117" s="37"/>
      <c r="V1117" s="37"/>
      <c r="W1117" s="9"/>
      <c r="X1117" s="8"/>
      <c r="Y1117" s="8"/>
      <c r="Z1117" s="8"/>
      <c r="AA1117" s="8"/>
      <c r="AB1117" s="8"/>
      <c r="AC1117" s="8"/>
      <c r="AD1117" s="8"/>
      <c r="AE1117" s="8"/>
      <c r="AG1117" s="37"/>
      <c r="AH1117" s="37"/>
      <c r="AI1117" s="9"/>
      <c r="AJ1117" s="8"/>
      <c r="AK1117" s="8"/>
      <c r="AL1117" s="8"/>
      <c r="AM1117" s="8"/>
      <c r="AN1117" s="8"/>
      <c r="AO1117" s="8"/>
      <c r="AP1117" s="8"/>
      <c r="AQ1117" s="8"/>
      <c r="AS1117" s="37"/>
      <c r="AT1117" s="37"/>
      <c r="AU1117" s="9"/>
      <c r="AV1117" s="8"/>
      <c r="AW1117" s="8"/>
      <c r="AX1117" s="8"/>
      <c r="AY1117" s="8"/>
      <c r="AZ1117" s="8"/>
      <c r="BA1117" s="8"/>
      <c r="BB1117" s="8"/>
      <c r="BC1117" s="8"/>
    </row>
    <row r="1118" spans="1:55" x14ac:dyDescent="0.25">
      <c r="A1118" s="46">
        <v>65.7</v>
      </c>
      <c r="B1118" s="48" t="b">
        <v>1</v>
      </c>
      <c r="U1118" s="37"/>
      <c r="V1118" s="37"/>
      <c r="W1118" s="9"/>
      <c r="X1118" s="8"/>
      <c r="Y1118" s="8"/>
      <c r="Z1118" s="8"/>
      <c r="AA1118" s="8"/>
      <c r="AB1118" s="8"/>
      <c r="AC1118" s="8"/>
      <c r="AD1118" s="8"/>
      <c r="AE1118" s="8"/>
      <c r="AG1118" s="37"/>
      <c r="AH1118" s="37"/>
      <c r="AI1118" s="9"/>
      <c r="AJ1118" s="8"/>
      <c r="AK1118" s="8"/>
      <c r="AL1118" s="8"/>
      <c r="AM1118" s="8"/>
      <c r="AN1118" s="8"/>
      <c r="AO1118" s="8"/>
      <c r="AP1118" s="8"/>
      <c r="AQ1118" s="8"/>
      <c r="AS1118" s="37"/>
      <c r="AT1118" s="37"/>
      <c r="AU1118" s="9"/>
      <c r="AV1118" s="8"/>
      <c r="AW1118" s="8"/>
      <c r="AX1118" s="8"/>
      <c r="AY1118" s="8"/>
      <c r="AZ1118" s="8"/>
      <c r="BA1118" s="8"/>
      <c r="BB1118" s="8"/>
      <c r="BC1118" s="8"/>
    </row>
    <row r="1119" spans="1:55" x14ac:dyDescent="0.25">
      <c r="A1119" s="46">
        <v>65.2</v>
      </c>
      <c r="B1119" s="48" t="b">
        <v>1</v>
      </c>
      <c r="U1119" s="37"/>
      <c r="V1119" s="37"/>
      <c r="W1119" s="9"/>
      <c r="X1119" s="8"/>
      <c r="Y1119" s="8"/>
      <c r="Z1119" s="8"/>
      <c r="AA1119" s="8"/>
      <c r="AB1119" s="8"/>
      <c r="AC1119" s="8"/>
      <c r="AD1119" s="8"/>
      <c r="AE1119" s="8"/>
      <c r="AG1119" s="37"/>
      <c r="AH1119" s="37"/>
      <c r="AI1119" s="9"/>
      <c r="AJ1119" s="8"/>
      <c r="AK1119" s="8"/>
      <c r="AL1119" s="8"/>
      <c r="AM1119" s="8"/>
      <c r="AN1119" s="8"/>
      <c r="AO1119" s="8"/>
      <c r="AP1119" s="8"/>
      <c r="AQ1119" s="8"/>
      <c r="AS1119" s="37"/>
      <c r="AT1119" s="37"/>
      <c r="AU1119" s="9"/>
      <c r="AV1119" s="8"/>
      <c r="AW1119" s="8"/>
      <c r="AX1119" s="8"/>
      <c r="AY1119" s="8"/>
      <c r="AZ1119" s="8"/>
      <c r="BA1119" s="8"/>
      <c r="BB1119" s="8"/>
      <c r="BC1119" s="8"/>
    </row>
    <row r="1120" spans="1:55" x14ac:dyDescent="0.25">
      <c r="A1120" s="46">
        <v>65</v>
      </c>
      <c r="B1120" s="48" t="b">
        <v>1</v>
      </c>
      <c r="U1120" s="37"/>
      <c r="V1120" s="37"/>
      <c r="W1120" s="9"/>
      <c r="X1120" s="8"/>
      <c r="Y1120" s="8"/>
      <c r="Z1120" s="8"/>
      <c r="AA1120" s="8"/>
      <c r="AB1120" s="8"/>
      <c r="AC1120" s="8"/>
      <c r="AD1120" s="8"/>
      <c r="AE1120" s="8"/>
      <c r="AG1120" s="37"/>
      <c r="AH1120" s="37"/>
      <c r="AI1120" s="9"/>
      <c r="AJ1120" s="8"/>
      <c r="AK1120" s="8"/>
      <c r="AL1120" s="8"/>
      <c r="AM1120" s="8"/>
      <c r="AN1120" s="8"/>
      <c r="AO1120" s="8"/>
      <c r="AP1120" s="8"/>
      <c r="AQ1120" s="8"/>
      <c r="AS1120" s="37"/>
      <c r="AT1120" s="37"/>
      <c r="AU1120" s="9"/>
      <c r="AV1120" s="8"/>
      <c r="AW1120" s="8"/>
      <c r="AX1120" s="8"/>
      <c r="AY1120" s="8"/>
      <c r="AZ1120" s="8"/>
      <c r="BA1120" s="8"/>
      <c r="BB1120" s="8"/>
      <c r="BC1120" s="8"/>
    </row>
    <row r="1121" spans="1:55" x14ac:dyDescent="0.25">
      <c r="A1121" s="46">
        <v>65.099999999999994</v>
      </c>
      <c r="B1121" s="48" t="b">
        <v>1</v>
      </c>
      <c r="U1121" s="37"/>
      <c r="V1121" s="37"/>
      <c r="W1121" s="9"/>
      <c r="X1121" s="8"/>
      <c r="Y1121" s="8"/>
      <c r="Z1121" s="8"/>
      <c r="AA1121" s="8"/>
      <c r="AB1121" s="8"/>
      <c r="AC1121" s="8"/>
      <c r="AD1121" s="8"/>
      <c r="AE1121" s="8"/>
      <c r="AG1121" s="37"/>
      <c r="AH1121" s="37"/>
      <c r="AI1121" s="9"/>
      <c r="AJ1121" s="8"/>
      <c r="AK1121" s="8"/>
      <c r="AL1121" s="8"/>
      <c r="AM1121" s="8"/>
      <c r="AN1121" s="8"/>
      <c r="AO1121" s="8"/>
      <c r="AP1121" s="8"/>
      <c r="AQ1121" s="8"/>
      <c r="AS1121" s="37"/>
      <c r="AT1121" s="37"/>
      <c r="AU1121" s="9"/>
      <c r="AV1121" s="8"/>
      <c r="AW1121" s="8"/>
      <c r="AX1121" s="8"/>
      <c r="AY1121" s="8"/>
      <c r="AZ1121" s="8"/>
      <c r="BA1121" s="8"/>
      <c r="BB1121" s="8"/>
      <c r="BC1121" s="8"/>
    </row>
    <row r="1122" spans="1:55" x14ac:dyDescent="0.25">
      <c r="A1122" s="46">
        <v>65.3</v>
      </c>
      <c r="B1122" s="48" t="b">
        <v>1</v>
      </c>
      <c r="U1122" s="37"/>
      <c r="V1122" s="37"/>
      <c r="W1122" s="9"/>
      <c r="X1122" s="8"/>
      <c r="Y1122" s="8"/>
      <c r="Z1122" s="8"/>
      <c r="AA1122" s="8"/>
      <c r="AB1122" s="8"/>
      <c r="AC1122" s="8"/>
      <c r="AD1122" s="8"/>
      <c r="AE1122" s="8"/>
      <c r="AG1122" s="37"/>
      <c r="AH1122" s="37"/>
      <c r="AI1122" s="9"/>
      <c r="AJ1122" s="8"/>
      <c r="AK1122" s="8"/>
      <c r="AL1122" s="8"/>
      <c r="AM1122" s="8"/>
      <c r="AN1122" s="8"/>
      <c r="AO1122" s="8"/>
      <c r="AP1122" s="8"/>
      <c r="AQ1122" s="8"/>
      <c r="AS1122" s="37"/>
      <c r="AT1122" s="37"/>
      <c r="AU1122" s="9"/>
      <c r="AV1122" s="8"/>
      <c r="AW1122" s="8"/>
      <c r="AX1122" s="8"/>
      <c r="AY1122" s="8"/>
      <c r="AZ1122" s="8"/>
      <c r="BA1122" s="8"/>
      <c r="BB1122" s="8"/>
      <c r="BC1122" s="8"/>
    </row>
    <row r="1123" spans="1:55" x14ac:dyDescent="0.25">
      <c r="A1123" s="46">
        <v>65.3</v>
      </c>
      <c r="B1123" s="48" t="b">
        <v>1</v>
      </c>
      <c r="U1123" s="37"/>
      <c r="V1123" s="37"/>
      <c r="W1123" s="9"/>
      <c r="X1123" s="8"/>
      <c r="Y1123" s="8"/>
      <c r="Z1123" s="8"/>
      <c r="AA1123" s="8"/>
      <c r="AB1123" s="8"/>
      <c r="AC1123" s="8"/>
      <c r="AD1123" s="8"/>
      <c r="AE1123" s="8"/>
      <c r="AG1123" s="37"/>
      <c r="AH1123" s="37"/>
      <c r="AI1123" s="9"/>
      <c r="AJ1123" s="8"/>
      <c r="AK1123" s="8"/>
      <c r="AL1123" s="8"/>
      <c r="AM1123" s="8"/>
      <c r="AN1123" s="8"/>
      <c r="AO1123" s="8"/>
      <c r="AP1123" s="8"/>
      <c r="AQ1123" s="8"/>
      <c r="AS1123" s="37"/>
      <c r="AT1123" s="37"/>
      <c r="AU1123" s="9"/>
      <c r="AV1123" s="8"/>
      <c r="AW1123" s="8"/>
      <c r="AX1123" s="8"/>
      <c r="AY1123" s="8"/>
      <c r="AZ1123" s="8"/>
      <c r="BA1123" s="8"/>
      <c r="BB1123" s="8"/>
      <c r="BC1123" s="8"/>
    </row>
    <row r="1124" spans="1:55" x14ac:dyDescent="0.25">
      <c r="A1124" s="46">
        <v>65.400000000000006</v>
      </c>
      <c r="B1124" s="48" t="b">
        <v>1</v>
      </c>
      <c r="U1124" s="37"/>
      <c r="V1124" s="37"/>
      <c r="W1124" s="9"/>
      <c r="X1124" s="8"/>
      <c r="Y1124" s="8"/>
      <c r="Z1124" s="8"/>
      <c r="AA1124" s="8"/>
      <c r="AB1124" s="8"/>
      <c r="AC1124" s="8"/>
      <c r="AD1124" s="8"/>
      <c r="AE1124" s="8"/>
      <c r="AG1124" s="37"/>
      <c r="AH1124" s="37"/>
      <c r="AI1124" s="9"/>
      <c r="AJ1124" s="8"/>
      <c r="AK1124" s="8"/>
      <c r="AL1124" s="8"/>
      <c r="AM1124" s="8"/>
      <c r="AN1124" s="8"/>
      <c r="AO1124" s="8"/>
      <c r="AP1124" s="8"/>
      <c r="AQ1124" s="8"/>
      <c r="AS1124" s="37"/>
      <c r="AT1124" s="37"/>
      <c r="AU1124" s="9"/>
      <c r="AV1124" s="8"/>
      <c r="AW1124" s="8"/>
      <c r="AX1124" s="8"/>
      <c r="AY1124" s="8"/>
      <c r="AZ1124" s="8"/>
      <c r="BA1124" s="8"/>
      <c r="BB1124" s="8"/>
      <c r="BC1124" s="8"/>
    </row>
    <row r="1125" spans="1:55" x14ac:dyDescent="0.25">
      <c r="A1125" s="46">
        <v>65.400000000000006</v>
      </c>
      <c r="B1125" s="48" t="b">
        <v>1</v>
      </c>
      <c r="U1125" s="37"/>
      <c r="V1125" s="37"/>
      <c r="W1125" s="9"/>
      <c r="X1125" s="8"/>
      <c r="Y1125" s="8"/>
      <c r="Z1125" s="8"/>
      <c r="AA1125" s="8"/>
      <c r="AB1125" s="8"/>
      <c r="AC1125" s="8"/>
      <c r="AD1125" s="8"/>
      <c r="AE1125" s="8"/>
      <c r="AG1125" s="37"/>
      <c r="AH1125" s="37"/>
      <c r="AI1125" s="9"/>
      <c r="AJ1125" s="8"/>
      <c r="AK1125" s="8"/>
      <c r="AL1125" s="8"/>
      <c r="AM1125" s="8"/>
      <c r="AN1125" s="8"/>
      <c r="AO1125" s="8"/>
      <c r="AP1125" s="8"/>
      <c r="AQ1125" s="8"/>
      <c r="AS1125" s="37"/>
      <c r="AT1125" s="37"/>
      <c r="AU1125" s="9"/>
      <c r="AV1125" s="8"/>
      <c r="AW1125" s="8"/>
      <c r="AX1125" s="8"/>
      <c r="AY1125" s="8"/>
      <c r="AZ1125" s="8"/>
      <c r="BA1125" s="8"/>
      <c r="BB1125" s="8"/>
      <c r="BC1125" s="8"/>
    </row>
    <row r="1126" spans="1:55" x14ac:dyDescent="0.25">
      <c r="A1126" s="46">
        <v>63.5</v>
      </c>
      <c r="B1126" s="48" t="b">
        <v>1</v>
      </c>
      <c r="U1126" s="37"/>
      <c r="V1126" s="37"/>
      <c r="W1126" s="9"/>
      <c r="X1126" s="8"/>
      <c r="Y1126" s="8"/>
      <c r="Z1126" s="8"/>
      <c r="AA1126" s="8"/>
      <c r="AB1126" s="8"/>
      <c r="AC1126" s="8"/>
      <c r="AD1126" s="8"/>
      <c r="AE1126" s="8"/>
      <c r="AG1126" s="37"/>
      <c r="AH1126" s="37"/>
      <c r="AI1126" s="9"/>
      <c r="AJ1126" s="8"/>
      <c r="AK1126" s="8"/>
      <c r="AL1126" s="8"/>
      <c r="AM1126" s="8"/>
      <c r="AN1126" s="8"/>
      <c r="AO1126" s="8"/>
      <c r="AP1126" s="8"/>
      <c r="AQ1126" s="8"/>
      <c r="AS1126" s="37"/>
      <c r="AT1126" s="37"/>
      <c r="AU1126" s="9"/>
      <c r="AV1126" s="8"/>
      <c r="AW1126" s="8"/>
      <c r="AX1126" s="8"/>
      <c r="AY1126" s="8"/>
      <c r="AZ1126" s="8"/>
      <c r="BA1126" s="8"/>
      <c r="BB1126" s="8"/>
      <c r="BC1126" s="8"/>
    </row>
    <row r="1127" spans="1:55" x14ac:dyDescent="0.25">
      <c r="A1127" s="46">
        <v>63.1</v>
      </c>
      <c r="B1127" s="48" t="b">
        <v>1</v>
      </c>
      <c r="U1127" s="37"/>
      <c r="V1127" s="37"/>
      <c r="W1127" s="9"/>
      <c r="X1127" s="8"/>
      <c r="Y1127" s="8"/>
      <c r="Z1127" s="8"/>
      <c r="AA1127" s="8"/>
      <c r="AB1127" s="8"/>
      <c r="AC1127" s="8"/>
      <c r="AD1127" s="8"/>
      <c r="AE1127" s="8"/>
      <c r="AG1127" s="37"/>
      <c r="AH1127" s="37"/>
      <c r="AI1127" s="9"/>
      <c r="AJ1127" s="8"/>
      <c r="AK1127" s="8"/>
      <c r="AL1127" s="8"/>
      <c r="AM1127" s="8"/>
      <c r="AN1127" s="8"/>
      <c r="AO1127" s="8"/>
      <c r="AP1127" s="8"/>
      <c r="AQ1127" s="8"/>
      <c r="AS1127" s="37"/>
      <c r="AT1127" s="37"/>
      <c r="AU1127" s="9"/>
      <c r="AV1127" s="8"/>
      <c r="AW1127" s="8"/>
      <c r="AX1127" s="8"/>
      <c r="AY1127" s="8"/>
      <c r="AZ1127" s="8"/>
      <c r="BA1127" s="8"/>
      <c r="BB1127" s="8"/>
      <c r="BC1127" s="8"/>
    </row>
    <row r="1128" spans="1:55" x14ac:dyDescent="0.25">
      <c r="A1128" s="46">
        <v>62.7</v>
      </c>
      <c r="B1128" s="48" t="b">
        <v>1</v>
      </c>
      <c r="U1128" s="37"/>
      <c r="V1128" s="37"/>
      <c r="W1128" s="9"/>
      <c r="X1128" s="8"/>
      <c r="Y1128" s="8"/>
      <c r="Z1128" s="8"/>
      <c r="AA1128" s="8"/>
      <c r="AB1128" s="8"/>
      <c r="AC1128" s="8"/>
      <c r="AD1128" s="8"/>
      <c r="AE1128" s="8"/>
      <c r="AG1128" s="37"/>
      <c r="AH1128" s="37"/>
      <c r="AI1128" s="9"/>
      <c r="AJ1128" s="8"/>
      <c r="AK1128" s="8"/>
      <c r="AL1128" s="8"/>
      <c r="AM1128" s="8"/>
      <c r="AN1128" s="8"/>
      <c r="AO1128" s="8"/>
      <c r="AP1128" s="8"/>
      <c r="AQ1128" s="8"/>
      <c r="AS1128" s="37"/>
      <c r="AT1128" s="37"/>
      <c r="AU1128" s="9"/>
      <c r="AV1128" s="8"/>
      <c r="AW1128" s="8"/>
      <c r="AX1128" s="8"/>
      <c r="AY1128" s="8"/>
      <c r="AZ1128" s="8"/>
      <c r="BA1128" s="8"/>
      <c r="BB1128" s="8"/>
      <c r="BC1128" s="8"/>
    </row>
    <row r="1129" spans="1:55" x14ac:dyDescent="0.25">
      <c r="A1129" s="46">
        <v>62.3</v>
      </c>
      <c r="B1129" s="48" t="b">
        <v>1</v>
      </c>
      <c r="U1129" s="37"/>
      <c r="V1129" s="37"/>
      <c r="W1129" s="9"/>
      <c r="X1129" s="8"/>
      <c r="Y1129" s="8"/>
      <c r="Z1129" s="8"/>
      <c r="AA1129" s="8"/>
      <c r="AB1129" s="8"/>
      <c r="AC1129" s="8"/>
      <c r="AD1129" s="8"/>
      <c r="AE1129" s="8"/>
      <c r="AG1129" s="37"/>
      <c r="AH1129" s="37"/>
      <c r="AI1129" s="9"/>
      <c r="AJ1129" s="8"/>
      <c r="AK1129" s="8"/>
      <c r="AL1129" s="8"/>
      <c r="AM1129" s="8"/>
      <c r="AN1129" s="8"/>
      <c r="AO1129" s="8"/>
      <c r="AP1129" s="8"/>
      <c r="AQ1129" s="8"/>
      <c r="AS1129" s="37"/>
      <c r="AT1129" s="37"/>
      <c r="AU1129" s="9"/>
      <c r="AV1129" s="8"/>
      <c r="AW1129" s="8"/>
      <c r="AX1129" s="8"/>
      <c r="AY1129" s="8"/>
      <c r="AZ1129" s="8"/>
      <c r="BA1129" s="8"/>
      <c r="BB1129" s="8"/>
      <c r="BC1129" s="8"/>
    </row>
    <row r="1130" spans="1:55" x14ac:dyDescent="0.25">
      <c r="A1130" s="46">
        <v>62.3</v>
      </c>
      <c r="B1130" s="48" t="b">
        <v>1</v>
      </c>
      <c r="U1130" s="37"/>
      <c r="V1130" s="37"/>
      <c r="W1130" s="9"/>
      <c r="X1130" s="8"/>
      <c r="Y1130" s="8"/>
      <c r="Z1130" s="8"/>
      <c r="AA1130" s="8"/>
      <c r="AB1130" s="8"/>
      <c r="AC1130" s="8"/>
      <c r="AD1130" s="8"/>
      <c r="AE1130" s="8"/>
      <c r="AG1130" s="37"/>
      <c r="AH1130" s="37"/>
      <c r="AI1130" s="9"/>
      <c r="AJ1130" s="8"/>
      <c r="AK1130" s="8"/>
      <c r="AL1130" s="8"/>
      <c r="AM1130" s="8"/>
      <c r="AN1130" s="8"/>
      <c r="AO1130" s="8"/>
      <c r="AP1130" s="8"/>
      <c r="AQ1130" s="8"/>
      <c r="AS1130" s="37"/>
      <c r="AT1130" s="37"/>
      <c r="AU1130" s="9"/>
      <c r="AV1130" s="8"/>
      <c r="AW1130" s="8"/>
      <c r="AX1130" s="8"/>
      <c r="AY1130" s="8"/>
      <c r="AZ1130" s="8"/>
      <c r="BA1130" s="8"/>
      <c r="BB1130" s="8"/>
      <c r="BC1130" s="8"/>
    </row>
    <row r="1131" spans="1:55" x14ac:dyDescent="0.25">
      <c r="A1131" s="46">
        <v>36.299999999999997</v>
      </c>
      <c r="B1131" s="48" t="b">
        <v>1</v>
      </c>
      <c r="U1131" s="37"/>
      <c r="V1131" s="37"/>
      <c r="W1131" s="9"/>
      <c r="X1131" s="8"/>
      <c r="Y1131" s="8"/>
      <c r="Z1131" s="8"/>
      <c r="AA1131" s="8"/>
      <c r="AB1131" s="8"/>
      <c r="AC1131" s="8"/>
      <c r="AD1131" s="8"/>
      <c r="AE1131" s="8"/>
      <c r="AG1131" s="37"/>
      <c r="AH1131" s="37"/>
      <c r="AI1131" s="9"/>
      <c r="AJ1131" s="8"/>
      <c r="AK1131" s="8"/>
      <c r="AL1131" s="8"/>
      <c r="AM1131" s="8"/>
      <c r="AN1131" s="8"/>
      <c r="AO1131" s="8"/>
      <c r="AP1131" s="8"/>
      <c r="AQ1131" s="8"/>
      <c r="AS1131" s="37"/>
      <c r="AT1131" s="37"/>
      <c r="AU1131" s="9"/>
      <c r="AV1131" s="8"/>
      <c r="AW1131" s="8"/>
      <c r="AX1131" s="8"/>
      <c r="AY1131" s="8"/>
      <c r="AZ1131" s="8"/>
      <c r="BA1131" s="8"/>
      <c r="BB1131" s="8"/>
      <c r="BC1131" s="8"/>
    </row>
    <row r="1132" spans="1:55" x14ac:dyDescent="0.25">
      <c r="A1132" s="46">
        <v>62.5</v>
      </c>
      <c r="B1132" s="48" t="b">
        <v>1</v>
      </c>
      <c r="U1132" s="37"/>
      <c r="V1132" s="37"/>
      <c r="W1132" s="9"/>
      <c r="X1132" s="8"/>
      <c r="Y1132" s="8"/>
      <c r="Z1132" s="8"/>
      <c r="AA1132" s="8"/>
      <c r="AB1132" s="8"/>
      <c r="AC1132" s="8"/>
      <c r="AD1132" s="8"/>
      <c r="AE1132" s="8"/>
      <c r="AG1132" s="37"/>
      <c r="AH1132" s="37"/>
      <c r="AI1132" s="9"/>
      <c r="AJ1132" s="8"/>
      <c r="AK1132" s="8"/>
      <c r="AL1132" s="8"/>
      <c r="AM1132" s="8"/>
      <c r="AN1132" s="8"/>
      <c r="AO1132" s="8"/>
      <c r="AP1132" s="8"/>
      <c r="AQ1132" s="8"/>
      <c r="AS1132" s="37"/>
      <c r="AT1132" s="37"/>
      <c r="AU1132" s="9"/>
      <c r="AV1132" s="8"/>
      <c r="AW1132" s="8"/>
      <c r="AX1132" s="8"/>
      <c r="AY1132" s="8"/>
      <c r="AZ1132" s="8"/>
      <c r="BA1132" s="8"/>
      <c r="BB1132" s="8"/>
      <c r="BC1132" s="8"/>
    </row>
    <row r="1133" spans="1:55" x14ac:dyDescent="0.25">
      <c r="A1133" s="46">
        <v>62.1</v>
      </c>
      <c r="B1133" s="48" t="b">
        <v>1</v>
      </c>
      <c r="U1133" s="37"/>
      <c r="V1133" s="37"/>
      <c r="W1133" s="9"/>
      <c r="X1133" s="8"/>
      <c r="Y1133" s="8"/>
      <c r="Z1133" s="8"/>
      <c r="AA1133" s="8"/>
      <c r="AB1133" s="8"/>
      <c r="AC1133" s="8"/>
      <c r="AD1133" s="8"/>
      <c r="AE1133" s="8"/>
      <c r="AG1133" s="37"/>
      <c r="AH1133" s="37"/>
      <c r="AI1133" s="9"/>
      <c r="AJ1133" s="8"/>
      <c r="AK1133" s="8"/>
      <c r="AL1133" s="8"/>
      <c r="AM1133" s="8"/>
      <c r="AN1133" s="8"/>
      <c r="AO1133" s="8"/>
      <c r="AP1133" s="8"/>
      <c r="AQ1133" s="8"/>
      <c r="AS1133" s="37"/>
      <c r="AT1133" s="37"/>
      <c r="AU1133" s="9"/>
      <c r="AV1133" s="8"/>
      <c r="AW1133" s="8"/>
      <c r="AX1133" s="8"/>
      <c r="AY1133" s="8"/>
      <c r="AZ1133" s="8"/>
      <c r="BA1133" s="8"/>
      <c r="BB1133" s="8"/>
      <c r="BC1133" s="8"/>
    </row>
    <row r="1134" spans="1:55" x14ac:dyDescent="0.25">
      <c r="A1134" s="46">
        <v>61.8</v>
      </c>
      <c r="B1134" s="48" t="b">
        <v>1</v>
      </c>
      <c r="U1134" s="37"/>
      <c r="V1134" s="37"/>
      <c r="W1134" s="9"/>
      <c r="X1134" s="8"/>
      <c r="Y1134" s="8"/>
      <c r="Z1134" s="8"/>
      <c r="AA1134" s="8"/>
      <c r="AB1134" s="8"/>
      <c r="AC1134" s="8"/>
      <c r="AD1134" s="8"/>
      <c r="AE1134" s="8"/>
      <c r="AG1134" s="37"/>
      <c r="AH1134" s="37"/>
      <c r="AI1134" s="9"/>
      <c r="AJ1134" s="8"/>
      <c r="AK1134" s="8"/>
      <c r="AL1134" s="8"/>
      <c r="AM1134" s="8"/>
      <c r="AN1134" s="8"/>
      <c r="AO1134" s="8"/>
      <c r="AP1134" s="8"/>
      <c r="AQ1134" s="8"/>
      <c r="AS1134" s="37"/>
      <c r="AT1134" s="37"/>
      <c r="AU1134" s="9"/>
      <c r="AV1134" s="8"/>
      <c r="AW1134" s="8"/>
      <c r="AX1134" s="8"/>
      <c r="AY1134" s="8"/>
      <c r="AZ1134" s="8"/>
      <c r="BA1134" s="8"/>
      <c r="BB1134" s="8"/>
      <c r="BC1134" s="8"/>
    </row>
    <row r="1135" spans="1:55" x14ac:dyDescent="0.25">
      <c r="A1135" s="46">
        <v>61.1</v>
      </c>
      <c r="B1135" s="48" t="b">
        <v>1</v>
      </c>
      <c r="U1135" s="37"/>
      <c r="V1135" s="37"/>
      <c r="W1135" s="9"/>
      <c r="X1135" s="8"/>
      <c r="Y1135" s="8"/>
      <c r="Z1135" s="8"/>
      <c r="AA1135" s="8"/>
      <c r="AB1135" s="8"/>
      <c r="AC1135" s="8"/>
      <c r="AD1135" s="8"/>
      <c r="AE1135" s="8"/>
      <c r="AG1135" s="37"/>
      <c r="AH1135" s="37"/>
      <c r="AI1135" s="9"/>
      <c r="AJ1135" s="8"/>
      <c r="AK1135" s="8"/>
      <c r="AL1135" s="8"/>
      <c r="AM1135" s="8"/>
      <c r="AN1135" s="8"/>
      <c r="AO1135" s="8"/>
      <c r="AP1135" s="8"/>
      <c r="AQ1135" s="8"/>
      <c r="AS1135" s="37"/>
      <c r="AT1135" s="37"/>
      <c r="AU1135" s="9"/>
      <c r="AV1135" s="8"/>
      <c r="AW1135" s="8"/>
      <c r="AX1135" s="8"/>
      <c r="AY1135" s="8"/>
      <c r="AZ1135" s="8"/>
      <c r="BA1135" s="8"/>
      <c r="BB1135" s="8"/>
      <c r="BC1135" s="8"/>
    </row>
    <row r="1136" spans="1:55" x14ac:dyDescent="0.25">
      <c r="A1136" s="46">
        <v>65</v>
      </c>
      <c r="B1136" s="48" t="b">
        <v>1</v>
      </c>
      <c r="U1136" s="37"/>
      <c r="V1136" s="37"/>
      <c r="W1136" s="9"/>
      <c r="X1136" s="8"/>
      <c r="Y1136" s="8"/>
      <c r="Z1136" s="8"/>
      <c r="AA1136" s="8"/>
      <c r="AB1136" s="8"/>
      <c r="AC1136" s="8"/>
      <c r="AD1136" s="8"/>
      <c r="AE1136" s="8"/>
      <c r="AG1136" s="37"/>
      <c r="AH1136" s="37"/>
      <c r="AI1136" s="9"/>
      <c r="AJ1136" s="8"/>
      <c r="AK1136" s="8"/>
      <c r="AL1136" s="8"/>
      <c r="AM1136" s="8"/>
      <c r="AN1136" s="8"/>
      <c r="AO1136" s="8"/>
      <c r="AP1136" s="8"/>
      <c r="AQ1136" s="8"/>
      <c r="AS1136" s="37"/>
      <c r="AT1136" s="37"/>
      <c r="AU1136" s="9"/>
      <c r="AV1136" s="8"/>
      <c r="AW1136" s="8"/>
      <c r="AX1136" s="8"/>
      <c r="AY1136" s="8"/>
      <c r="AZ1136" s="8"/>
      <c r="BA1136" s="8"/>
      <c r="BB1136" s="8"/>
      <c r="BC1136" s="8"/>
    </row>
    <row r="1137" spans="1:55" x14ac:dyDescent="0.25">
      <c r="A1137" s="46">
        <v>58.7</v>
      </c>
      <c r="B1137" s="48" t="b">
        <v>1</v>
      </c>
      <c r="U1137" s="37"/>
      <c r="V1137" s="37"/>
      <c r="W1137" s="9"/>
      <c r="X1137" s="8"/>
      <c r="Y1137" s="8"/>
      <c r="Z1137" s="8"/>
      <c r="AA1137" s="8"/>
      <c r="AB1137" s="8"/>
      <c r="AC1137" s="8"/>
      <c r="AD1137" s="8"/>
      <c r="AE1137" s="8"/>
      <c r="AG1137" s="37"/>
      <c r="AH1137" s="37"/>
      <c r="AI1137" s="9"/>
      <c r="AJ1137" s="8"/>
      <c r="AK1137" s="8"/>
      <c r="AL1137" s="8"/>
      <c r="AM1137" s="8"/>
      <c r="AN1137" s="8"/>
      <c r="AO1137" s="8"/>
      <c r="AP1137" s="8"/>
      <c r="AQ1137" s="8"/>
      <c r="AS1137" s="37"/>
      <c r="AT1137" s="37"/>
      <c r="AU1137" s="9"/>
      <c r="AV1137" s="8"/>
      <c r="AW1137" s="8"/>
      <c r="AX1137" s="8"/>
      <c r="AY1137" s="8"/>
      <c r="AZ1137" s="8"/>
      <c r="BA1137" s="8"/>
      <c r="BB1137" s="8"/>
      <c r="BC1137" s="8"/>
    </row>
    <row r="1138" spans="1:55" x14ac:dyDescent="0.25">
      <c r="A1138" s="46">
        <v>59.7</v>
      </c>
      <c r="B1138" s="48" t="b">
        <v>1</v>
      </c>
      <c r="U1138" s="37"/>
      <c r="V1138" s="37"/>
      <c r="W1138" s="9"/>
      <c r="X1138" s="8"/>
      <c r="Y1138" s="8"/>
      <c r="Z1138" s="8"/>
      <c r="AA1138" s="8"/>
      <c r="AB1138" s="8"/>
      <c r="AC1138" s="8"/>
      <c r="AD1138" s="8"/>
      <c r="AE1138" s="8"/>
      <c r="AG1138" s="37"/>
      <c r="AH1138" s="37"/>
      <c r="AI1138" s="9"/>
      <c r="AJ1138" s="8"/>
      <c r="AK1138" s="8"/>
      <c r="AL1138" s="8"/>
      <c r="AM1138" s="8"/>
      <c r="AN1138" s="8"/>
      <c r="AO1138" s="8"/>
      <c r="AP1138" s="8"/>
      <c r="AQ1138" s="8"/>
      <c r="AS1138" s="37"/>
      <c r="AT1138" s="37"/>
      <c r="AU1138" s="9"/>
      <c r="AV1138" s="8"/>
      <c r="AW1138" s="8"/>
      <c r="AX1138" s="8"/>
      <c r="AY1138" s="8"/>
      <c r="AZ1138" s="8"/>
      <c r="BA1138" s="8"/>
      <c r="BB1138" s="8"/>
      <c r="BC1138" s="8"/>
    </row>
    <row r="1139" spans="1:55" x14ac:dyDescent="0.25">
      <c r="A1139" s="46">
        <v>59.3</v>
      </c>
      <c r="B1139" s="48" t="b">
        <v>1</v>
      </c>
      <c r="U1139" s="37"/>
      <c r="V1139" s="37"/>
      <c r="W1139" s="9"/>
      <c r="X1139" s="8"/>
      <c r="Y1139" s="8"/>
      <c r="Z1139" s="8"/>
      <c r="AA1139" s="8"/>
      <c r="AB1139" s="8"/>
      <c r="AC1139" s="8"/>
      <c r="AD1139" s="8"/>
      <c r="AE1139" s="8"/>
      <c r="AG1139" s="37"/>
      <c r="AH1139" s="37"/>
      <c r="AI1139" s="9"/>
      <c r="AJ1139" s="8"/>
      <c r="AK1139" s="8"/>
      <c r="AL1139" s="8"/>
      <c r="AM1139" s="8"/>
      <c r="AN1139" s="8"/>
      <c r="AO1139" s="8"/>
      <c r="AP1139" s="8"/>
      <c r="AQ1139" s="8"/>
      <c r="AS1139" s="37"/>
      <c r="AT1139" s="37"/>
      <c r="AU1139" s="9"/>
      <c r="AV1139" s="8"/>
      <c r="AW1139" s="8"/>
      <c r="AX1139" s="8"/>
      <c r="AY1139" s="8"/>
      <c r="AZ1139" s="8"/>
      <c r="BA1139" s="8"/>
      <c r="BB1139" s="8"/>
      <c r="BC1139" s="8"/>
    </row>
    <row r="1140" spans="1:55" x14ac:dyDescent="0.25">
      <c r="A1140" s="46">
        <v>58.9</v>
      </c>
      <c r="B1140" s="48" t="b">
        <v>1</v>
      </c>
      <c r="U1140" s="37"/>
      <c r="V1140" s="37"/>
      <c r="W1140" s="9"/>
      <c r="X1140" s="8"/>
      <c r="Y1140" s="8"/>
      <c r="Z1140" s="8"/>
      <c r="AA1140" s="8"/>
      <c r="AB1140" s="8"/>
      <c r="AC1140" s="8"/>
      <c r="AD1140" s="8"/>
      <c r="AE1140" s="8"/>
      <c r="AG1140" s="37"/>
      <c r="AH1140" s="37"/>
      <c r="AI1140" s="9"/>
      <c r="AJ1140" s="8"/>
      <c r="AK1140" s="8"/>
      <c r="AL1140" s="8"/>
      <c r="AM1140" s="8"/>
      <c r="AN1140" s="8"/>
      <c r="AO1140" s="8"/>
      <c r="AP1140" s="8"/>
      <c r="AQ1140" s="8"/>
      <c r="AS1140" s="37"/>
      <c r="AT1140" s="37"/>
      <c r="AU1140" s="9"/>
      <c r="AV1140" s="8"/>
      <c r="AW1140" s="8"/>
      <c r="AX1140" s="8"/>
      <c r="AY1140" s="8"/>
      <c r="AZ1140" s="8"/>
      <c r="BA1140" s="8"/>
      <c r="BB1140" s="8"/>
      <c r="BC1140" s="8"/>
    </row>
    <row r="1141" spans="1:55" x14ac:dyDescent="0.25">
      <c r="A1141" s="46">
        <v>58.6</v>
      </c>
      <c r="B1141" s="48" t="b">
        <v>1</v>
      </c>
      <c r="U1141" s="37"/>
      <c r="V1141" s="37"/>
      <c r="W1141" s="9"/>
      <c r="X1141" s="8"/>
      <c r="Y1141" s="8"/>
      <c r="Z1141" s="8"/>
      <c r="AA1141" s="8"/>
      <c r="AB1141" s="8"/>
      <c r="AC1141" s="8"/>
      <c r="AD1141" s="8"/>
      <c r="AE1141" s="8"/>
      <c r="AG1141" s="37"/>
      <c r="AH1141" s="37"/>
      <c r="AI1141" s="9"/>
      <c r="AJ1141" s="8"/>
      <c r="AK1141" s="8"/>
      <c r="AL1141" s="8"/>
      <c r="AM1141" s="8"/>
      <c r="AN1141" s="8"/>
      <c r="AO1141" s="8"/>
      <c r="AP1141" s="8"/>
      <c r="AQ1141" s="8"/>
      <c r="AS1141" s="37"/>
      <c r="AT1141" s="37"/>
      <c r="AU1141" s="9"/>
      <c r="AV1141" s="8"/>
      <c r="AW1141" s="8"/>
      <c r="AX1141" s="8"/>
      <c r="AY1141" s="8"/>
      <c r="AZ1141" s="8"/>
      <c r="BA1141" s="8"/>
      <c r="BB1141" s="8"/>
      <c r="BC1141" s="8"/>
    </row>
    <row r="1142" spans="1:55" x14ac:dyDescent="0.25">
      <c r="A1142" s="46">
        <v>74.599999999999994</v>
      </c>
      <c r="B1142" s="48" t="b">
        <v>1</v>
      </c>
      <c r="U1142" s="37"/>
      <c r="V1142" s="37"/>
      <c r="W1142" s="9"/>
      <c r="X1142" s="8"/>
      <c r="Y1142" s="8"/>
      <c r="Z1142" s="8"/>
      <c r="AA1142" s="8"/>
      <c r="AB1142" s="8"/>
      <c r="AC1142" s="8"/>
      <c r="AD1142" s="8"/>
      <c r="AE1142" s="8"/>
      <c r="AG1142" s="37"/>
      <c r="AH1142" s="37"/>
      <c r="AI1142" s="9"/>
      <c r="AJ1142" s="8"/>
      <c r="AK1142" s="8"/>
      <c r="AL1142" s="8"/>
      <c r="AM1142" s="8"/>
      <c r="AN1142" s="8"/>
      <c r="AO1142" s="8"/>
      <c r="AP1142" s="8"/>
      <c r="AQ1142" s="8"/>
      <c r="AS1142" s="37"/>
      <c r="AT1142" s="37"/>
      <c r="AU1142" s="9"/>
      <c r="AV1142" s="8"/>
      <c r="AW1142" s="8"/>
      <c r="AX1142" s="8"/>
      <c r="AY1142" s="8"/>
      <c r="AZ1142" s="8"/>
      <c r="BA1142" s="8"/>
      <c r="BB1142" s="8"/>
      <c r="BC1142" s="8"/>
    </row>
    <row r="1143" spans="1:55" x14ac:dyDescent="0.25">
      <c r="A1143" s="46">
        <v>74.5</v>
      </c>
      <c r="B1143" s="48" t="b">
        <v>1</v>
      </c>
      <c r="U1143" s="37"/>
      <c r="V1143" s="37"/>
      <c r="W1143" s="9"/>
      <c r="X1143" s="8"/>
      <c r="Y1143" s="8"/>
      <c r="Z1143" s="8"/>
      <c r="AA1143" s="8"/>
      <c r="AB1143" s="8"/>
      <c r="AC1143" s="8"/>
      <c r="AD1143" s="8"/>
      <c r="AE1143" s="8"/>
      <c r="AG1143" s="37"/>
      <c r="AH1143" s="37"/>
      <c r="AI1143" s="9"/>
      <c r="AJ1143" s="8"/>
      <c r="AK1143" s="8"/>
      <c r="AL1143" s="8"/>
      <c r="AM1143" s="8"/>
      <c r="AN1143" s="8"/>
      <c r="AO1143" s="8"/>
      <c r="AP1143" s="8"/>
      <c r="AQ1143" s="8"/>
      <c r="AS1143" s="37"/>
      <c r="AT1143" s="37"/>
      <c r="AU1143" s="9"/>
      <c r="AV1143" s="8"/>
      <c r="AW1143" s="8"/>
      <c r="AX1143" s="8"/>
      <c r="AY1143" s="8"/>
      <c r="AZ1143" s="8"/>
      <c r="BA1143" s="8"/>
      <c r="BB1143" s="8"/>
      <c r="BC1143" s="8"/>
    </row>
    <row r="1144" spans="1:55" x14ac:dyDescent="0.25">
      <c r="A1144" s="46">
        <v>74.3</v>
      </c>
      <c r="B1144" s="48" t="b">
        <v>1</v>
      </c>
      <c r="U1144" s="37"/>
      <c r="V1144" s="37"/>
      <c r="W1144" s="9"/>
      <c r="X1144" s="8"/>
      <c r="Y1144" s="8"/>
      <c r="Z1144" s="8"/>
      <c r="AA1144" s="8"/>
      <c r="AB1144" s="8"/>
      <c r="AC1144" s="8"/>
      <c r="AD1144" s="8"/>
      <c r="AE1144" s="8"/>
      <c r="AG1144" s="37"/>
      <c r="AH1144" s="37"/>
      <c r="AI1144" s="9"/>
      <c r="AJ1144" s="8"/>
      <c r="AK1144" s="8"/>
      <c r="AL1144" s="8"/>
      <c r="AM1144" s="8"/>
      <c r="AN1144" s="8"/>
      <c r="AO1144" s="8"/>
      <c r="AP1144" s="8"/>
      <c r="AQ1144" s="8"/>
      <c r="AS1144" s="37"/>
      <c r="AT1144" s="37"/>
      <c r="AU1144" s="9"/>
      <c r="AV1144" s="8"/>
      <c r="AW1144" s="8"/>
      <c r="AX1144" s="8"/>
      <c r="AY1144" s="8"/>
      <c r="AZ1144" s="8"/>
      <c r="BA1144" s="8"/>
      <c r="BB1144" s="8"/>
      <c r="BC1144" s="8"/>
    </row>
    <row r="1145" spans="1:55" x14ac:dyDescent="0.25">
      <c r="A1145" s="46">
        <v>74.099999999999994</v>
      </c>
      <c r="B1145" s="48" t="b">
        <v>1</v>
      </c>
      <c r="U1145" s="37"/>
      <c r="V1145" s="37"/>
      <c r="W1145" s="9"/>
      <c r="X1145" s="8"/>
      <c r="Y1145" s="8"/>
      <c r="Z1145" s="8"/>
      <c r="AA1145" s="8"/>
      <c r="AB1145" s="8"/>
      <c r="AC1145" s="8"/>
      <c r="AD1145" s="8"/>
      <c r="AE1145" s="8"/>
      <c r="AG1145" s="37"/>
      <c r="AH1145" s="37"/>
      <c r="AI1145" s="9"/>
      <c r="AJ1145" s="8"/>
      <c r="AK1145" s="8"/>
      <c r="AL1145" s="8"/>
      <c r="AM1145" s="8"/>
      <c r="AN1145" s="8"/>
      <c r="AO1145" s="8"/>
      <c r="AP1145" s="8"/>
      <c r="AQ1145" s="8"/>
      <c r="AS1145" s="37"/>
      <c r="AT1145" s="37"/>
      <c r="AU1145" s="9"/>
      <c r="AV1145" s="8"/>
      <c r="AW1145" s="8"/>
      <c r="AX1145" s="8"/>
      <c r="AY1145" s="8"/>
      <c r="AZ1145" s="8"/>
      <c r="BA1145" s="8"/>
      <c r="BB1145" s="8"/>
      <c r="BC1145" s="8"/>
    </row>
    <row r="1146" spans="1:55" x14ac:dyDescent="0.25">
      <c r="A1146" s="46">
        <v>73.900000000000006</v>
      </c>
      <c r="B1146" s="48" t="b">
        <v>1</v>
      </c>
      <c r="U1146" s="37"/>
      <c r="V1146" s="37"/>
      <c r="W1146" s="9"/>
      <c r="X1146" s="8"/>
      <c r="Y1146" s="8"/>
      <c r="Z1146" s="8"/>
      <c r="AA1146" s="8"/>
      <c r="AB1146" s="8"/>
      <c r="AC1146" s="8"/>
      <c r="AD1146" s="8"/>
      <c r="AE1146" s="8"/>
      <c r="AG1146" s="37"/>
      <c r="AH1146" s="37"/>
      <c r="AI1146" s="9"/>
      <c r="AJ1146" s="8"/>
      <c r="AK1146" s="8"/>
      <c r="AL1146" s="8"/>
      <c r="AM1146" s="8"/>
      <c r="AN1146" s="8"/>
      <c r="AO1146" s="8"/>
      <c r="AP1146" s="8"/>
      <c r="AQ1146" s="8"/>
      <c r="AS1146" s="37"/>
      <c r="AT1146" s="37"/>
      <c r="AU1146" s="9"/>
      <c r="AV1146" s="8"/>
      <c r="AW1146" s="8"/>
      <c r="AX1146" s="8"/>
      <c r="AY1146" s="8"/>
      <c r="AZ1146" s="8"/>
      <c r="BA1146" s="8"/>
      <c r="BB1146" s="8"/>
      <c r="BC1146" s="8"/>
    </row>
    <row r="1147" spans="1:55" x14ac:dyDescent="0.25">
      <c r="A1147" s="46">
        <v>73.599999999999994</v>
      </c>
      <c r="B1147" s="48" t="b">
        <v>1</v>
      </c>
      <c r="U1147" s="37"/>
      <c r="V1147" s="37"/>
      <c r="W1147" s="9"/>
      <c r="X1147" s="8"/>
      <c r="Y1147" s="8"/>
      <c r="Z1147" s="8"/>
      <c r="AA1147" s="8"/>
      <c r="AB1147" s="8"/>
      <c r="AC1147" s="8"/>
      <c r="AD1147" s="8"/>
      <c r="AE1147" s="8"/>
      <c r="AG1147" s="37"/>
      <c r="AH1147" s="37"/>
      <c r="AI1147" s="9"/>
      <c r="AJ1147" s="8"/>
      <c r="AK1147" s="8"/>
      <c r="AL1147" s="8"/>
      <c r="AM1147" s="8"/>
      <c r="AN1147" s="8"/>
      <c r="AO1147" s="8"/>
      <c r="AP1147" s="8"/>
      <c r="AQ1147" s="8"/>
      <c r="AS1147" s="37"/>
      <c r="AT1147" s="37"/>
      <c r="AU1147" s="9"/>
      <c r="AV1147" s="8"/>
      <c r="AW1147" s="8"/>
      <c r="AX1147" s="8"/>
      <c r="AY1147" s="8"/>
      <c r="AZ1147" s="8"/>
      <c r="BA1147" s="8"/>
      <c r="BB1147" s="8"/>
      <c r="BC1147" s="8"/>
    </row>
    <row r="1148" spans="1:55" x14ac:dyDescent="0.25">
      <c r="A1148" s="46">
        <v>73.400000000000006</v>
      </c>
      <c r="B1148" s="48" t="b">
        <v>1</v>
      </c>
      <c r="U1148" s="37"/>
      <c r="V1148" s="37"/>
      <c r="W1148" s="9"/>
      <c r="X1148" s="8"/>
      <c r="Y1148" s="8"/>
      <c r="Z1148" s="8"/>
      <c r="AA1148" s="8"/>
      <c r="AB1148" s="8"/>
      <c r="AC1148" s="8"/>
      <c r="AD1148" s="8"/>
      <c r="AE1148" s="8"/>
      <c r="AG1148" s="37"/>
      <c r="AH1148" s="37"/>
      <c r="AI1148" s="9"/>
      <c r="AJ1148" s="8"/>
      <c r="AK1148" s="8"/>
      <c r="AL1148" s="8"/>
      <c r="AM1148" s="8"/>
      <c r="AN1148" s="8"/>
      <c r="AO1148" s="8"/>
      <c r="AP1148" s="8"/>
      <c r="AQ1148" s="8"/>
      <c r="AS1148" s="37"/>
      <c r="AT1148" s="37"/>
      <c r="AU1148" s="9"/>
      <c r="AV1148" s="8"/>
      <c r="AW1148" s="8"/>
      <c r="AX1148" s="8"/>
      <c r="AY1148" s="8"/>
      <c r="AZ1148" s="8"/>
      <c r="BA1148" s="8"/>
      <c r="BB1148" s="8"/>
      <c r="BC1148" s="8"/>
    </row>
    <row r="1149" spans="1:55" x14ac:dyDescent="0.25">
      <c r="A1149" s="46">
        <v>73.2</v>
      </c>
      <c r="B1149" s="48" t="b">
        <v>1</v>
      </c>
      <c r="U1149" s="37"/>
      <c r="V1149" s="37"/>
      <c r="W1149" s="9"/>
      <c r="X1149" s="8"/>
      <c r="Y1149" s="8"/>
      <c r="Z1149" s="8"/>
      <c r="AA1149" s="8"/>
      <c r="AB1149" s="8"/>
      <c r="AC1149" s="8"/>
      <c r="AD1149" s="8"/>
      <c r="AE1149" s="8"/>
      <c r="AG1149" s="37"/>
      <c r="AH1149" s="37"/>
      <c r="AI1149" s="9"/>
      <c r="AJ1149" s="8"/>
      <c r="AK1149" s="8"/>
      <c r="AL1149" s="8"/>
      <c r="AM1149" s="8"/>
      <c r="AN1149" s="8"/>
      <c r="AO1149" s="8"/>
      <c r="AP1149" s="8"/>
      <c r="AQ1149" s="8"/>
      <c r="AS1149" s="37"/>
      <c r="AT1149" s="37"/>
      <c r="AU1149" s="9"/>
      <c r="AV1149" s="8"/>
      <c r="AW1149" s="8"/>
      <c r="AX1149" s="8"/>
      <c r="AY1149" s="8"/>
      <c r="AZ1149" s="8"/>
      <c r="BA1149" s="8"/>
      <c r="BB1149" s="8"/>
      <c r="BC1149" s="8"/>
    </row>
    <row r="1150" spans="1:55" x14ac:dyDescent="0.25">
      <c r="A1150" s="46">
        <v>73</v>
      </c>
      <c r="B1150" s="48" t="b">
        <v>1</v>
      </c>
      <c r="U1150" s="37"/>
      <c r="V1150" s="37"/>
      <c r="W1150" s="9"/>
      <c r="X1150" s="8"/>
      <c r="Y1150" s="8"/>
      <c r="Z1150" s="8"/>
      <c r="AA1150" s="8"/>
      <c r="AB1150" s="8"/>
      <c r="AC1150" s="8"/>
      <c r="AD1150" s="8"/>
      <c r="AE1150" s="8"/>
      <c r="AG1150" s="37"/>
      <c r="AH1150" s="37"/>
      <c r="AI1150" s="9"/>
      <c r="AJ1150" s="8"/>
      <c r="AK1150" s="8"/>
      <c r="AL1150" s="8"/>
      <c r="AM1150" s="8"/>
      <c r="AN1150" s="8"/>
      <c r="AO1150" s="8"/>
      <c r="AP1150" s="8"/>
      <c r="AQ1150" s="8"/>
      <c r="AS1150" s="37"/>
      <c r="AT1150" s="37"/>
      <c r="AU1150" s="9"/>
      <c r="AV1150" s="8"/>
      <c r="AW1150" s="8"/>
      <c r="AX1150" s="8"/>
      <c r="AY1150" s="8"/>
      <c r="AZ1150" s="8"/>
      <c r="BA1150" s="8"/>
      <c r="BB1150" s="8"/>
      <c r="BC1150" s="8"/>
    </row>
    <row r="1151" spans="1:55" x14ac:dyDescent="0.25">
      <c r="A1151" s="46">
        <v>72.8</v>
      </c>
      <c r="B1151" s="48" t="b">
        <v>1</v>
      </c>
      <c r="U1151" s="37"/>
      <c r="V1151" s="37"/>
      <c r="W1151" s="9"/>
      <c r="X1151" s="8"/>
      <c r="Y1151" s="8"/>
      <c r="Z1151" s="8"/>
      <c r="AA1151" s="8"/>
      <c r="AB1151" s="8"/>
      <c r="AC1151" s="8"/>
      <c r="AD1151" s="8"/>
      <c r="AE1151" s="8"/>
      <c r="AG1151" s="37"/>
      <c r="AH1151" s="37"/>
      <c r="AI1151" s="9"/>
      <c r="AJ1151" s="8"/>
      <c r="AK1151" s="8"/>
      <c r="AL1151" s="8"/>
      <c r="AM1151" s="8"/>
      <c r="AN1151" s="8"/>
      <c r="AO1151" s="8"/>
      <c r="AP1151" s="8"/>
      <c r="AQ1151" s="8"/>
      <c r="AS1151" s="37"/>
      <c r="AT1151" s="37"/>
      <c r="AU1151" s="9"/>
      <c r="AV1151" s="8"/>
      <c r="AW1151" s="8"/>
      <c r="AX1151" s="8"/>
      <c r="AY1151" s="8"/>
      <c r="AZ1151" s="8"/>
      <c r="BA1151" s="8"/>
      <c r="BB1151" s="8"/>
      <c r="BC1151" s="8"/>
    </row>
    <row r="1152" spans="1:55" x14ac:dyDescent="0.25">
      <c r="A1152" s="46">
        <v>72.5</v>
      </c>
      <c r="B1152" s="48" t="b">
        <v>1</v>
      </c>
      <c r="U1152" s="37"/>
      <c r="V1152" s="37"/>
      <c r="W1152" s="9"/>
      <c r="X1152" s="8"/>
      <c r="Y1152" s="8"/>
      <c r="Z1152" s="8"/>
      <c r="AA1152" s="8"/>
      <c r="AB1152" s="8"/>
      <c r="AC1152" s="8"/>
      <c r="AD1152" s="8"/>
      <c r="AE1152" s="8"/>
      <c r="AG1152" s="37"/>
      <c r="AH1152" s="37"/>
      <c r="AI1152" s="9"/>
      <c r="AJ1152" s="8"/>
      <c r="AK1152" s="8"/>
      <c r="AL1152" s="8"/>
      <c r="AM1152" s="8"/>
      <c r="AN1152" s="8"/>
      <c r="AO1152" s="8"/>
      <c r="AP1152" s="8"/>
      <c r="AQ1152" s="8"/>
      <c r="AS1152" s="37"/>
      <c r="AT1152" s="37"/>
      <c r="AU1152" s="9"/>
      <c r="AV1152" s="8"/>
      <c r="AW1152" s="8"/>
      <c r="AX1152" s="8"/>
      <c r="AY1152" s="8"/>
      <c r="AZ1152" s="8"/>
      <c r="BA1152" s="8"/>
      <c r="BB1152" s="8"/>
      <c r="BC1152" s="8"/>
    </row>
    <row r="1153" spans="1:55" x14ac:dyDescent="0.25">
      <c r="A1153" s="46">
        <v>72.2</v>
      </c>
      <c r="B1153" s="48" t="b">
        <v>1</v>
      </c>
      <c r="U1153" s="37"/>
      <c r="V1153" s="37"/>
      <c r="W1153" s="9"/>
      <c r="X1153" s="8"/>
      <c r="Y1153" s="8"/>
      <c r="Z1153" s="8"/>
      <c r="AA1153" s="8"/>
      <c r="AB1153" s="8"/>
      <c r="AC1153" s="8"/>
      <c r="AD1153" s="8"/>
      <c r="AE1153" s="8"/>
      <c r="AG1153" s="37"/>
      <c r="AH1153" s="37"/>
      <c r="AI1153" s="9"/>
      <c r="AJ1153" s="8"/>
      <c r="AK1153" s="8"/>
      <c r="AL1153" s="8"/>
      <c r="AM1153" s="8"/>
      <c r="AN1153" s="8"/>
      <c r="AO1153" s="8"/>
      <c r="AP1153" s="8"/>
      <c r="AQ1153" s="8"/>
      <c r="AS1153" s="37"/>
      <c r="AT1153" s="37"/>
      <c r="AU1153" s="9"/>
      <c r="AV1153" s="8"/>
      <c r="AW1153" s="8"/>
      <c r="AX1153" s="8"/>
      <c r="AY1153" s="8"/>
      <c r="AZ1153" s="8"/>
      <c r="BA1153" s="8"/>
      <c r="BB1153" s="8"/>
      <c r="BC1153" s="8"/>
    </row>
    <row r="1154" spans="1:55" x14ac:dyDescent="0.25">
      <c r="A1154" s="46">
        <v>71.900000000000006</v>
      </c>
      <c r="B1154" s="48" t="b">
        <v>1</v>
      </c>
      <c r="U1154" s="37"/>
      <c r="V1154" s="37"/>
      <c r="W1154" s="9"/>
      <c r="X1154" s="8"/>
      <c r="Y1154" s="8"/>
      <c r="Z1154" s="8"/>
      <c r="AA1154" s="8"/>
      <c r="AB1154" s="8"/>
      <c r="AC1154" s="8"/>
      <c r="AD1154" s="8"/>
      <c r="AE1154" s="8"/>
      <c r="AG1154" s="37"/>
      <c r="AH1154" s="37"/>
      <c r="AI1154" s="9"/>
      <c r="AJ1154" s="8"/>
      <c r="AK1154" s="8"/>
      <c r="AL1154" s="8"/>
      <c r="AM1154" s="8"/>
      <c r="AN1154" s="8"/>
      <c r="AO1154" s="8"/>
      <c r="AP1154" s="8"/>
      <c r="AQ1154" s="8"/>
      <c r="AS1154" s="37"/>
      <c r="AT1154" s="37"/>
      <c r="AU1154" s="9"/>
      <c r="AV1154" s="8"/>
      <c r="AW1154" s="8"/>
      <c r="AX1154" s="8"/>
      <c r="AY1154" s="8"/>
      <c r="AZ1154" s="8"/>
      <c r="BA1154" s="8"/>
      <c r="BB1154" s="8"/>
      <c r="BC1154" s="8"/>
    </row>
    <row r="1155" spans="1:55" x14ac:dyDescent="0.25">
      <c r="A1155" s="46">
        <v>71.599999999999994</v>
      </c>
      <c r="B1155" s="48" t="b">
        <v>1</v>
      </c>
      <c r="U1155" s="37"/>
      <c r="V1155" s="37"/>
      <c r="W1155" s="9"/>
      <c r="X1155" s="8"/>
      <c r="Y1155" s="8"/>
      <c r="Z1155" s="8"/>
      <c r="AA1155" s="8"/>
      <c r="AB1155" s="8"/>
      <c r="AC1155" s="8"/>
      <c r="AD1155" s="8"/>
      <c r="AE1155" s="8"/>
      <c r="AG1155" s="37"/>
      <c r="AH1155" s="37"/>
      <c r="AI1155" s="9"/>
      <c r="AJ1155" s="8"/>
      <c r="AK1155" s="8"/>
      <c r="AL1155" s="8"/>
      <c r="AM1155" s="8"/>
      <c r="AN1155" s="8"/>
      <c r="AO1155" s="8"/>
      <c r="AP1155" s="8"/>
      <c r="AQ1155" s="8"/>
      <c r="AS1155" s="37"/>
      <c r="AT1155" s="37"/>
      <c r="AU1155" s="9"/>
      <c r="AV1155" s="8"/>
      <c r="AW1155" s="8"/>
      <c r="AX1155" s="8"/>
      <c r="AY1155" s="8"/>
      <c r="AZ1155" s="8"/>
      <c r="BA1155" s="8"/>
      <c r="BB1155" s="8"/>
      <c r="BC1155" s="8"/>
    </row>
    <row r="1156" spans="1:55" x14ac:dyDescent="0.25">
      <c r="A1156" s="46">
        <v>71.3</v>
      </c>
      <c r="B1156" s="48" t="b">
        <v>1</v>
      </c>
      <c r="U1156" s="37"/>
      <c r="V1156" s="37"/>
      <c r="W1156" s="9"/>
      <c r="X1156" s="8"/>
      <c r="Y1156" s="8"/>
      <c r="Z1156" s="8"/>
      <c r="AA1156" s="8"/>
      <c r="AB1156" s="8"/>
      <c r="AC1156" s="8"/>
      <c r="AD1156" s="8"/>
      <c r="AE1156" s="8"/>
      <c r="AG1156" s="37"/>
      <c r="AH1156" s="37"/>
      <c r="AI1156" s="9"/>
      <c r="AJ1156" s="8"/>
      <c r="AK1156" s="8"/>
      <c r="AL1156" s="8"/>
      <c r="AM1156" s="8"/>
      <c r="AN1156" s="8"/>
      <c r="AO1156" s="8"/>
      <c r="AP1156" s="8"/>
      <c r="AQ1156" s="8"/>
      <c r="AS1156" s="37"/>
      <c r="AT1156" s="37"/>
      <c r="AU1156" s="9"/>
      <c r="AV1156" s="8"/>
      <c r="AW1156" s="8"/>
      <c r="AX1156" s="8"/>
      <c r="AY1156" s="8"/>
      <c r="AZ1156" s="8"/>
      <c r="BA1156" s="8"/>
      <c r="BB1156" s="8"/>
      <c r="BC1156" s="8"/>
    </row>
    <row r="1157" spans="1:55" x14ac:dyDescent="0.25">
      <c r="A1157" s="46">
        <v>71</v>
      </c>
      <c r="B1157" s="48" t="b">
        <v>1</v>
      </c>
      <c r="U1157" s="37"/>
      <c r="V1157" s="37"/>
      <c r="W1157" s="9"/>
      <c r="X1157" s="8"/>
      <c r="Y1157" s="8"/>
      <c r="Z1157" s="8"/>
      <c r="AA1157" s="8"/>
      <c r="AB1157" s="8"/>
      <c r="AC1157" s="8"/>
      <c r="AD1157" s="8"/>
      <c r="AE1157" s="8"/>
      <c r="AG1157" s="37"/>
      <c r="AH1157" s="37"/>
      <c r="AI1157" s="9"/>
      <c r="AJ1157" s="8"/>
      <c r="AK1157" s="8"/>
      <c r="AL1157" s="8"/>
      <c r="AM1157" s="8"/>
      <c r="AN1157" s="8"/>
      <c r="AO1157" s="8"/>
      <c r="AP1157" s="8"/>
      <c r="AQ1157" s="8"/>
      <c r="AS1157" s="37"/>
      <c r="AT1157" s="37"/>
      <c r="AU1157" s="9"/>
      <c r="AV1157" s="8"/>
      <c r="AW1157" s="8"/>
      <c r="AX1157" s="8"/>
      <c r="AY1157" s="8"/>
      <c r="AZ1157" s="8"/>
      <c r="BA1157" s="8"/>
      <c r="BB1157" s="8"/>
      <c r="BC1157" s="8"/>
    </row>
    <row r="1158" spans="1:55" x14ac:dyDescent="0.25">
      <c r="A1158" s="46">
        <v>75.8</v>
      </c>
      <c r="B1158" s="48" t="b">
        <v>1</v>
      </c>
      <c r="U1158" s="37"/>
      <c r="V1158" s="37"/>
      <c r="W1158" s="9"/>
      <c r="X1158" s="8"/>
      <c r="Y1158" s="8"/>
      <c r="Z1158" s="8"/>
      <c r="AA1158" s="8"/>
      <c r="AB1158" s="8"/>
      <c r="AC1158" s="8"/>
      <c r="AD1158" s="8"/>
      <c r="AE1158" s="8"/>
      <c r="AG1158" s="37"/>
      <c r="AH1158" s="37"/>
      <c r="AI1158" s="9"/>
      <c r="AJ1158" s="8"/>
      <c r="AK1158" s="8"/>
      <c r="AL1158" s="8"/>
      <c r="AM1158" s="8"/>
      <c r="AN1158" s="8"/>
      <c r="AO1158" s="8"/>
      <c r="AP1158" s="8"/>
      <c r="AQ1158" s="8"/>
      <c r="AS1158" s="37"/>
      <c r="AT1158" s="37"/>
      <c r="AU1158" s="9"/>
      <c r="AV1158" s="8"/>
      <c r="AW1158" s="8"/>
      <c r="AX1158" s="8"/>
      <c r="AY1158" s="8"/>
      <c r="AZ1158" s="8"/>
      <c r="BA1158" s="8"/>
      <c r="BB1158" s="8"/>
      <c r="BC1158" s="8"/>
    </row>
    <row r="1159" spans="1:55" x14ac:dyDescent="0.25">
      <c r="A1159" s="46">
        <v>75.599999999999994</v>
      </c>
      <c r="B1159" s="48" t="b">
        <v>1</v>
      </c>
      <c r="U1159" s="37"/>
      <c r="V1159" s="37"/>
      <c r="W1159" s="9"/>
      <c r="X1159" s="8"/>
      <c r="Y1159" s="8"/>
      <c r="Z1159" s="8"/>
      <c r="AA1159" s="8"/>
      <c r="AB1159" s="8"/>
      <c r="AC1159" s="8"/>
      <c r="AD1159" s="8"/>
      <c r="AE1159" s="8"/>
      <c r="AG1159" s="37"/>
      <c r="AH1159" s="37"/>
      <c r="AI1159" s="9"/>
      <c r="AJ1159" s="8"/>
      <c r="AK1159" s="8"/>
      <c r="AL1159" s="8"/>
      <c r="AM1159" s="8"/>
      <c r="AN1159" s="8"/>
      <c r="AO1159" s="8"/>
      <c r="AP1159" s="8"/>
      <c r="AQ1159" s="8"/>
      <c r="AS1159" s="37"/>
      <c r="AT1159" s="37"/>
      <c r="AU1159" s="9"/>
      <c r="AV1159" s="8"/>
      <c r="AW1159" s="8"/>
      <c r="AX1159" s="8"/>
      <c r="AY1159" s="8"/>
      <c r="AZ1159" s="8"/>
      <c r="BA1159" s="8"/>
      <c r="BB1159" s="8"/>
      <c r="BC1159" s="8"/>
    </row>
    <row r="1160" spans="1:55" x14ac:dyDescent="0.25">
      <c r="A1160" s="46">
        <v>75.5</v>
      </c>
      <c r="B1160" s="48" t="b">
        <v>1</v>
      </c>
      <c r="U1160" s="37"/>
      <c r="V1160" s="37"/>
      <c r="W1160" s="9"/>
      <c r="X1160" s="8"/>
      <c r="Y1160" s="8"/>
      <c r="Z1160" s="8"/>
      <c r="AA1160" s="8"/>
      <c r="AB1160" s="8"/>
      <c r="AC1160" s="8"/>
      <c r="AD1160" s="8"/>
      <c r="AE1160" s="8"/>
      <c r="AG1160" s="37"/>
      <c r="AH1160" s="37"/>
      <c r="AI1160" s="9"/>
      <c r="AJ1160" s="8"/>
      <c r="AK1160" s="8"/>
      <c r="AL1160" s="8"/>
      <c r="AM1160" s="8"/>
      <c r="AN1160" s="8"/>
      <c r="AO1160" s="8"/>
      <c r="AP1160" s="8"/>
      <c r="AQ1160" s="8"/>
      <c r="AS1160" s="37"/>
      <c r="AT1160" s="37"/>
      <c r="AU1160" s="9"/>
      <c r="AV1160" s="8"/>
      <c r="AW1160" s="8"/>
      <c r="AX1160" s="8"/>
      <c r="AY1160" s="8"/>
      <c r="AZ1160" s="8"/>
      <c r="BA1160" s="8"/>
      <c r="BB1160" s="8"/>
      <c r="BC1160" s="8"/>
    </row>
    <row r="1161" spans="1:55" x14ac:dyDescent="0.25">
      <c r="A1161" s="46">
        <v>75</v>
      </c>
      <c r="B1161" s="48" t="b">
        <v>1</v>
      </c>
      <c r="U1161" s="37"/>
      <c r="V1161" s="37"/>
      <c r="W1161" s="9"/>
      <c r="X1161" s="8"/>
      <c r="Y1161" s="8"/>
      <c r="Z1161" s="8"/>
      <c r="AA1161" s="8"/>
      <c r="AB1161" s="8"/>
      <c r="AC1161" s="8"/>
      <c r="AD1161" s="8"/>
      <c r="AE1161" s="8"/>
      <c r="AG1161" s="37"/>
      <c r="AH1161" s="37"/>
      <c r="AI1161" s="9"/>
      <c r="AJ1161" s="8"/>
      <c r="AK1161" s="8"/>
      <c r="AL1161" s="8"/>
      <c r="AM1161" s="8"/>
      <c r="AN1161" s="8"/>
      <c r="AO1161" s="8"/>
      <c r="AP1161" s="8"/>
      <c r="AQ1161" s="8"/>
      <c r="AS1161" s="37"/>
      <c r="AT1161" s="37"/>
      <c r="AU1161" s="9"/>
      <c r="AV1161" s="8"/>
      <c r="AW1161" s="8"/>
      <c r="AX1161" s="8"/>
      <c r="AY1161" s="8"/>
      <c r="AZ1161" s="8"/>
      <c r="BA1161" s="8"/>
      <c r="BB1161" s="8"/>
      <c r="BC1161" s="8"/>
    </row>
    <row r="1162" spans="1:55" x14ac:dyDescent="0.25">
      <c r="A1162" s="46">
        <v>74.8</v>
      </c>
      <c r="B1162" s="48" t="b">
        <v>1</v>
      </c>
      <c r="U1162" s="37"/>
      <c r="V1162" s="37"/>
      <c r="W1162" s="9"/>
      <c r="X1162" s="8"/>
      <c r="Y1162" s="8"/>
      <c r="Z1162" s="8"/>
      <c r="AA1162" s="8"/>
      <c r="AB1162" s="8"/>
      <c r="AC1162" s="8"/>
      <c r="AD1162" s="8"/>
      <c r="AE1162" s="8"/>
      <c r="AG1162" s="37"/>
      <c r="AH1162" s="37"/>
      <c r="AI1162" s="9"/>
      <c r="AJ1162" s="8"/>
      <c r="AK1162" s="8"/>
      <c r="AL1162" s="8"/>
      <c r="AM1162" s="8"/>
      <c r="AN1162" s="8"/>
      <c r="AO1162" s="8"/>
      <c r="AP1162" s="8"/>
      <c r="AQ1162" s="8"/>
      <c r="AS1162" s="37"/>
      <c r="AT1162" s="37"/>
      <c r="AU1162" s="9"/>
      <c r="AV1162" s="8"/>
      <c r="AW1162" s="8"/>
      <c r="AX1162" s="8"/>
      <c r="AY1162" s="8"/>
      <c r="AZ1162" s="8"/>
      <c r="BA1162" s="8"/>
      <c r="BB1162" s="8"/>
      <c r="BC1162" s="8"/>
    </row>
    <row r="1163" spans="1:55" x14ac:dyDescent="0.25">
      <c r="A1163" s="46">
        <v>74.5</v>
      </c>
      <c r="B1163" s="48" t="b">
        <v>1</v>
      </c>
      <c r="U1163" s="37"/>
      <c r="V1163" s="37"/>
      <c r="W1163" s="9"/>
      <c r="X1163" s="8"/>
      <c r="Y1163" s="8"/>
      <c r="Z1163" s="8"/>
      <c r="AA1163" s="8"/>
      <c r="AB1163" s="8"/>
      <c r="AC1163" s="8"/>
      <c r="AD1163" s="8"/>
      <c r="AE1163" s="8"/>
      <c r="AG1163" s="37"/>
      <c r="AH1163" s="37"/>
      <c r="AI1163" s="9"/>
      <c r="AJ1163" s="8"/>
      <c r="AK1163" s="8"/>
      <c r="AL1163" s="8"/>
      <c r="AM1163" s="8"/>
      <c r="AN1163" s="8"/>
      <c r="AO1163" s="8"/>
      <c r="AP1163" s="8"/>
      <c r="AQ1163" s="8"/>
      <c r="AS1163" s="37"/>
      <c r="AT1163" s="37"/>
      <c r="AU1163" s="9"/>
      <c r="AV1163" s="8"/>
      <c r="AW1163" s="8"/>
      <c r="AX1163" s="8"/>
      <c r="AY1163" s="8"/>
      <c r="AZ1163" s="8"/>
      <c r="BA1163" s="8"/>
      <c r="BB1163" s="8"/>
      <c r="BC1163" s="8"/>
    </row>
    <row r="1164" spans="1:55" x14ac:dyDescent="0.25">
      <c r="A1164" s="46">
        <v>74.2</v>
      </c>
      <c r="B1164" s="48" t="b">
        <v>1</v>
      </c>
      <c r="U1164" s="37"/>
      <c r="V1164" s="37"/>
      <c r="W1164" s="9"/>
      <c r="X1164" s="8"/>
      <c r="Y1164" s="8"/>
      <c r="Z1164" s="8"/>
      <c r="AA1164" s="8"/>
      <c r="AB1164" s="8"/>
      <c r="AC1164" s="8"/>
      <c r="AD1164" s="8"/>
      <c r="AE1164" s="8"/>
      <c r="AG1164" s="37"/>
      <c r="AH1164" s="37"/>
      <c r="AI1164" s="9"/>
      <c r="AJ1164" s="8"/>
      <c r="AK1164" s="8"/>
      <c r="AL1164" s="8"/>
      <c r="AM1164" s="8"/>
      <c r="AN1164" s="8"/>
      <c r="AO1164" s="8"/>
      <c r="AP1164" s="8"/>
      <c r="AQ1164" s="8"/>
      <c r="AS1164" s="37"/>
      <c r="AT1164" s="37"/>
      <c r="AU1164" s="9"/>
      <c r="AV1164" s="8"/>
      <c r="AW1164" s="8"/>
      <c r="AX1164" s="8"/>
      <c r="AY1164" s="8"/>
      <c r="AZ1164" s="8"/>
      <c r="BA1164" s="8"/>
      <c r="BB1164" s="8"/>
      <c r="BC1164" s="8"/>
    </row>
    <row r="1165" spans="1:55" x14ac:dyDescent="0.25">
      <c r="A1165" s="46">
        <v>74.099999999999994</v>
      </c>
      <c r="B1165" s="48" t="b">
        <v>1</v>
      </c>
      <c r="U1165" s="37"/>
      <c r="V1165" s="37"/>
      <c r="W1165" s="9"/>
      <c r="X1165" s="8"/>
      <c r="Y1165" s="8"/>
      <c r="Z1165" s="8"/>
      <c r="AA1165" s="8"/>
      <c r="AB1165" s="8"/>
      <c r="AC1165" s="8"/>
      <c r="AD1165" s="8"/>
      <c r="AE1165" s="8"/>
      <c r="AG1165" s="37"/>
      <c r="AH1165" s="37"/>
      <c r="AI1165" s="9"/>
      <c r="AJ1165" s="8"/>
      <c r="AK1165" s="8"/>
      <c r="AL1165" s="8"/>
      <c r="AM1165" s="8"/>
      <c r="AN1165" s="8"/>
      <c r="AO1165" s="8"/>
      <c r="AP1165" s="8"/>
      <c r="AQ1165" s="8"/>
      <c r="AS1165" s="37"/>
      <c r="AT1165" s="37"/>
      <c r="AU1165" s="9"/>
      <c r="AV1165" s="8"/>
      <c r="AW1165" s="8"/>
      <c r="AX1165" s="8"/>
      <c r="AY1165" s="8"/>
      <c r="AZ1165" s="8"/>
      <c r="BA1165" s="8"/>
      <c r="BB1165" s="8"/>
      <c r="BC1165" s="8"/>
    </row>
    <row r="1166" spans="1:55" x14ac:dyDescent="0.25">
      <c r="A1166" s="46">
        <v>73.5</v>
      </c>
      <c r="B1166" s="48" t="b">
        <v>1</v>
      </c>
      <c r="U1166" s="37"/>
      <c r="V1166" s="37"/>
      <c r="W1166" s="9"/>
      <c r="X1166" s="8"/>
      <c r="Y1166" s="8"/>
      <c r="Z1166" s="8"/>
      <c r="AA1166" s="8"/>
      <c r="AB1166" s="8"/>
      <c r="AC1166" s="8"/>
      <c r="AD1166" s="8"/>
      <c r="AE1166" s="8"/>
      <c r="AG1166" s="37"/>
      <c r="AH1166" s="37"/>
      <c r="AI1166" s="9"/>
      <c r="AJ1166" s="8"/>
      <c r="AK1166" s="8"/>
      <c r="AL1166" s="8"/>
      <c r="AM1166" s="8"/>
      <c r="AN1166" s="8"/>
      <c r="AO1166" s="8"/>
      <c r="AP1166" s="8"/>
      <c r="AQ1166" s="8"/>
      <c r="AS1166" s="37"/>
      <c r="AT1166" s="37"/>
      <c r="AU1166" s="9"/>
      <c r="AV1166" s="8"/>
      <c r="AW1166" s="8"/>
      <c r="AX1166" s="8"/>
      <c r="AY1166" s="8"/>
      <c r="AZ1166" s="8"/>
      <c r="BA1166" s="8"/>
      <c r="BB1166" s="8"/>
      <c r="BC1166" s="8"/>
    </row>
    <row r="1167" spans="1:55" x14ac:dyDescent="0.25">
      <c r="A1167" s="46">
        <v>73.400000000000006</v>
      </c>
      <c r="B1167" s="48" t="b">
        <v>1</v>
      </c>
      <c r="U1167" s="37"/>
      <c r="V1167" s="37"/>
      <c r="W1167" s="9"/>
      <c r="X1167" s="8"/>
      <c r="Y1167" s="8"/>
      <c r="Z1167" s="8"/>
      <c r="AA1167" s="8"/>
      <c r="AB1167" s="8"/>
      <c r="AC1167" s="8"/>
      <c r="AD1167" s="8"/>
      <c r="AE1167" s="8"/>
      <c r="AG1167" s="37"/>
      <c r="AH1167" s="37"/>
      <c r="AI1167" s="9"/>
      <c r="AJ1167" s="8"/>
      <c r="AK1167" s="8"/>
      <c r="AL1167" s="8"/>
      <c r="AM1167" s="8"/>
      <c r="AN1167" s="8"/>
      <c r="AO1167" s="8"/>
      <c r="AP1167" s="8"/>
      <c r="AQ1167" s="8"/>
      <c r="AS1167" s="37"/>
      <c r="AT1167" s="37"/>
      <c r="AU1167" s="9"/>
      <c r="AV1167" s="8"/>
      <c r="AW1167" s="8"/>
      <c r="AX1167" s="8"/>
      <c r="AY1167" s="8"/>
      <c r="AZ1167" s="8"/>
      <c r="BA1167" s="8"/>
      <c r="BB1167" s="8"/>
      <c r="BC1167" s="8"/>
    </row>
    <row r="1168" spans="1:55" x14ac:dyDescent="0.25">
      <c r="A1168" s="46">
        <v>72.900000000000006</v>
      </c>
      <c r="B1168" s="48" t="b">
        <v>1</v>
      </c>
      <c r="U1168" s="37"/>
      <c r="V1168" s="37"/>
      <c r="W1168" s="9"/>
      <c r="X1168" s="8"/>
      <c r="Y1168" s="8"/>
      <c r="Z1168" s="8"/>
      <c r="AA1168" s="8"/>
      <c r="AB1168" s="8"/>
      <c r="AC1168" s="8"/>
      <c r="AD1168" s="8"/>
      <c r="AE1168" s="8"/>
      <c r="AG1168" s="37"/>
      <c r="AH1168" s="37"/>
      <c r="AI1168" s="9"/>
      <c r="AJ1168" s="8"/>
      <c r="AK1168" s="8"/>
      <c r="AL1168" s="8"/>
      <c r="AM1168" s="8"/>
      <c r="AN1168" s="8"/>
      <c r="AO1168" s="8"/>
      <c r="AP1168" s="8"/>
      <c r="AQ1168" s="8"/>
      <c r="AS1168" s="37"/>
      <c r="AT1168" s="37"/>
      <c r="AU1168" s="9"/>
      <c r="AV1168" s="8"/>
      <c r="AW1168" s="8"/>
      <c r="AX1168" s="8"/>
      <c r="AY1168" s="8"/>
      <c r="AZ1168" s="8"/>
      <c r="BA1168" s="8"/>
      <c r="BB1168" s="8"/>
      <c r="BC1168" s="8"/>
    </row>
    <row r="1169" spans="1:55" x14ac:dyDescent="0.25">
      <c r="A1169" s="46">
        <v>72.900000000000006</v>
      </c>
      <c r="B1169" s="48" t="b">
        <v>1</v>
      </c>
      <c r="U1169" s="37"/>
      <c r="V1169" s="37"/>
      <c r="W1169" s="9"/>
      <c r="X1169" s="8"/>
      <c r="Y1169" s="8"/>
      <c r="Z1169" s="8"/>
      <c r="AA1169" s="8"/>
      <c r="AB1169" s="8"/>
      <c r="AC1169" s="8"/>
      <c r="AD1169" s="8"/>
      <c r="AE1169" s="8"/>
      <c r="AG1169" s="37"/>
      <c r="AH1169" s="37"/>
      <c r="AI1169" s="9"/>
      <c r="AJ1169" s="8"/>
      <c r="AK1169" s="8"/>
      <c r="AL1169" s="8"/>
      <c r="AM1169" s="8"/>
      <c r="AN1169" s="8"/>
      <c r="AO1169" s="8"/>
      <c r="AP1169" s="8"/>
      <c r="AQ1169" s="8"/>
      <c r="AS1169" s="37"/>
      <c r="AT1169" s="37"/>
      <c r="AU1169" s="9"/>
      <c r="AV1169" s="8"/>
      <c r="AW1169" s="8"/>
      <c r="AX1169" s="8"/>
      <c r="AY1169" s="8"/>
      <c r="AZ1169" s="8"/>
      <c r="BA1169" s="8"/>
      <c r="BB1169" s="8"/>
      <c r="BC1169" s="8"/>
    </row>
    <row r="1170" spans="1:55" x14ac:dyDescent="0.25">
      <c r="A1170" s="46">
        <v>72.5</v>
      </c>
      <c r="B1170" s="48" t="b">
        <v>1</v>
      </c>
      <c r="U1170" s="37"/>
      <c r="V1170" s="37"/>
      <c r="W1170" s="9"/>
      <c r="X1170" s="8"/>
      <c r="Y1170" s="8"/>
      <c r="Z1170" s="8"/>
      <c r="AA1170" s="8"/>
      <c r="AB1170" s="8"/>
      <c r="AC1170" s="8"/>
      <c r="AD1170" s="8"/>
      <c r="AE1170" s="8"/>
      <c r="AG1170" s="37"/>
      <c r="AH1170" s="37"/>
      <c r="AI1170" s="9"/>
      <c r="AJ1170" s="8"/>
      <c r="AK1170" s="8"/>
      <c r="AL1170" s="8"/>
      <c r="AM1170" s="8"/>
      <c r="AN1170" s="8"/>
      <c r="AO1170" s="8"/>
      <c r="AP1170" s="8"/>
      <c r="AQ1170" s="8"/>
      <c r="AS1170" s="37"/>
      <c r="AT1170" s="37"/>
      <c r="AU1170" s="9"/>
      <c r="AV1170" s="8"/>
      <c r="AW1170" s="8"/>
      <c r="AX1170" s="8"/>
      <c r="AY1170" s="8"/>
      <c r="AZ1170" s="8"/>
      <c r="BA1170" s="8"/>
      <c r="BB1170" s="8"/>
      <c r="BC1170" s="8"/>
    </row>
    <row r="1171" spans="1:55" x14ac:dyDescent="0.25">
      <c r="A1171" s="46">
        <v>72.5</v>
      </c>
      <c r="B1171" s="48" t="b">
        <v>1</v>
      </c>
      <c r="U1171" s="37"/>
      <c r="V1171" s="37"/>
      <c r="W1171" s="9"/>
      <c r="X1171" s="8"/>
      <c r="Y1171" s="8"/>
      <c r="Z1171" s="8"/>
      <c r="AA1171" s="8"/>
      <c r="AB1171" s="8"/>
      <c r="AC1171" s="8"/>
      <c r="AD1171" s="8"/>
      <c r="AE1171" s="8"/>
      <c r="AG1171" s="37"/>
      <c r="AH1171" s="37"/>
      <c r="AI1171" s="9"/>
      <c r="AJ1171" s="8"/>
      <c r="AK1171" s="8"/>
      <c r="AL1171" s="8"/>
      <c r="AM1171" s="8"/>
      <c r="AN1171" s="8"/>
      <c r="AO1171" s="8"/>
      <c r="AP1171" s="8"/>
      <c r="AQ1171" s="8"/>
      <c r="AS1171" s="37"/>
      <c r="AT1171" s="37"/>
      <c r="AU1171" s="9"/>
      <c r="AV1171" s="8"/>
      <c r="AW1171" s="8"/>
      <c r="AX1171" s="8"/>
      <c r="AY1171" s="8"/>
      <c r="AZ1171" s="8"/>
      <c r="BA1171" s="8"/>
      <c r="BB1171" s="8"/>
      <c r="BC1171" s="8"/>
    </row>
    <row r="1172" spans="1:55" x14ac:dyDescent="0.25">
      <c r="A1172" s="46">
        <v>72.3</v>
      </c>
      <c r="B1172" s="48" t="b">
        <v>1</v>
      </c>
      <c r="U1172" s="37"/>
      <c r="V1172" s="37"/>
      <c r="W1172" s="9"/>
      <c r="X1172" s="8"/>
      <c r="Y1172" s="8"/>
      <c r="Z1172" s="8"/>
      <c r="AA1172" s="8"/>
      <c r="AB1172" s="8"/>
      <c r="AC1172" s="8"/>
      <c r="AD1172" s="8"/>
      <c r="AE1172" s="8"/>
      <c r="AG1172" s="37"/>
      <c r="AH1172" s="37"/>
      <c r="AI1172" s="9"/>
      <c r="AJ1172" s="8"/>
      <c r="AK1172" s="8"/>
      <c r="AL1172" s="8"/>
      <c r="AM1172" s="8"/>
      <c r="AN1172" s="8"/>
      <c r="AO1172" s="8"/>
      <c r="AP1172" s="8"/>
      <c r="AQ1172" s="8"/>
      <c r="AS1172" s="37"/>
      <c r="AT1172" s="37"/>
      <c r="AU1172" s="9"/>
      <c r="AV1172" s="8"/>
      <c r="AW1172" s="8"/>
      <c r="AX1172" s="8"/>
      <c r="AY1172" s="8"/>
      <c r="AZ1172" s="8"/>
      <c r="BA1172" s="8"/>
      <c r="BB1172" s="8"/>
      <c r="BC1172" s="8"/>
    </row>
    <row r="1173" spans="1:55" x14ac:dyDescent="0.25">
      <c r="A1173" s="46">
        <v>71.7</v>
      </c>
      <c r="B1173" s="48" t="b">
        <v>1</v>
      </c>
      <c r="U1173" s="37"/>
      <c r="V1173" s="37"/>
      <c r="W1173" s="9"/>
      <c r="X1173" s="8"/>
      <c r="Y1173" s="8"/>
      <c r="Z1173" s="8"/>
      <c r="AA1173" s="8"/>
      <c r="AB1173" s="8"/>
      <c r="AC1173" s="8"/>
      <c r="AD1173" s="8"/>
      <c r="AE1173" s="8"/>
      <c r="AG1173" s="37"/>
      <c r="AH1173" s="37"/>
      <c r="AI1173" s="9"/>
      <c r="AJ1173" s="8"/>
      <c r="AK1173" s="8"/>
      <c r="AL1173" s="8"/>
      <c r="AM1173" s="8"/>
      <c r="AN1173" s="8"/>
      <c r="AO1173" s="8"/>
      <c r="AP1173" s="8"/>
      <c r="AQ1173" s="8"/>
      <c r="AS1173" s="37"/>
      <c r="AT1173" s="37"/>
      <c r="AU1173" s="9"/>
      <c r="AV1173" s="8"/>
      <c r="AW1173" s="8"/>
      <c r="AX1173" s="8"/>
      <c r="AY1173" s="8"/>
      <c r="AZ1173" s="8"/>
      <c r="BA1173" s="8"/>
      <c r="BB1173" s="8"/>
      <c r="BC1173" s="8"/>
    </row>
    <row r="1174" spans="1:55" x14ac:dyDescent="0.25">
      <c r="A1174" s="46">
        <v>82.7</v>
      </c>
      <c r="B1174" s="48" t="b">
        <v>1</v>
      </c>
      <c r="U1174" s="37"/>
      <c r="V1174" s="37"/>
      <c r="W1174" s="9"/>
      <c r="X1174" s="8"/>
      <c r="Y1174" s="8"/>
      <c r="Z1174" s="8"/>
      <c r="AA1174" s="8"/>
      <c r="AB1174" s="8"/>
      <c r="AC1174" s="8"/>
      <c r="AD1174" s="8"/>
      <c r="AE1174" s="8"/>
      <c r="AG1174" s="37"/>
      <c r="AH1174" s="37"/>
      <c r="AI1174" s="9"/>
      <c r="AJ1174" s="8"/>
      <c r="AK1174" s="8"/>
      <c r="AL1174" s="8"/>
      <c r="AM1174" s="8"/>
      <c r="AN1174" s="8"/>
      <c r="AO1174" s="8"/>
      <c r="AP1174" s="8"/>
      <c r="AQ1174" s="8"/>
      <c r="AS1174" s="37"/>
      <c r="AT1174" s="37"/>
      <c r="AU1174" s="9"/>
      <c r="AV1174" s="8"/>
      <c r="AW1174" s="8"/>
      <c r="AX1174" s="8"/>
      <c r="AY1174" s="8"/>
      <c r="AZ1174" s="8"/>
      <c r="BA1174" s="8"/>
      <c r="BB1174" s="8"/>
      <c r="BC1174" s="8"/>
    </row>
    <row r="1175" spans="1:55" x14ac:dyDescent="0.25">
      <c r="A1175" s="46">
        <v>82.5</v>
      </c>
      <c r="B1175" s="48" t="b">
        <v>1</v>
      </c>
      <c r="U1175" s="37"/>
      <c r="V1175" s="37"/>
      <c r="W1175" s="9"/>
      <c r="X1175" s="8"/>
      <c r="Y1175" s="8"/>
      <c r="Z1175" s="8"/>
      <c r="AA1175" s="8"/>
      <c r="AB1175" s="8"/>
      <c r="AC1175" s="8"/>
      <c r="AD1175" s="8"/>
      <c r="AE1175" s="8"/>
      <c r="AG1175" s="37"/>
      <c r="AH1175" s="37"/>
      <c r="AI1175" s="9"/>
      <c r="AJ1175" s="8"/>
      <c r="AK1175" s="8"/>
      <c r="AL1175" s="8"/>
      <c r="AM1175" s="8"/>
      <c r="AN1175" s="8"/>
      <c r="AO1175" s="8"/>
      <c r="AP1175" s="8"/>
      <c r="AQ1175" s="8"/>
      <c r="AS1175" s="37"/>
      <c r="AT1175" s="37"/>
      <c r="AU1175" s="9"/>
      <c r="AV1175" s="8"/>
      <c r="AW1175" s="8"/>
      <c r="AX1175" s="8"/>
      <c r="AY1175" s="8"/>
      <c r="AZ1175" s="8"/>
      <c r="BA1175" s="8"/>
      <c r="BB1175" s="8"/>
      <c r="BC1175" s="8"/>
    </row>
    <row r="1176" spans="1:55" x14ac:dyDescent="0.25">
      <c r="A1176" s="46">
        <v>82.4</v>
      </c>
      <c r="B1176" s="48" t="b">
        <v>1</v>
      </c>
      <c r="U1176" s="37"/>
      <c r="V1176" s="37"/>
      <c r="W1176" s="9"/>
      <c r="X1176" s="8"/>
      <c r="Y1176" s="8"/>
      <c r="Z1176" s="8"/>
      <c r="AA1176" s="8"/>
      <c r="AB1176" s="8"/>
      <c r="AC1176" s="8"/>
      <c r="AD1176" s="8"/>
      <c r="AE1176" s="8"/>
      <c r="AG1176" s="37"/>
      <c r="AH1176" s="37"/>
      <c r="AI1176" s="9"/>
      <c r="AJ1176" s="8"/>
      <c r="AK1176" s="8"/>
      <c r="AL1176" s="8"/>
      <c r="AM1176" s="8"/>
      <c r="AN1176" s="8"/>
      <c r="AO1176" s="8"/>
      <c r="AP1176" s="8"/>
      <c r="AQ1176" s="8"/>
      <c r="AS1176" s="37"/>
      <c r="AT1176" s="37"/>
      <c r="AU1176" s="9"/>
      <c r="AV1176" s="8"/>
      <c r="AW1176" s="8"/>
      <c r="AX1176" s="8"/>
      <c r="AY1176" s="8"/>
      <c r="AZ1176" s="8"/>
      <c r="BA1176" s="8"/>
      <c r="BB1176" s="8"/>
      <c r="BC1176" s="8"/>
    </row>
    <row r="1177" spans="1:55" x14ac:dyDescent="0.25">
      <c r="A1177" s="46">
        <v>82.5</v>
      </c>
      <c r="B1177" s="48" t="b">
        <v>1</v>
      </c>
      <c r="U1177" s="37"/>
      <c r="V1177" s="37"/>
      <c r="W1177" s="9"/>
      <c r="X1177" s="8"/>
      <c r="Y1177" s="8"/>
      <c r="Z1177" s="8"/>
      <c r="AA1177" s="8"/>
      <c r="AB1177" s="8"/>
      <c r="AC1177" s="8"/>
      <c r="AD1177" s="8"/>
      <c r="AE1177" s="8"/>
      <c r="AG1177" s="37"/>
      <c r="AH1177" s="37"/>
      <c r="AI1177" s="9"/>
      <c r="AJ1177" s="8"/>
      <c r="AK1177" s="8"/>
      <c r="AL1177" s="8"/>
      <c r="AM1177" s="8"/>
      <c r="AN1177" s="8"/>
      <c r="AO1177" s="8"/>
      <c r="AP1177" s="8"/>
      <c r="AQ1177" s="8"/>
      <c r="AS1177" s="37"/>
      <c r="AT1177" s="37"/>
      <c r="AU1177" s="9"/>
      <c r="AV1177" s="8"/>
      <c r="AW1177" s="8"/>
      <c r="AX1177" s="8"/>
      <c r="AY1177" s="8"/>
      <c r="AZ1177" s="8"/>
      <c r="BA1177" s="8"/>
      <c r="BB1177" s="8"/>
      <c r="BC1177" s="8"/>
    </row>
    <row r="1178" spans="1:55" x14ac:dyDescent="0.25">
      <c r="A1178" s="46">
        <v>82.1</v>
      </c>
      <c r="B1178" s="48" t="b">
        <v>1</v>
      </c>
      <c r="U1178" s="37"/>
      <c r="V1178" s="37"/>
      <c r="W1178" s="9"/>
      <c r="X1178" s="8"/>
      <c r="Y1178" s="8"/>
      <c r="Z1178" s="8"/>
      <c r="AA1178" s="8"/>
      <c r="AB1178" s="8"/>
      <c r="AC1178" s="8"/>
      <c r="AD1178" s="8"/>
      <c r="AE1178" s="8"/>
      <c r="AG1178" s="37"/>
      <c r="AH1178" s="37"/>
      <c r="AI1178" s="9"/>
      <c r="AJ1178" s="8"/>
      <c r="AK1178" s="8"/>
      <c r="AL1178" s="8"/>
      <c r="AM1178" s="8"/>
      <c r="AN1178" s="8"/>
      <c r="AO1178" s="8"/>
      <c r="AP1178" s="8"/>
      <c r="AQ1178" s="8"/>
      <c r="AS1178" s="37"/>
      <c r="AT1178" s="37"/>
      <c r="AU1178" s="9"/>
      <c r="AV1178" s="8"/>
      <c r="AW1178" s="8"/>
      <c r="AX1178" s="8"/>
      <c r="AY1178" s="8"/>
      <c r="AZ1178" s="8"/>
      <c r="BA1178" s="8"/>
      <c r="BB1178" s="8"/>
      <c r="BC1178" s="8"/>
    </row>
    <row r="1179" spans="1:55" x14ac:dyDescent="0.25">
      <c r="A1179" s="46">
        <v>81.8</v>
      </c>
      <c r="B1179" s="48" t="b">
        <v>1</v>
      </c>
      <c r="U1179" s="37"/>
      <c r="V1179" s="37"/>
      <c r="W1179" s="9"/>
      <c r="X1179" s="8"/>
      <c r="Y1179" s="8"/>
      <c r="Z1179" s="8"/>
      <c r="AA1179" s="8"/>
      <c r="AB1179" s="8"/>
      <c r="AC1179" s="8"/>
      <c r="AD1179" s="8"/>
      <c r="AE1179" s="8"/>
      <c r="AG1179" s="37"/>
      <c r="AH1179" s="37"/>
      <c r="AI1179" s="9"/>
      <c r="AJ1179" s="8"/>
      <c r="AK1179" s="8"/>
      <c r="AL1179" s="8"/>
      <c r="AM1179" s="8"/>
      <c r="AN1179" s="8"/>
      <c r="AO1179" s="8"/>
      <c r="AP1179" s="8"/>
      <c r="AQ1179" s="8"/>
      <c r="AS1179" s="37"/>
      <c r="AT1179" s="37"/>
      <c r="AU1179" s="9"/>
      <c r="AV1179" s="8"/>
      <c r="AW1179" s="8"/>
      <c r="AX1179" s="8"/>
      <c r="AY1179" s="8"/>
      <c r="AZ1179" s="8"/>
      <c r="BA1179" s="8"/>
      <c r="BB1179" s="8"/>
      <c r="BC1179" s="8"/>
    </row>
    <row r="1180" spans="1:55" x14ac:dyDescent="0.25">
      <c r="A1180" s="46">
        <v>81.599999999999994</v>
      </c>
      <c r="B1180" s="48" t="b">
        <v>1</v>
      </c>
      <c r="U1180" s="37"/>
      <c r="V1180" s="37"/>
      <c r="W1180" s="9"/>
      <c r="X1180" s="8"/>
      <c r="Y1180" s="8"/>
      <c r="Z1180" s="8"/>
      <c r="AA1180" s="8"/>
      <c r="AB1180" s="8"/>
      <c r="AC1180" s="8"/>
      <c r="AD1180" s="8"/>
      <c r="AE1180" s="8"/>
      <c r="AG1180" s="37"/>
      <c r="AH1180" s="37"/>
      <c r="AI1180" s="9"/>
      <c r="AJ1180" s="8"/>
      <c r="AK1180" s="8"/>
      <c r="AL1180" s="8"/>
      <c r="AM1180" s="8"/>
      <c r="AN1180" s="8"/>
      <c r="AO1180" s="8"/>
      <c r="AP1180" s="8"/>
      <c r="AQ1180" s="8"/>
      <c r="AS1180" s="37"/>
      <c r="AT1180" s="37"/>
      <c r="AU1180" s="9"/>
      <c r="AV1180" s="8"/>
      <c r="AW1180" s="8"/>
      <c r="AX1180" s="8"/>
      <c r="AY1180" s="8"/>
      <c r="AZ1180" s="8"/>
      <c r="BA1180" s="8"/>
      <c r="BB1180" s="8"/>
      <c r="BC1180" s="8"/>
    </row>
    <row r="1181" spans="1:55" x14ac:dyDescent="0.25">
      <c r="A1181" s="46">
        <v>81.400000000000006</v>
      </c>
      <c r="B1181" s="48" t="b">
        <v>1</v>
      </c>
      <c r="U1181" s="37"/>
      <c r="V1181" s="37"/>
      <c r="W1181" s="9"/>
      <c r="X1181" s="8"/>
      <c r="Y1181" s="8"/>
      <c r="Z1181" s="8"/>
      <c r="AA1181" s="8"/>
      <c r="AB1181" s="8"/>
      <c r="AC1181" s="8"/>
      <c r="AD1181" s="8"/>
      <c r="AE1181" s="8"/>
      <c r="AG1181" s="37"/>
      <c r="AH1181" s="37"/>
      <c r="AI1181" s="9"/>
      <c r="AJ1181" s="8"/>
      <c r="AK1181" s="8"/>
      <c r="AL1181" s="8"/>
      <c r="AM1181" s="8"/>
      <c r="AN1181" s="8"/>
      <c r="AO1181" s="8"/>
      <c r="AP1181" s="8"/>
      <c r="AQ1181" s="8"/>
      <c r="AS1181" s="37"/>
      <c r="AT1181" s="37"/>
      <c r="AU1181" s="9"/>
      <c r="AV1181" s="8"/>
      <c r="AW1181" s="8"/>
      <c r="AX1181" s="8"/>
      <c r="AY1181" s="8"/>
      <c r="AZ1181" s="8"/>
      <c r="BA1181" s="8"/>
      <c r="BB1181" s="8"/>
      <c r="BC1181" s="8"/>
    </row>
    <row r="1182" spans="1:55" x14ac:dyDescent="0.25">
      <c r="A1182" s="46">
        <v>81.3</v>
      </c>
      <c r="B1182" s="48" t="b">
        <v>1</v>
      </c>
      <c r="U1182" s="37"/>
      <c r="V1182" s="37"/>
      <c r="W1182" s="9"/>
      <c r="X1182" s="8"/>
      <c r="Y1182" s="8"/>
      <c r="Z1182" s="8"/>
      <c r="AA1182" s="8"/>
      <c r="AB1182" s="8"/>
      <c r="AC1182" s="8"/>
      <c r="AD1182" s="8"/>
      <c r="AE1182" s="8"/>
      <c r="AG1182" s="37"/>
      <c r="AH1182" s="37"/>
      <c r="AI1182" s="9"/>
      <c r="AJ1182" s="8"/>
      <c r="AK1182" s="8"/>
      <c r="AL1182" s="8"/>
      <c r="AM1182" s="8"/>
      <c r="AN1182" s="8"/>
      <c r="AO1182" s="8"/>
      <c r="AP1182" s="8"/>
      <c r="AQ1182" s="8"/>
      <c r="AS1182" s="37"/>
      <c r="AT1182" s="37"/>
      <c r="AU1182" s="9"/>
      <c r="AV1182" s="8"/>
      <c r="AW1182" s="8"/>
      <c r="AX1182" s="8"/>
      <c r="AY1182" s="8"/>
      <c r="AZ1182" s="8"/>
      <c r="BA1182" s="8"/>
      <c r="BB1182" s="8"/>
      <c r="BC1182" s="8"/>
    </row>
    <row r="1183" spans="1:55" x14ac:dyDescent="0.25">
      <c r="A1183" s="46">
        <v>81.099999999999994</v>
      </c>
      <c r="B1183" s="48" t="b">
        <v>1</v>
      </c>
      <c r="U1183" s="37"/>
      <c r="V1183" s="37"/>
      <c r="W1183" s="9"/>
      <c r="X1183" s="8"/>
      <c r="Y1183" s="8"/>
      <c r="Z1183" s="8"/>
      <c r="AA1183" s="8"/>
      <c r="AB1183" s="8"/>
      <c r="AC1183" s="8"/>
      <c r="AD1183" s="8"/>
      <c r="AE1183" s="8"/>
      <c r="AG1183" s="37"/>
      <c r="AH1183" s="37"/>
      <c r="AI1183" s="9"/>
      <c r="AJ1183" s="8"/>
      <c r="AK1183" s="8"/>
      <c r="AL1183" s="8"/>
      <c r="AM1183" s="8"/>
      <c r="AN1183" s="8"/>
      <c r="AO1183" s="8"/>
      <c r="AP1183" s="8"/>
      <c r="AQ1183" s="8"/>
      <c r="AS1183" s="37"/>
      <c r="AT1183" s="37"/>
      <c r="AU1183" s="9"/>
      <c r="AV1183" s="8"/>
      <c r="AW1183" s="8"/>
      <c r="AX1183" s="8"/>
      <c r="AY1183" s="8"/>
      <c r="AZ1183" s="8"/>
      <c r="BA1183" s="8"/>
      <c r="BB1183" s="8"/>
      <c r="BC1183" s="8"/>
    </row>
    <row r="1184" spans="1:55" x14ac:dyDescent="0.25">
      <c r="A1184" s="46">
        <v>81</v>
      </c>
      <c r="B1184" s="48" t="b">
        <v>1</v>
      </c>
      <c r="U1184" s="37"/>
      <c r="V1184" s="37"/>
      <c r="W1184" s="9"/>
      <c r="X1184" s="8"/>
      <c r="Y1184" s="8"/>
      <c r="Z1184" s="8"/>
      <c r="AA1184" s="8"/>
      <c r="AB1184" s="8"/>
      <c r="AC1184" s="8"/>
      <c r="AD1184" s="8"/>
      <c r="AE1184" s="8"/>
      <c r="AG1184" s="37"/>
      <c r="AH1184" s="37"/>
      <c r="AI1184" s="9"/>
      <c r="AJ1184" s="8"/>
      <c r="AK1184" s="8"/>
      <c r="AL1184" s="8"/>
      <c r="AM1184" s="8"/>
      <c r="AN1184" s="8"/>
      <c r="AO1184" s="8"/>
      <c r="AP1184" s="8"/>
      <c r="AQ1184" s="8"/>
      <c r="AS1184" s="37"/>
      <c r="AT1184" s="37"/>
      <c r="AU1184" s="9"/>
      <c r="AV1184" s="8"/>
      <c r="AW1184" s="8"/>
      <c r="AX1184" s="8"/>
      <c r="AY1184" s="8"/>
      <c r="AZ1184" s="8"/>
      <c r="BA1184" s="8"/>
      <c r="BB1184" s="8"/>
      <c r="BC1184" s="8"/>
    </row>
    <row r="1185" spans="1:55" x14ac:dyDescent="0.25">
      <c r="A1185" s="46">
        <v>88</v>
      </c>
      <c r="B1185" s="48" t="b">
        <v>1</v>
      </c>
      <c r="U1185" s="37"/>
      <c r="V1185" s="37"/>
      <c r="W1185" s="9"/>
      <c r="X1185" s="8"/>
      <c r="Y1185" s="8"/>
      <c r="Z1185" s="8"/>
      <c r="AA1185" s="8"/>
      <c r="AB1185" s="8"/>
      <c r="AC1185" s="8"/>
      <c r="AD1185" s="8"/>
      <c r="AE1185" s="8"/>
      <c r="AG1185" s="37"/>
      <c r="AH1185" s="37"/>
      <c r="AI1185" s="9"/>
      <c r="AJ1185" s="8"/>
      <c r="AK1185" s="8"/>
      <c r="AL1185" s="8"/>
      <c r="AM1185" s="8"/>
      <c r="AN1185" s="8"/>
      <c r="AO1185" s="8"/>
      <c r="AP1185" s="8"/>
      <c r="AQ1185" s="8"/>
      <c r="AS1185" s="37"/>
      <c r="AT1185" s="37"/>
      <c r="AU1185" s="9"/>
      <c r="AV1185" s="8"/>
      <c r="AW1185" s="8"/>
      <c r="AX1185" s="8"/>
      <c r="AY1185" s="8"/>
      <c r="AZ1185" s="8"/>
      <c r="BA1185" s="8"/>
      <c r="BB1185" s="8"/>
      <c r="BC1185" s="8"/>
    </row>
    <row r="1186" spans="1:55" x14ac:dyDescent="0.25">
      <c r="A1186" s="46">
        <v>87</v>
      </c>
      <c r="B1186" s="48" t="b">
        <v>1</v>
      </c>
      <c r="U1186" s="37"/>
      <c r="V1186" s="37"/>
      <c r="W1186" s="9"/>
      <c r="X1186" s="8"/>
      <c r="Y1186" s="8"/>
      <c r="Z1186" s="8"/>
      <c r="AA1186" s="8"/>
      <c r="AB1186" s="8"/>
      <c r="AC1186" s="8"/>
      <c r="AD1186" s="8"/>
      <c r="AE1186" s="8"/>
      <c r="AG1186" s="37"/>
      <c r="AH1186" s="37"/>
      <c r="AI1186" s="9"/>
      <c r="AJ1186" s="8"/>
      <c r="AK1186" s="8"/>
      <c r="AL1186" s="8"/>
      <c r="AM1186" s="8"/>
      <c r="AN1186" s="8"/>
      <c r="AO1186" s="8"/>
      <c r="AP1186" s="8"/>
      <c r="AQ1186" s="8"/>
      <c r="AS1186" s="37"/>
      <c r="AT1186" s="37"/>
      <c r="AU1186" s="9"/>
      <c r="AV1186" s="8"/>
      <c r="AW1186" s="8"/>
      <c r="AX1186" s="8"/>
      <c r="AY1186" s="8"/>
      <c r="AZ1186" s="8"/>
      <c r="BA1186" s="8"/>
      <c r="BB1186" s="8"/>
      <c r="BC1186" s="8"/>
    </row>
    <row r="1187" spans="1:55" x14ac:dyDescent="0.25">
      <c r="A1187" s="46">
        <v>84</v>
      </c>
      <c r="B1187" s="48" t="b">
        <v>1</v>
      </c>
      <c r="U1187" s="37"/>
      <c r="V1187" s="37"/>
      <c r="W1187" s="9"/>
      <c r="X1187" s="8"/>
      <c r="Y1187" s="8"/>
      <c r="Z1187" s="8"/>
      <c r="AA1187" s="8"/>
      <c r="AB1187" s="8"/>
      <c r="AC1187" s="8"/>
      <c r="AD1187" s="8"/>
      <c r="AE1187" s="8"/>
      <c r="AG1187" s="37"/>
      <c r="AH1187" s="37"/>
      <c r="AI1187" s="9"/>
      <c r="AJ1187" s="8"/>
      <c r="AK1187" s="8"/>
      <c r="AL1187" s="8"/>
      <c r="AM1187" s="8"/>
      <c r="AN1187" s="8"/>
      <c r="AO1187" s="8"/>
      <c r="AP1187" s="8"/>
      <c r="AQ1187" s="8"/>
      <c r="AS1187" s="37"/>
      <c r="AT1187" s="37"/>
      <c r="AU1187" s="9"/>
      <c r="AV1187" s="8"/>
      <c r="AW1187" s="8"/>
      <c r="AX1187" s="8"/>
      <c r="AY1187" s="8"/>
      <c r="AZ1187" s="8"/>
      <c r="BA1187" s="8"/>
      <c r="BB1187" s="8"/>
      <c r="BC1187" s="8"/>
    </row>
    <row r="1188" spans="1:55" x14ac:dyDescent="0.25">
      <c r="A1188" s="46">
        <v>80</v>
      </c>
      <c r="B1188" s="48" t="b">
        <v>1</v>
      </c>
      <c r="U1188" s="37"/>
      <c r="V1188" s="37"/>
      <c r="W1188" s="9"/>
      <c r="X1188" s="8"/>
      <c r="Y1188" s="8"/>
      <c r="Z1188" s="8"/>
      <c r="AA1188" s="8"/>
      <c r="AB1188" s="8"/>
      <c r="AC1188" s="8"/>
      <c r="AD1188" s="8"/>
      <c r="AE1188" s="8"/>
      <c r="AG1188" s="37"/>
      <c r="AH1188" s="37"/>
      <c r="AI1188" s="9"/>
      <c r="AJ1188" s="8"/>
      <c r="AK1188" s="8"/>
      <c r="AL1188" s="8"/>
      <c r="AM1188" s="8"/>
      <c r="AN1188" s="8"/>
      <c r="AO1188" s="8"/>
      <c r="AP1188" s="8"/>
      <c r="AQ1188" s="8"/>
      <c r="AS1188" s="37"/>
      <c r="AT1188" s="37"/>
      <c r="AU1188" s="9"/>
      <c r="AV1188" s="8"/>
      <c r="AW1188" s="8"/>
      <c r="AX1188" s="8"/>
      <c r="AY1188" s="8"/>
      <c r="AZ1188" s="8"/>
      <c r="BA1188" s="8"/>
      <c r="BB1188" s="8"/>
      <c r="BC1188" s="8"/>
    </row>
    <row r="1189" spans="1:55" x14ac:dyDescent="0.25">
      <c r="A1189" s="46">
        <v>79.7</v>
      </c>
      <c r="B1189" s="48" t="b">
        <v>1</v>
      </c>
      <c r="U1189" s="37"/>
      <c r="V1189" s="37"/>
      <c r="W1189" s="9"/>
      <c r="X1189" s="8"/>
      <c r="Y1189" s="8"/>
      <c r="Z1189" s="8"/>
      <c r="AA1189" s="8"/>
      <c r="AB1189" s="8"/>
      <c r="AC1189" s="8"/>
      <c r="AD1189" s="8"/>
      <c r="AE1189" s="8"/>
      <c r="AG1189" s="37"/>
      <c r="AH1189" s="37"/>
      <c r="AI1189" s="9"/>
      <c r="AJ1189" s="8"/>
      <c r="AK1189" s="8"/>
      <c r="AL1189" s="8"/>
      <c r="AM1189" s="8"/>
      <c r="AN1189" s="8"/>
      <c r="AO1189" s="8"/>
      <c r="AP1189" s="8"/>
      <c r="AQ1189" s="8"/>
      <c r="AS1189" s="37"/>
      <c r="AT1189" s="37"/>
      <c r="AU1189" s="9"/>
      <c r="AV1189" s="8"/>
      <c r="AW1189" s="8"/>
      <c r="AX1189" s="8"/>
      <c r="AY1189" s="8"/>
      <c r="AZ1189" s="8"/>
      <c r="BA1189" s="8"/>
      <c r="BB1189" s="8"/>
      <c r="BC1189" s="8"/>
    </row>
    <row r="1190" spans="1:55" x14ac:dyDescent="0.25">
      <c r="A1190" s="46">
        <v>68.3</v>
      </c>
      <c r="B1190" s="48" t="b">
        <v>1</v>
      </c>
      <c r="U1190" s="37"/>
      <c r="V1190" s="37"/>
      <c r="W1190" s="9"/>
      <c r="X1190" s="8"/>
      <c r="Y1190" s="8"/>
      <c r="Z1190" s="8"/>
      <c r="AA1190" s="8"/>
      <c r="AB1190" s="8"/>
      <c r="AC1190" s="8"/>
      <c r="AD1190" s="8"/>
      <c r="AE1190" s="8"/>
      <c r="AG1190" s="37"/>
      <c r="AH1190" s="37"/>
      <c r="AI1190" s="9"/>
      <c r="AJ1190" s="8"/>
      <c r="AK1190" s="8"/>
      <c r="AL1190" s="8"/>
      <c r="AM1190" s="8"/>
      <c r="AN1190" s="8"/>
      <c r="AO1190" s="8"/>
      <c r="AP1190" s="8"/>
      <c r="AQ1190" s="8"/>
      <c r="AS1190" s="37"/>
      <c r="AT1190" s="37"/>
      <c r="AU1190" s="9"/>
      <c r="AV1190" s="8"/>
      <c r="AW1190" s="8"/>
      <c r="AX1190" s="8"/>
      <c r="AY1190" s="8"/>
      <c r="AZ1190" s="8"/>
      <c r="BA1190" s="8"/>
      <c r="BB1190" s="8"/>
      <c r="BC1190" s="8"/>
    </row>
    <row r="1191" spans="1:55" x14ac:dyDescent="0.25">
      <c r="A1191" s="46">
        <v>68</v>
      </c>
      <c r="B1191" s="48" t="b">
        <v>1</v>
      </c>
      <c r="U1191" s="37"/>
      <c r="V1191" s="37"/>
      <c r="W1191" s="9"/>
      <c r="X1191" s="8"/>
      <c r="Y1191" s="8"/>
      <c r="Z1191" s="8"/>
      <c r="AA1191" s="8"/>
      <c r="AB1191" s="8"/>
      <c r="AC1191" s="8"/>
      <c r="AD1191" s="8"/>
      <c r="AE1191" s="8"/>
      <c r="AG1191" s="37"/>
      <c r="AH1191" s="37"/>
      <c r="AI1191" s="9"/>
      <c r="AJ1191" s="8"/>
      <c r="AK1191" s="8"/>
      <c r="AL1191" s="8"/>
      <c r="AM1191" s="8"/>
      <c r="AN1191" s="8"/>
      <c r="AO1191" s="8"/>
      <c r="AP1191" s="8"/>
      <c r="AQ1191" s="8"/>
      <c r="AS1191" s="37"/>
      <c r="AT1191" s="37"/>
      <c r="AU1191" s="9"/>
      <c r="AV1191" s="8"/>
      <c r="AW1191" s="8"/>
      <c r="AX1191" s="8"/>
      <c r="AY1191" s="8"/>
      <c r="AZ1191" s="8"/>
      <c r="BA1191" s="8"/>
      <c r="BB1191" s="8"/>
      <c r="BC1191" s="8"/>
    </row>
    <row r="1192" spans="1:55" x14ac:dyDescent="0.25">
      <c r="A1192" s="46">
        <v>67.599999999999994</v>
      </c>
      <c r="B1192" s="48" t="b">
        <v>1</v>
      </c>
      <c r="U1192" s="37"/>
      <c r="V1192" s="37"/>
      <c r="W1192" s="9"/>
      <c r="X1192" s="8"/>
      <c r="Y1192" s="8"/>
      <c r="Z1192" s="8"/>
      <c r="AA1192" s="8"/>
      <c r="AB1192" s="8"/>
      <c r="AC1192" s="8"/>
      <c r="AD1192" s="8"/>
      <c r="AE1192" s="8"/>
      <c r="AG1192" s="37"/>
      <c r="AH1192" s="37"/>
      <c r="AI1192" s="9"/>
      <c r="AJ1192" s="8"/>
      <c r="AK1192" s="8"/>
      <c r="AL1192" s="8"/>
      <c r="AM1192" s="8"/>
      <c r="AN1192" s="8"/>
      <c r="AO1192" s="8"/>
      <c r="AP1192" s="8"/>
      <c r="AQ1192" s="8"/>
      <c r="AS1192" s="37"/>
      <c r="AT1192" s="37"/>
      <c r="AU1192" s="9"/>
      <c r="AV1192" s="8"/>
      <c r="AW1192" s="8"/>
      <c r="AX1192" s="8"/>
      <c r="AY1192" s="8"/>
      <c r="AZ1192" s="8"/>
      <c r="BA1192" s="8"/>
      <c r="BB1192" s="8"/>
      <c r="BC1192" s="8"/>
    </row>
    <row r="1193" spans="1:55" x14ac:dyDescent="0.25">
      <c r="A1193" s="46">
        <v>67.3</v>
      </c>
      <c r="B1193" s="48" t="b">
        <v>1</v>
      </c>
      <c r="U1193" s="37"/>
      <c r="V1193" s="37"/>
      <c r="W1193" s="9"/>
      <c r="X1193" s="8"/>
      <c r="Y1193" s="8"/>
      <c r="Z1193" s="8"/>
      <c r="AA1193" s="8"/>
      <c r="AB1193" s="8"/>
      <c r="AC1193" s="8"/>
      <c r="AD1193" s="8"/>
      <c r="AE1193" s="8"/>
      <c r="AG1193" s="37"/>
      <c r="AH1193" s="37"/>
      <c r="AI1193" s="9"/>
      <c r="AJ1193" s="8"/>
      <c r="AK1193" s="8"/>
      <c r="AL1193" s="8"/>
      <c r="AM1193" s="8"/>
      <c r="AN1193" s="8"/>
      <c r="AO1193" s="8"/>
      <c r="AP1193" s="8"/>
      <c r="AQ1193" s="8"/>
      <c r="AS1193" s="37"/>
      <c r="AT1193" s="37"/>
      <c r="AU1193" s="9"/>
      <c r="AV1193" s="8"/>
      <c r="AW1193" s="8"/>
      <c r="AX1193" s="8"/>
      <c r="AY1193" s="8"/>
      <c r="AZ1193" s="8"/>
      <c r="BA1193" s="8"/>
      <c r="BB1193" s="8"/>
      <c r="BC1193" s="8"/>
    </row>
    <row r="1194" spans="1:55" x14ac:dyDescent="0.25">
      <c r="A1194" s="46">
        <v>66.8</v>
      </c>
      <c r="B1194" s="48" t="b">
        <v>1</v>
      </c>
      <c r="U1194" s="37"/>
      <c r="V1194" s="37"/>
      <c r="W1194" s="9"/>
      <c r="X1194" s="8"/>
      <c r="Y1194" s="8"/>
      <c r="Z1194" s="8"/>
      <c r="AA1194" s="8"/>
      <c r="AB1194" s="8"/>
      <c r="AC1194" s="8"/>
      <c r="AD1194" s="8"/>
      <c r="AE1194" s="8"/>
      <c r="AG1194" s="37"/>
      <c r="AH1194" s="37"/>
      <c r="AI1194" s="9"/>
      <c r="AJ1194" s="8"/>
      <c r="AK1194" s="8"/>
      <c r="AL1194" s="8"/>
      <c r="AM1194" s="8"/>
      <c r="AN1194" s="8"/>
      <c r="AO1194" s="8"/>
      <c r="AP1194" s="8"/>
      <c r="AQ1194" s="8"/>
      <c r="AS1194" s="37"/>
      <c r="AT1194" s="37"/>
      <c r="AU1194" s="9"/>
      <c r="AV1194" s="8"/>
      <c r="AW1194" s="8"/>
      <c r="AX1194" s="8"/>
      <c r="AY1194" s="8"/>
      <c r="AZ1194" s="8"/>
      <c r="BA1194" s="8"/>
      <c r="BB1194" s="8"/>
      <c r="BC1194" s="8"/>
    </row>
    <row r="1195" spans="1:55" x14ac:dyDescent="0.25">
      <c r="A1195" s="46">
        <v>66.400000000000006</v>
      </c>
      <c r="B1195" s="48" t="b">
        <v>1</v>
      </c>
      <c r="U1195" s="37"/>
      <c r="V1195" s="37"/>
      <c r="W1195" s="9"/>
      <c r="X1195" s="8"/>
      <c r="Y1195" s="8"/>
      <c r="Z1195" s="8"/>
      <c r="AA1195" s="8"/>
      <c r="AB1195" s="8"/>
      <c r="AC1195" s="8"/>
      <c r="AD1195" s="8"/>
      <c r="AE1195" s="8"/>
      <c r="AG1195" s="37"/>
      <c r="AH1195" s="37"/>
      <c r="AI1195" s="9"/>
      <c r="AJ1195" s="8"/>
      <c r="AK1195" s="8"/>
      <c r="AL1195" s="8"/>
      <c r="AM1195" s="8"/>
      <c r="AN1195" s="8"/>
      <c r="AO1195" s="8"/>
      <c r="AP1195" s="8"/>
      <c r="AQ1195" s="8"/>
      <c r="AS1195" s="37"/>
      <c r="AT1195" s="37"/>
      <c r="AU1195" s="9"/>
      <c r="AV1195" s="8"/>
      <c r="AW1195" s="8"/>
      <c r="AX1195" s="8"/>
      <c r="AY1195" s="8"/>
      <c r="AZ1195" s="8"/>
      <c r="BA1195" s="8"/>
      <c r="BB1195" s="8"/>
      <c r="BC1195" s="8"/>
    </row>
    <row r="1196" spans="1:55" x14ac:dyDescent="0.25">
      <c r="A1196" s="46">
        <v>66</v>
      </c>
      <c r="B1196" s="48" t="b">
        <v>1</v>
      </c>
      <c r="U1196" s="37"/>
      <c r="V1196" s="37"/>
      <c r="W1196" s="9"/>
      <c r="X1196" s="8"/>
      <c r="Y1196" s="8"/>
      <c r="Z1196" s="8"/>
      <c r="AA1196" s="8"/>
      <c r="AB1196" s="8"/>
      <c r="AC1196" s="8"/>
      <c r="AD1196" s="8"/>
      <c r="AE1196" s="8"/>
      <c r="AG1196" s="37"/>
      <c r="AH1196" s="37"/>
      <c r="AI1196" s="9"/>
      <c r="AJ1196" s="8"/>
      <c r="AK1196" s="8"/>
      <c r="AL1196" s="8"/>
      <c r="AM1196" s="8"/>
      <c r="AN1196" s="8"/>
      <c r="AO1196" s="8"/>
      <c r="AP1196" s="8"/>
      <c r="AQ1196" s="8"/>
      <c r="AS1196" s="37"/>
      <c r="AT1196" s="37"/>
      <c r="AU1196" s="9"/>
      <c r="AV1196" s="8"/>
      <c r="AW1196" s="8"/>
      <c r="AX1196" s="8"/>
      <c r="AY1196" s="8"/>
      <c r="AZ1196" s="8"/>
      <c r="BA1196" s="8"/>
      <c r="BB1196" s="8"/>
      <c r="BC1196" s="8"/>
    </row>
    <row r="1197" spans="1:55" x14ac:dyDescent="0.25">
      <c r="A1197" s="46">
        <v>65.5</v>
      </c>
      <c r="B1197" s="48" t="b">
        <v>1</v>
      </c>
      <c r="U1197" s="37"/>
      <c r="V1197" s="37"/>
      <c r="W1197" s="9"/>
      <c r="X1197" s="8"/>
      <c r="Y1197" s="8"/>
      <c r="Z1197" s="8"/>
      <c r="AA1197" s="8"/>
      <c r="AB1197" s="8"/>
      <c r="AC1197" s="8"/>
      <c r="AD1197" s="8"/>
      <c r="AE1197" s="8"/>
      <c r="AG1197" s="37"/>
      <c r="AH1197" s="37"/>
      <c r="AI1197" s="9"/>
      <c r="AJ1197" s="8"/>
      <c r="AK1197" s="8"/>
      <c r="AL1197" s="8"/>
      <c r="AM1197" s="8"/>
      <c r="AN1197" s="8"/>
      <c r="AO1197" s="8"/>
      <c r="AP1197" s="8"/>
      <c r="AQ1197" s="8"/>
      <c r="AS1197" s="37"/>
      <c r="AT1197" s="37"/>
      <c r="AU1197" s="9"/>
      <c r="AV1197" s="8"/>
      <c r="AW1197" s="8"/>
      <c r="AX1197" s="8"/>
      <c r="AY1197" s="8"/>
      <c r="AZ1197" s="8"/>
      <c r="BA1197" s="8"/>
      <c r="BB1197" s="8"/>
      <c r="BC1197" s="8"/>
    </row>
    <row r="1198" spans="1:55" x14ac:dyDescent="0.25">
      <c r="A1198" s="46">
        <v>65.2</v>
      </c>
      <c r="B1198" s="48" t="b">
        <v>1</v>
      </c>
      <c r="U1198" s="37"/>
      <c r="V1198" s="37"/>
      <c r="W1198" s="9"/>
      <c r="X1198" s="8"/>
      <c r="Y1198" s="8"/>
      <c r="Z1198" s="8"/>
      <c r="AA1198" s="8"/>
      <c r="AB1198" s="8"/>
      <c r="AC1198" s="8"/>
      <c r="AD1198" s="8"/>
      <c r="AE1198" s="8"/>
      <c r="AG1198" s="37"/>
      <c r="AH1198" s="37"/>
      <c r="AI1198" s="9"/>
      <c r="AJ1198" s="8"/>
      <c r="AK1198" s="8"/>
      <c r="AL1198" s="8"/>
      <c r="AM1198" s="8"/>
      <c r="AN1198" s="8"/>
      <c r="AO1198" s="8"/>
      <c r="AP1198" s="8"/>
      <c r="AQ1198" s="8"/>
      <c r="AS1198" s="37"/>
      <c r="AT1198" s="37"/>
      <c r="AU1198" s="9"/>
      <c r="AV1198" s="8"/>
      <c r="AW1198" s="8"/>
      <c r="AX1198" s="8"/>
      <c r="AY1198" s="8"/>
      <c r="AZ1198" s="8"/>
      <c r="BA1198" s="8"/>
      <c r="BB1198" s="8"/>
      <c r="BC1198" s="8"/>
    </row>
    <row r="1199" spans="1:55" x14ac:dyDescent="0.25">
      <c r="A1199" s="46">
        <v>64.8</v>
      </c>
      <c r="B1199" s="48" t="b">
        <v>1</v>
      </c>
      <c r="U1199" s="37"/>
      <c r="V1199" s="37"/>
      <c r="W1199" s="9"/>
      <c r="X1199" s="8"/>
      <c r="Y1199" s="8"/>
      <c r="Z1199" s="8"/>
      <c r="AA1199" s="8"/>
      <c r="AB1199" s="8"/>
      <c r="AC1199" s="8"/>
      <c r="AD1199" s="8"/>
      <c r="AE1199" s="8"/>
      <c r="AG1199" s="37"/>
      <c r="AH1199" s="37"/>
      <c r="AI1199" s="9"/>
      <c r="AJ1199" s="8"/>
      <c r="AK1199" s="8"/>
      <c r="AL1199" s="8"/>
      <c r="AM1199" s="8"/>
      <c r="AN1199" s="8"/>
      <c r="AO1199" s="8"/>
      <c r="AP1199" s="8"/>
      <c r="AQ1199" s="8"/>
      <c r="AS1199" s="37"/>
      <c r="AT1199" s="37"/>
      <c r="AU1199" s="9"/>
      <c r="AV1199" s="8"/>
      <c r="AW1199" s="8"/>
      <c r="AX1199" s="8"/>
      <c r="AY1199" s="8"/>
      <c r="AZ1199" s="8"/>
      <c r="BA1199" s="8"/>
      <c r="BB1199" s="8"/>
      <c r="BC1199" s="8"/>
    </row>
    <row r="1200" spans="1:55" x14ac:dyDescent="0.25">
      <c r="A1200" s="46">
        <v>64.400000000000006</v>
      </c>
      <c r="B1200" s="48" t="b">
        <v>1</v>
      </c>
      <c r="U1200" s="37"/>
      <c r="V1200" s="37"/>
      <c r="W1200" s="9"/>
      <c r="X1200" s="8"/>
      <c r="Y1200" s="8"/>
      <c r="Z1200" s="8"/>
      <c r="AA1200" s="8"/>
      <c r="AB1200" s="8"/>
      <c r="AC1200" s="8"/>
      <c r="AD1200" s="8"/>
      <c r="AE1200" s="8"/>
      <c r="AG1200" s="37"/>
      <c r="AH1200" s="37"/>
      <c r="AI1200" s="9"/>
      <c r="AJ1200" s="8"/>
      <c r="AK1200" s="8"/>
      <c r="AL1200" s="8"/>
      <c r="AM1200" s="8"/>
      <c r="AN1200" s="8"/>
      <c r="AO1200" s="8"/>
      <c r="AP1200" s="8"/>
      <c r="AQ1200" s="8"/>
      <c r="AS1200" s="37"/>
      <c r="AT1200" s="37"/>
      <c r="AU1200" s="9"/>
      <c r="AV1200" s="8"/>
      <c r="AW1200" s="8"/>
      <c r="AX1200" s="8"/>
      <c r="AY1200" s="8"/>
      <c r="AZ1200" s="8"/>
      <c r="BA1200" s="8"/>
      <c r="BB1200" s="8"/>
      <c r="BC1200" s="8"/>
    </row>
    <row r="1201" spans="1:55" x14ac:dyDescent="0.25">
      <c r="A1201" s="46">
        <v>64</v>
      </c>
      <c r="B1201" s="48" t="b">
        <v>1</v>
      </c>
      <c r="U1201" s="37"/>
      <c r="V1201" s="37"/>
      <c r="W1201" s="9"/>
      <c r="X1201" s="8"/>
      <c r="Y1201" s="8"/>
      <c r="Z1201" s="8"/>
      <c r="AA1201" s="8"/>
      <c r="AB1201" s="8"/>
      <c r="AC1201" s="8"/>
      <c r="AD1201" s="8"/>
      <c r="AE1201" s="8"/>
      <c r="AG1201" s="37"/>
      <c r="AH1201" s="37"/>
      <c r="AI1201" s="9"/>
      <c r="AJ1201" s="8"/>
      <c r="AK1201" s="8"/>
      <c r="AL1201" s="8"/>
      <c r="AM1201" s="8"/>
      <c r="AN1201" s="8"/>
      <c r="AO1201" s="8"/>
      <c r="AP1201" s="8"/>
      <c r="AQ1201" s="8"/>
      <c r="AS1201" s="37"/>
      <c r="AT1201" s="37"/>
      <c r="AU1201" s="9"/>
      <c r="AV1201" s="8"/>
      <c r="AW1201" s="8"/>
      <c r="AX1201" s="8"/>
      <c r="AY1201" s="8"/>
      <c r="AZ1201" s="8"/>
      <c r="BA1201" s="8"/>
      <c r="BB1201" s="8"/>
      <c r="BC1201" s="8"/>
    </row>
    <row r="1202" spans="1:55" x14ac:dyDescent="0.25">
      <c r="A1202" s="46">
        <v>63.7</v>
      </c>
      <c r="B1202" s="48" t="b">
        <v>1</v>
      </c>
      <c r="U1202" s="37"/>
      <c r="V1202" s="37"/>
      <c r="W1202" s="9"/>
      <c r="X1202" s="8"/>
      <c r="Y1202" s="8"/>
      <c r="Z1202" s="8"/>
      <c r="AA1202" s="8"/>
      <c r="AB1202" s="8"/>
      <c r="AC1202" s="8"/>
      <c r="AD1202" s="8"/>
      <c r="AE1202" s="8"/>
      <c r="AG1202" s="37"/>
      <c r="AH1202" s="37"/>
      <c r="AI1202" s="9"/>
      <c r="AJ1202" s="8"/>
      <c r="AK1202" s="8"/>
      <c r="AL1202" s="8"/>
      <c r="AM1202" s="8"/>
      <c r="AN1202" s="8"/>
      <c r="AO1202" s="8"/>
      <c r="AP1202" s="8"/>
      <c r="AQ1202" s="8"/>
      <c r="AS1202" s="37"/>
      <c r="AT1202" s="37"/>
      <c r="AU1202" s="9"/>
      <c r="AV1202" s="8"/>
      <c r="AW1202" s="8"/>
      <c r="AX1202" s="8"/>
      <c r="AY1202" s="8"/>
      <c r="AZ1202" s="8"/>
      <c r="BA1202" s="8"/>
      <c r="BB1202" s="8"/>
      <c r="BC1202" s="8"/>
    </row>
    <row r="1203" spans="1:55" x14ac:dyDescent="0.25">
      <c r="A1203" s="46">
        <v>63.3</v>
      </c>
      <c r="B1203" s="48" t="b">
        <v>1</v>
      </c>
      <c r="U1203" s="37"/>
      <c r="V1203" s="37"/>
      <c r="W1203" s="9"/>
      <c r="X1203" s="8"/>
      <c r="Y1203" s="8"/>
      <c r="Z1203" s="8"/>
      <c r="AA1203" s="8"/>
      <c r="AB1203" s="8"/>
      <c r="AC1203" s="8"/>
      <c r="AD1203" s="8"/>
      <c r="AE1203" s="8"/>
      <c r="AG1203" s="37"/>
      <c r="AH1203" s="37"/>
      <c r="AI1203" s="9"/>
      <c r="AJ1203" s="8"/>
      <c r="AK1203" s="8"/>
      <c r="AL1203" s="8"/>
      <c r="AM1203" s="8"/>
      <c r="AN1203" s="8"/>
      <c r="AO1203" s="8"/>
      <c r="AP1203" s="8"/>
      <c r="AQ1203" s="8"/>
      <c r="AS1203" s="37"/>
      <c r="AT1203" s="37"/>
      <c r="AU1203" s="9"/>
      <c r="AV1203" s="8"/>
      <c r="AW1203" s="8"/>
      <c r="AX1203" s="8"/>
      <c r="AY1203" s="8"/>
      <c r="AZ1203" s="8"/>
      <c r="BA1203" s="8"/>
      <c r="BB1203" s="8"/>
      <c r="BC1203" s="8"/>
    </row>
    <row r="1204" spans="1:55" x14ac:dyDescent="0.25">
      <c r="A1204" s="46">
        <v>62.9</v>
      </c>
      <c r="B1204" s="48" t="b">
        <v>1</v>
      </c>
      <c r="U1204" s="37"/>
      <c r="V1204" s="37"/>
      <c r="W1204" s="9"/>
      <c r="X1204" s="8"/>
      <c r="Y1204" s="8"/>
      <c r="Z1204" s="8"/>
      <c r="AA1204" s="8"/>
      <c r="AB1204" s="8"/>
      <c r="AC1204" s="8"/>
      <c r="AD1204" s="8"/>
      <c r="AE1204" s="8"/>
      <c r="AG1204" s="37"/>
      <c r="AH1204" s="37"/>
      <c r="AI1204" s="9"/>
      <c r="AJ1204" s="8"/>
      <c r="AK1204" s="8"/>
      <c r="AL1204" s="8"/>
      <c r="AM1204" s="8"/>
      <c r="AN1204" s="8"/>
      <c r="AO1204" s="8"/>
      <c r="AP1204" s="8"/>
      <c r="AQ1204" s="8"/>
      <c r="AS1204" s="37"/>
      <c r="AT1204" s="37"/>
      <c r="AU1204" s="9"/>
      <c r="AV1204" s="8"/>
      <c r="AW1204" s="8"/>
      <c r="AX1204" s="8"/>
      <c r="AY1204" s="8"/>
      <c r="AZ1204" s="8"/>
      <c r="BA1204" s="8"/>
      <c r="BB1204" s="8"/>
      <c r="BC1204" s="8"/>
    </row>
    <row r="1205" spans="1:55" x14ac:dyDescent="0.25">
      <c r="A1205" s="46">
        <v>62.5</v>
      </c>
      <c r="B1205" s="48" t="b">
        <v>1</v>
      </c>
      <c r="U1205" s="37"/>
      <c r="V1205" s="37"/>
      <c r="W1205" s="9"/>
      <c r="X1205" s="8"/>
      <c r="Y1205" s="8"/>
      <c r="Z1205" s="8"/>
      <c r="AA1205" s="8"/>
      <c r="AB1205" s="8"/>
      <c r="AC1205" s="8"/>
      <c r="AD1205" s="8"/>
      <c r="AE1205" s="8"/>
      <c r="AG1205" s="37"/>
      <c r="AH1205" s="37"/>
      <c r="AI1205" s="9"/>
      <c r="AJ1205" s="8"/>
      <c r="AK1205" s="8"/>
      <c r="AL1205" s="8"/>
      <c r="AM1205" s="8"/>
      <c r="AN1205" s="8"/>
      <c r="AO1205" s="8"/>
      <c r="AP1205" s="8"/>
      <c r="AQ1205" s="8"/>
      <c r="AS1205" s="37"/>
      <c r="AT1205" s="37"/>
      <c r="AU1205" s="9"/>
      <c r="AV1205" s="8"/>
      <c r="AW1205" s="8"/>
      <c r="AX1205" s="8"/>
      <c r="AY1205" s="8"/>
      <c r="AZ1205" s="8"/>
      <c r="BA1205" s="8"/>
      <c r="BB1205" s="8"/>
      <c r="BC1205" s="8"/>
    </row>
    <row r="1206" spans="1:55" x14ac:dyDescent="0.25">
      <c r="A1206" s="46">
        <v>69.099999999999994</v>
      </c>
      <c r="B1206" s="48" t="b">
        <v>1</v>
      </c>
      <c r="U1206" s="37"/>
      <c r="V1206" s="37"/>
      <c r="W1206" s="9"/>
      <c r="X1206" s="8"/>
      <c r="Y1206" s="8"/>
      <c r="Z1206" s="8"/>
      <c r="AA1206" s="8"/>
      <c r="AB1206" s="8"/>
      <c r="AC1206" s="8"/>
      <c r="AD1206" s="8"/>
      <c r="AE1206" s="8"/>
      <c r="AG1206" s="37"/>
      <c r="AH1206" s="37"/>
      <c r="AI1206" s="9"/>
      <c r="AJ1206" s="8"/>
      <c r="AK1206" s="8"/>
      <c r="AL1206" s="8"/>
      <c r="AM1206" s="8"/>
      <c r="AN1206" s="8"/>
      <c r="AO1206" s="8"/>
      <c r="AP1206" s="8"/>
      <c r="AQ1206" s="8"/>
      <c r="AS1206" s="37"/>
      <c r="AT1206" s="37"/>
      <c r="AU1206" s="9"/>
      <c r="AV1206" s="8"/>
      <c r="AW1206" s="8"/>
      <c r="AX1206" s="8"/>
      <c r="AY1206" s="8"/>
      <c r="AZ1206" s="8"/>
      <c r="BA1206" s="8"/>
      <c r="BB1206" s="8"/>
      <c r="BC1206" s="8"/>
    </row>
    <row r="1207" spans="1:55" x14ac:dyDescent="0.25">
      <c r="A1207" s="46">
        <v>68.900000000000006</v>
      </c>
      <c r="B1207" s="48" t="b">
        <v>1</v>
      </c>
      <c r="U1207" s="37"/>
      <c r="V1207" s="37"/>
      <c r="W1207" s="9"/>
      <c r="X1207" s="8"/>
      <c r="Y1207" s="8"/>
      <c r="Z1207" s="8"/>
      <c r="AA1207" s="8"/>
      <c r="AB1207" s="8"/>
      <c r="AC1207" s="8"/>
      <c r="AD1207" s="8"/>
      <c r="AE1207" s="8"/>
      <c r="AG1207" s="37"/>
      <c r="AH1207" s="37"/>
      <c r="AI1207" s="9"/>
      <c r="AJ1207" s="8"/>
      <c r="AK1207" s="8"/>
      <c r="AL1207" s="8"/>
      <c r="AM1207" s="8"/>
      <c r="AN1207" s="8"/>
      <c r="AO1207" s="8"/>
      <c r="AP1207" s="8"/>
      <c r="AQ1207" s="8"/>
      <c r="AS1207" s="37"/>
      <c r="AT1207" s="37"/>
      <c r="AU1207" s="9"/>
      <c r="AV1207" s="8"/>
      <c r="AW1207" s="8"/>
      <c r="AX1207" s="8"/>
      <c r="AY1207" s="8"/>
      <c r="AZ1207" s="8"/>
      <c r="BA1207" s="8"/>
      <c r="BB1207" s="8"/>
      <c r="BC1207" s="8"/>
    </row>
    <row r="1208" spans="1:55" x14ac:dyDescent="0.25">
      <c r="A1208" s="46">
        <v>68.7</v>
      </c>
      <c r="B1208" s="48" t="b">
        <v>1</v>
      </c>
      <c r="U1208" s="37"/>
      <c r="V1208" s="37"/>
      <c r="W1208" s="9"/>
      <c r="X1208" s="8"/>
      <c r="Y1208" s="8"/>
      <c r="Z1208" s="8"/>
      <c r="AA1208" s="8"/>
      <c r="AB1208" s="8"/>
      <c r="AC1208" s="8"/>
      <c r="AD1208" s="8"/>
      <c r="AE1208" s="8"/>
      <c r="AG1208" s="37"/>
      <c r="AH1208" s="37"/>
      <c r="AI1208" s="9"/>
      <c r="AJ1208" s="8"/>
      <c r="AK1208" s="8"/>
      <c r="AL1208" s="8"/>
      <c r="AM1208" s="8"/>
      <c r="AN1208" s="8"/>
      <c r="AO1208" s="8"/>
      <c r="AP1208" s="8"/>
      <c r="AQ1208" s="8"/>
      <c r="AS1208" s="37"/>
      <c r="AT1208" s="37"/>
      <c r="AU1208" s="9"/>
      <c r="AV1208" s="8"/>
      <c r="AW1208" s="8"/>
      <c r="AX1208" s="8"/>
      <c r="AY1208" s="8"/>
      <c r="AZ1208" s="8"/>
      <c r="BA1208" s="8"/>
      <c r="BB1208" s="8"/>
      <c r="BC1208" s="8"/>
    </row>
    <row r="1209" spans="1:55" x14ac:dyDescent="0.25">
      <c r="A1209" s="46">
        <v>68.5</v>
      </c>
      <c r="B1209" s="48" t="b">
        <v>1</v>
      </c>
      <c r="U1209" s="37"/>
      <c r="V1209" s="37"/>
      <c r="W1209" s="9"/>
      <c r="X1209" s="8"/>
      <c r="Y1209" s="8"/>
      <c r="Z1209" s="8"/>
      <c r="AA1209" s="8"/>
      <c r="AB1209" s="8"/>
      <c r="AC1209" s="8"/>
      <c r="AD1209" s="8"/>
      <c r="AE1209" s="8"/>
      <c r="AG1209" s="37"/>
      <c r="AH1209" s="37"/>
      <c r="AI1209" s="9"/>
      <c r="AJ1209" s="8"/>
      <c r="AK1209" s="8"/>
      <c r="AL1209" s="8"/>
      <c r="AM1209" s="8"/>
      <c r="AN1209" s="8"/>
      <c r="AO1209" s="8"/>
      <c r="AP1209" s="8"/>
      <c r="AQ1209" s="8"/>
      <c r="AS1209" s="37"/>
      <c r="AT1209" s="37"/>
      <c r="AU1209" s="9"/>
      <c r="AV1209" s="8"/>
      <c r="AW1209" s="8"/>
      <c r="AX1209" s="8"/>
      <c r="AY1209" s="8"/>
      <c r="AZ1209" s="8"/>
      <c r="BA1209" s="8"/>
      <c r="BB1209" s="8"/>
      <c r="BC1209" s="8"/>
    </row>
    <row r="1210" spans="1:55" x14ac:dyDescent="0.25">
      <c r="A1210" s="46">
        <v>68.3</v>
      </c>
      <c r="B1210" s="48" t="b">
        <v>1</v>
      </c>
      <c r="U1210" s="37"/>
      <c r="V1210" s="37"/>
      <c r="W1210" s="9"/>
      <c r="X1210" s="8"/>
      <c r="Y1210" s="8"/>
      <c r="Z1210" s="8"/>
      <c r="AA1210" s="8"/>
      <c r="AB1210" s="8"/>
      <c r="AC1210" s="8"/>
      <c r="AD1210" s="8"/>
      <c r="AE1210" s="8"/>
      <c r="AG1210" s="37"/>
      <c r="AH1210" s="37"/>
      <c r="AI1210" s="9"/>
      <c r="AJ1210" s="8"/>
      <c r="AK1210" s="8"/>
      <c r="AL1210" s="8"/>
      <c r="AM1210" s="8"/>
      <c r="AN1210" s="8"/>
      <c r="AO1210" s="8"/>
      <c r="AP1210" s="8"/>
      <c r="AQ1210" s="8"/>
      <c r="AS1210" s="37"/>
      <c r="AT1210" s="37"/>
      <c r="AU1210" s="9"/>
      <c r="AV1210" s="8"/>
      <c r="AW1210" s="8"/>
      <c r="AX1210" s="8"/>
      <c r="AY1210" s="8"/>
      <c r="AZ1210" s="8"/>
      <c r="BA1210" s="8"/>
      <c r="BB1210" s="8"/>
      <c r="BC1210" s="8"/>
    </row>
    <row r="1211" spans="1:55" x14ac:dyDescent="0.25">
      <c r="A1211" s="46">
        <v>68.099999999999994</v>
      </c>
      <c r="B1211" s="48" t="b">
        <v>1</v>
      </c>
      <c r="U1211" s="37"/>
      <c r="V1211" s="37"/>
      <c r="W1211" s="9"/>
      <c r="X1211" s="8"/>
      <c r="Y1211" s="8"/>
      <c r="Z1211" s="8"/>
      <c r="AA1211" s="8"/>
      <c r="AB1211" s="8"/>
      <c r="AC1211" s="8"/>
      <c r="AD1211" s="8"/>
      <c r="AE1211" s="8"/>
      <c r="AG1211" s="37"/>
      <c r="AH1211" s="37"/>
      <c r="AI1211" s="9"/>
      <c r="AJ1211" s="8"/>
      <c r="AK1211" s="8"/>
      <c r="AL1211" s="8"/>
      <c r="AM1211" s="8"/>
      <c r="AN1211" s="8"/>
      <c r="AO1211" s="8"/>
      <c r="AP1211" s="8"/>
      <c r="AQ1211" s="8"/>
      <c r="AS1211" s="37"/>
      <c r="AT1211" s="37"/>
      <c r="AU1211" s="9"/>
      <c r="AV1211" s="8"/>
      <c r="AW1211" s="8"/>
      <c r="AX1211" s="8"/>
      <c r="AY1211" s="8"/>
      <c r="AZ1211" s="8"/>
      <c r="BA1211" s="8"/>
      <c r="BB1211" s="8"/>
      <c r="BC1211" s="8"/>
    </row>
    <row r="1212" spans="1:55" x14ac:dyDescent="0.25">
      <c r="A1212" s="46">
        <v>67.900000000000006</v>
      </c>
      <c r="B1212" s="48" t="b">
        <v>1</v>
      </c>
      <c r="U1212" s="37"/>
      <c r="V1212" s="37"/>
      <c r="W1212" s="9"/>
      <c r="X1212" s="8"/>
      <c r="Y1212" s="8"/>
      <c r="Z1212" s="8"/>
      <c r="AA1212" s="8"/>
      <c r="AB1212" s="8"/>
      <c r="AC1212" s="8"/>
      <c r="AD1212" s="8"/>
      <c r="AE1212" s="8"/>
      <c r="AG1212" s="37"/>
      <c r="AH1212" s="37"/>
      <c r="AI1212" s="9"/>
      <c r="AJ1212" s="8"/>
      <c r="AK1212" s="8"/>
      <c r="AL1212" s="8"/>
      <c r="AM1212" s="8"/>
      <c r="AN1212" s="8"/>
      <c r="AO1212" s="8"/>
      <c r="AP1212" s="8"/>
      <c r="AQ1212" s="8"/>
      <c r="AS1212" s="37"/>
      <c r="AT1212" s="37"/>
      <c r="AU1212" s="9"/>
      <c r="AV1212" s="8"/>
      <c r="AW1212" s="8"/>
      <c r="AX1212" s="8"/>
      <c r="AY1212" s="8"/>
      <c r="AZ1212" s="8"/>
      <c r="BA1212" s="8"/>
      <c r="BB1212" s="8"/>
      <c r="BC1212" s="8"/>
    </row>
    <row r="1213" spans="1:55" x14ac:dyDescent="0.25">
      <c r="A1213" s="46">
        <v>67.7</v>
      </c>
      <c r="B1213" s="48" t="b">
        <v>1</v>
      </c>
      <c r="U1213" s="37"/>
      <c r="V1213" s="37"/>
      <c r="W1213" s="9"/>
      <c r="X1213" s="8"/>
      <c r="Y1213" s="8"/>
      <c r="Z1213" s="8"/>
      <c r="AA1213" s="8"/>
      <c r="AB1213" s="8"/>
      <c r="AC1213" s="8"/>
      <c r="AD1213" s="8"/>
      <c r="AE1213" s="8"/>
      <c r="AG1213" s="37"/>
      <c r="AH1213" s="37"/>
      <c r="AI1213" s="9"/>
      <c r="AJ1213" s="8"/>
      <c r="AK1213" s="8"/>
      <c r="AL1213" s="8"/>
      <c r="AM1213" s="8"/>
      <c r="AN1213" s="8"/>
      <c r="AO1213" s="8"/>
      <c r="AP1213" s="8"/>
      <c r="AQ1213" s="8"/>
      <c r="AS1213" s="37"/>
      <c r="AT1213" s="37"/>
      <c r="AU1213" s="9"/>
      <c r="AV1213" s="8"/>
      <c r="AW1213" s="8"/>
      <c r="AX1213" s="8"/>
      <c r="AY1213" s="8"/>
      <c r="AZ1213" s="8"/>
      <c r="BA1213" s="8"/>
      <c r="BB1213" s="8"/>
      <c r="BC1213" s="8"/>
    </row>
    <row r="1214" spans="1:55" x14ac:dyDescent="0.25">
      <c r="A1214" s="46">
        <v>67.5</v>
      </c>
      <c r="B1214" s="48" t="b">
        <v>1</v>
      </c>
      <c r="U1214" s="37"/>
      <c r="V1214" s="37"/>
      <c r="W1214" s="9"/>
      <c r="X1214" s="8"/>
      <c r="Y1214" s="8"/>
      <c r="Z1214" s="8"/>
      <c r="AA1214" s="8"/>
      <c r="AB1214" s="8"/>
      <c r="AC1214" s="8"/>
      <c r="AD1214" s="8"/>
      <c r="AE1214" s="8"/>
      <c r="AG1214" s="37"/>
      <c r="AH1214" s="37"/>
      <c r="AI1214" s="9"/>
      <c r="AJ1214" s="8"/>
      <c r="AK1214" s="8"/>
      <c r="AL1214" s="8"/>
      <c r="AM1214" s="8"/>
      <c r="AN1214" s="8"/>
      <c r="AO1214" s="8"/>
      <c r="AP1214" s="8"/>
      <c r="AQ1214" s="8"/>
      <c r="AS1214" s="37"/>
      <c r="AT1214" s="37"/>
      <c r="AU1214" s="9"/>
      <c r="AV1214" s="8"/>
      <c r="AW1214" s="8"/>
      <c r="AX1214" s="8"/>
      <c r="AY1214" s="8"/>
      <c r="AZ1214" s="8"/>
      <c r="BA1214" s="8"/>
      <c r="BB1214" s="8"/>
      <c r="BC1214" s="8"/>
    </row>
    <row r="1215" spans="1:55" x14ac:dyDescent="0.25">
      <c r="A1215" s="46">
        <v>67.3</v>
      </c>
      <c r="B1215" s="48" t="b">
        <v>1</v>
      </c>
      <c r="U1215" s="37"/>
      <c r="V1215" s="37"/>
      <c r="W1215" s="9"/>
      <c r="X1215" s="8"/>
      <c r="Y1215" s="8"/>
      <c r="Z1215" s="8"/>
      <c r="AA1215" s="8"/>
      <c r="AB1215" s="8"/>
      <c r="AC1215" s="8"/>
      <c r="AD1215" s="8"/>
      <c r="AE1215" s="8"/>
      <c r="AG1215" s="37"/>
      <c r="AH1215" s="37"/>
      <c r="AI1215" s="9"/>
      <c r="AJ1215" s="8"/>
      <c r="AK1215" s="8"/>
      <c r="AL1215" s="8"/>
      <c r="AM1215" s="8"/>
      <c r="AN1215" s="8"/>
      <c r="AO1215" s="8"/>
      <c r="AP1215" s="8"/>
      <c r="AQ1215" s="8"/>
      <c r="AS1215" s="37"/>
      <c r="AT1215" s="37"/>
      <c r="AU1215" s="9"/>
      <c r="AV1215" s="8"/>
      <c r="AW1215" s="8"/>
      <c r="AX1215" s="8"/>
      <c r="AY1215" s="8"/>
      <c r="AZ1215" s="8"/>
      <c r="BA1215" s="8"/>
      <c r="BB1215" s="8"/>
      <c r="BC1215" s="8"/>
    </row>
    <row r="1216" spans="1:55" x14ac:dyDescent="0.25">
      <c r="A1216" s="46">
        <v>67.2</v>
      </c>
      <c r="B1216" s="48" t="b">
        <v>1</v>
      </c>
      <c r="U1216" s="37"/>
      <c r="V1216" s="37"/>
      <c r="W1216" s="9"/>
      <c r="X1216" s="8"/>
      <c r="Y1216" s="8"/>
      <c r="Z1216" s="8"/>
      <c r="AA1216" s="8"/>
      <c r="AB1216" s="8"/>
      <c r="AC1216" s="8"/>
      <c r="AD1216" s="8"/>
      <c r="AE1216" s="8"/>
      <c r="AG1216" s="37"/>
      <c r="AH1216" s="37"/>
      <c r="AI1216" s="9"/>
      <c r="AJ1216" s="8"/>
      <c r="AK1216" s="8"/>
      <c r="AL1216" s="8"/>
      <c r="AM1216" s="8"/>
      <c r="AN1216" s="8"/>
      <c r="AO1216" s="8"/>
      <c r="AP1216" s="8"/>
      <c r="AQ1216" s="8"/>
      <c r="AS1216" s="37"/>
      <c r="AT1216" s="37"/>
      <c r="AU1216" s="9"/>
      <c r="AV1216" s="8"/>
      <c r="AW1216" s="8"/>
      <c r="AX1216" s="8"/>
      <c r="AY1216" s="8"/>
      <c r="AZ1216" s="8"/>
      <c r="BA1216" s="8"/>
      <c r="BB1216" s="8"/>
      <c r="BC1216" s="8"/>
    </row>
    <row r="1217" spans="1:55" x14ac:dyDescent="0.25">
      <c r="A1217" s="46">
        <v>65.3</v>
      </c>
      <c r="B1217" s="48" t="b">
        <v>1</v>
      </c>
      <c r="U1217" s="37"/>
      <c r="V1217" s="37"/>
      <c r="W1217" s="9"/>
      <c r="X1217" s="8"/>
      <c r="Y1217" s="8"/>
      <c r="Z1217" s="8"/>
      <c r="AA1217" s="8"/>
      <c r="AB1217" s="8"/>
      <c r="AC1217" s="8"/>
      <c r="AD1217" s="8"/>
      <c r="AE1217" s="8"/>
      <c r="AG1217" s="37"/>
      <c r="AH1217" s="37"/>
      <c r="AI1217" s="9"/>
      <c r="AJ1217" s="8"/>
      <c r="AK1217" s="8"/>
      <c r="AL1217" s="8"/>
      <c r="AM1217" s="8"/>
      <c r="AN1217" s="8"/>
      <c r="AO1217" s="8"/>
      <c r="AP1217" s="8"/>
      <c r="AQ1217" s="8"/>
      <c r="AS1217" s="37"/>
      <c r="AT1217" s="37"/>
      <c r="AU1217" s="9"/>
      <c r="AV1217" s="8"/>
      <c r="AW1217" s="8"/>
      <c r="AX1217" s="8"/>
      <c r="AY1217" s="8"/>
      <c r="AZ1217" s="8"/>
      <c r="BA1217" s="8"/>
      <c r="BB1217" s="8"/>
      <c r="BC1217" s="8"/>
    </row>
    <row r="1218" spans="1:55" x14ac:dyDescent="0.25">
      <c r="A1218" s="46">
        <v>66.900000000000006</v>
      </c>
      <c r="B1218" s="48" t="b">
        <v>1</v>
      </c>
      <c r="U1218" s="37"/>
      <c r="V1218" s="37"/>
      <c r="W1218" s="9"/>
      <c r="X1218" s="8"/>
      <c r="Y1218" s="8"/>
      <c r="Z1218" s="8"/>
      <c r="AA1218" s="8"/>
      <c r="AB1218" s="8"/>
      <c r="AC1218" s="8"/>
      <c r="AD1218" s="8"/>
      <c r="AE1218" s="8"/>
      <c r="AG1218" s="37"/>
      <c r="AH1218" s="37"/>
      <c r="AI1218" s="9"/>
      <c r="AJ1218" s="8"/>
      <c r="AK1218" s="8"/>
      <c r="AL1218" s="8"/>
      <c r="AM1218" s="8"/>
      <c r="AN1218" s="8"/>
      <c r="AO1218" s="8"/>
      <c r="AP1218" s="8"/>
      <c r="AQ1218" s="8"/>
      <c r="AS1218" s="37"/>
      <c r="AT1218" s="37"/>
      <c r="AU1218" s="9"/>
      <c r="AV1218" s="8"/>
      <c r="AW1218" s="8"/>
      <c r="AX1218" s="8"/>
      <c r="AY1218" s="8"/>
      <c r="AZ1218" s="8"/>
      <c r="BA1218" s="8"/>
      <c r="BB1218" s="8"/>
      <c r="BC1218" s="8"/>
    </row>
    <row r="1219" spans="1:55" x14ac:dyDescent="0.25">
      <c r="A1219" s="46">
        <v>66.7</v>
      </c>
      <c r="B1219" s="48" t="b">
        <v>1</v>
      </c>
      <c r="U1219" s="37"/>
      <c r="V1219" s="37"/>
      <c r="W1219" s="9"/>
      <c r="X1219" s="8"/>
      <c r="Y1219" s="8"/>
      <c r="Z1219" s="8"/>
      <c r="AA1219" s="8"/>
      <c r="AB1219" s="8"/>
      <c r="AC1219" s="8"/>
      <c r="AD1219" s="8"/>
      <c r="AE1219" s="8"/>
      <c r="AG1219" s="37"/>
      <c r="AH1219" s="37"/>
      <c r="AI1219" s="9"/>
      <c r="AJ1219" s="8"/>
      <c r="AK1219" s="8"/>
      <c r="AL1219" s="8"/>
      <c r="AM1219" s="8"/>
      <c r="AN1219" s="8"/>
      <c r="AO1219" s="8"/>
      <c r="AP1219" s="8"/>
      <c r="AQ1219" s="8"/>
      <c r="AS1219" s="37"/>
      <c r="AT1219" s="37"/>
      <c r="AU1219" s="9"/>
      <c r="AV1219" s="8"/>
      <c r="AW1219" s="8"/>
      <c r="AX1219" s="8"/>
      <c r="AY1219" s="8"/>
      <c r="AZ1219" s="8"/>
      <c r="BA1219" s="8"/>
      <c r="BB1219" s="8"/>
      <c r="BC1219" s="8"/>
    </row>
    <row r="1220" spans="1:55" x14ac:dyDescent="0.25">
      <c r="A1220" s="46">
        <v>66.5</v>
      </c>
      <c r="B1220" s="48" t="b">
        <v>1</v>
      </c>
      <c r="U1220" s="37"/>
      <c r="V1220" s="37"/>
      <c r="W1220" s="9"/>
      <c r="X1220" s="8"/>
      <c r="Y1220" s="8"/>
      <c r="Z1220" s="8"/>
      <c r="AA1220" s="8"/>
      <c r="AB1220" s="8"/>
      <c r="AC1220" s="8"/>
      <c r="AD1220" s="8"/>
      <c r="AE1220" s="8"/>
      <c r="AG1220" s="37"/>
      <c r="AH1220" s="37"/>
      <c r="AI1220" s="9"/>
      <c r="AJ1220" s="8"/>
      <c r="AK1220" s="8"/>
      <c r="AL1220" s="8"/>
      <c r="AM1220" s="8"/>
      <c r="AN1220" s="8"/>
      <c r="AO1220" s="8"/>
      <c r="AP1220" s="8"/>
      <c r="AQ1220" s="8"/>
      <c r="AS1220" s="37"/>
      <c r="AT1220" s="37"/>
      <c r="AU1220" s="9"/>
      <c r="AV1220" s="8"/>
      <c r="AW1220" s="8"/>
      <c r="AX1220" s="8"/>
      <c r="AY1220" s="8"/>
      <c r="AZ1220" s="8"/>
      <c r="BA1220" s="8"/>
      <c r="BB1220" s="8"/>
      <c r="BC1220" s="8"/>
    </row>
    <row r="1221" spans="1:55" x14ac:dyDescent="0.25">
      <c r="A1221" s="46">
        <v>66.3</v>
      </c>
      <c r="B1221" s="48" t="b">
        <v>1</v>
      </c>
      <c r="U1221" s="37"/>
      <c r="V1221" s="37"/>
      <c r="W1221" s="9"/>
      <c r="X1221" s="8"/>
      <c r="Y1221" s="8"/>
      <c r="Z1221" s="8"/>
      <c r="AA1221" s="8"/>
      <c r="AB1221" s="8"/>
      <c r="AC1221" s="8"/>
      <c r="AD1221" s="8"/>
      <c r="AE1221" s="8"/>
      <c r="AG1221" s="37"/>
      <c r="AH1221" s="37"/>
      <c r="AI1221" s="9"/>
      <c r="AJ1221" s="8"/>
      <c r="AK1221" s="8"/>
      <c r="AL1221" s="8"/>
      <c r="AM1221" s="8"/>
      <c r="AN1221" s="8"/>
      <c r="AO1221" s="8"/>
      <c r="AP1221" s="8"/>
      <c r="AQ1221" s="8"/>
      <c r="AS1221" s="37"/>
      <c r="AT1221" s="37"/>
      <c r="AU1221" s="9"/>
      <c r="AV1221" s="8"/>
      <c r="AW1221" s="8"/>
      <c r="AX1221" s="8"/>
      <c r="AY1221" s="8"/>
      <c r="AZ1221" s="8"/>
      <c r="BA1221" s="8"/>
      <c r="BB1221" s="8"/>
      <c r="BC1221" s="8"/>
    </row>
    <row r="1222" spans="1:55" x14ac:dyDescent="0.25">
      <c r="A1222" s="46">
        <v>75.5</v>
      </c>
      <c r="B1222" s="48" t="b">
        <v>1</v>
      </c>
      <c r="U1222" s="37"/>
      <c r="V1222" s="37"/>
      <c r="W1222" s="9"/>
      <c r="X1222" s="8"/>
      <c r="Y1222" s="8"/>
      <c r="Z1222" s="8"/>
      <c r="AA1222" s="8"/>
      <c r="AB1222" s="8"/>
      <c r="AC1222" s="8"/>
      <c r="AD1222" s="8"/>
      <c r="AE1222" s="8"/>
      <c r="AG1222" s="37"/>
      <c r="AH1222" s="37"/>
      <c r="AI1222" s="9"/>
      <c r="AJ1222" s="8"/>
      <c r="AK1222" s="8"/>
      <c r="AL1222" s="8"/>
      <c r="AM1222" s="8"/>
      <c r="AN1222" s="8"/>
      <c r="AO1222" s="8"/>
      <c r="AP1222" s="8"/>
      <c r="AQ1222" s="8"/>
      <c r="AS1222" s="37"/>
      <c r="AT1222" s="37"/>
      <c r="AU1222" s="9"/>
      <c r="AV1222" s="8"/>
      <c r="AW1222" s="8"/>
      <c r="AX1222" s="8"/>
      <c r="AY1222" s="8"/>
      <c r="AZ1222" s="8"/>
      <c r="BA1222" s="8"/>
      <c r="BB1222" s="8"/>
      <c r="BC1222" s="8"/>
    </row>
    <row r="1223" spans="1:55" x14ac:dyDescent="0.25">
      <c r="A1223" s="46">
        <v>75.400000000000006</v>
      </c>
      <c r="B1223" s="48" t="b">
        <v>1</v>
      </c>
      <c r="U1223" s="37"/>
      <c r="V1223" s="37"/>
      <c r="W1223" s="9"/>
      <c r="X1223" s="8"/>
      <c r="Y1223" s="8"/>
      <c r="Z1223" s="8"/>
      <c r="AA1223" s="8"/>
      <c r="AB1223" s="8"/>
      <c r="AC1223" s="8"/>
      <c r="AD1223" s="8"/>
      <c r="AE1223" s="8"/>
      <c r="AG1223" s="37"/>
      <c r="AH1223" s="37"/>
      <c r="AI1223" s="9"/>
      <c r="AJ1223" s="8"/>
      <c r="AK1223" s="8"/>
      <c r="AL1223" s="8"/>
      <c r="AM1223" s="8"/>
      <c r="AN1223" s="8"/>
      <c r="AO1223" s="8"/>
      <c r="AP1223" s="8"/>
      <c r="AQ1223" s="8"/>
      <c r="AS1223" s="37"/>
      <c r="AT1223" s="37"/>
      <c r="AU1223" s="9"/>
      <c r="AV1223" s="8"/>
      <c r="AW1223" s="8"/>
      <c r="AX1223" s="8"/>
      <c r="AY1223" s="8"/>
      <c r="AZ1223" s="8"/>
      <c r="BA1223" s="8"/>
      <c r="BB1223" s="8"/>
      <c r="BC1223" s="8"/>
    </row>
    <row r="1224" spans="1:55" x14ac:dyDescent="0.25">
      <c r="A1224" s="46">
        <v>75.3</v>
      </c>
      <c r="B1224" s="48" t="b">
        <v>1</v>
      </c>
      <c r="U1224" s="37"/>
      <c r="V1224" s="37"/>
      <c r="W1224" s="9"/>
      <c r="X1224" s="8"/>
      <c r="Y1224" s="8"/>
      <c r="Z1224" s="8"/>
      <c r="AA1224" s="8"/>
      <c r="AB1224" s="8"/>
      <c r="AC1224" s="8"/>
      <c r="AD1224" s="8"/>
      <c r="AE1224" s="8"/>
      <c r="AG1224" s="37"/>
      <c r="AH1224" s="37"/>
      <c r="AI1224" s="9"/>
      <c r="AJ1224" s="8"/>
      <c r="AK1224" s="8"/>
      <c r="AL1224" s="8"/>
      <c r="AM1224" s="8"/>
      <c r="AN1224" s="8"/>
      <c r="AO1224" s="8"/>
      <c r="AP1224" s="8"/>
      <c r="AQ1224" s="8"/>
      <c r="AS1224" s="37"/>
      <c r="AT1224" s="37"/>
      <c r="AU1224" s="9"/>
      <c r="AV1224" s="8"/>
      <c r="AW1224" s="8"/>
      <c r="AX1224" s="8"/>
      <c r="AY1224" s="8"/>
      <c r="AZ1224" s="8"/>
      <c r="BA1224" s="8"/>
      <c r="BB1224" s="8"/>
      <c r="BC1224" s="8"/>
    </row>
    <row r="1225" spans="1:55" x14ac:dyDescent="0.25">
      <c r="A1225" s="46">
        <v>75.099999999999994</v>
      </c>
      <c r="B1225" s="48" t="b">
        <v>1</v>
      </c>
      <c r="U1225" s="37"/>
      <c r="V1225" s="37"/>
      <c r="W1225" s="9"/>
      <c r="X1225" s="8"/>
      <c r="Y1225" s="8"/>
      <c r="Z1225" s="8"/>
      <c r="AA1225" s="8"/>
      <c r="AB1225" s="8"/>
      <c r="AC1225" s="8"/>
      <c r="AD1225" s="8"/>
      <c r="AE1225" s="8"/>
      <c r="AG1225" s="37"/>
      <c r="AH1225" s="37"/>
      <c r="AI1225" s="9"/>
      <c r="AJ1225" s="8"/>
      <c r="AK1225" s="8"/>
      <c r="AL1225" s="8"/>
      <c r="AM1225" s="8"/>
      <c r="AN1225" s="8"/>
      <c r="AO1225" s="8"/>
      <c r="AP1225" s="8"/>
      <c r="AQ1225" s="8"/>
      <c r="AS1225" s="37"/>
      <c r="AT1225" s="37"/>
      <c r="AU1225" s="9"/>
      <c r="AV1225" s="8"/>
      <c r="AW1225" s="8"/>
      <c r="AX1225" s="8"/>
      <c r="AY1225" s="8"/>
      <c r="AZ1225" s="8"/>
      <c r="BA1225" s="8"/>
      <c r="BB1225" s="8"/>
      <c r="BC1225" s="8"/>
    </row>
    <row r="1226" spans="1:55" x14ac:dyDescent="0.25">
      <c r="A1226" s="46">
        <v>74.7</v>
      </c>
      <c r="B1226" s="48" t="b">
        <v>1</v>
      </c>
      <c r="U1226" s="37"/>
      <c r="V1226" s="37"/>
      <c r="W1226" s="9"/>
      <c r="X1226" s="8"/>
      <c r="Y1226" s="8"/>
      <c r="Z1226" s="8"/>
      <c r="AA1226" s="8"/>
      <c r="AB1226" s="8"/>
      <c r="AC1226" s="8"/>
      <c r="AD1226" s="8"/>
      <c r="AE1226" s="8"/>
      <c r="AG1226" s="37"/>
      <c r="AH1226" s="37"/>
      <c r="AI1226" s="9"/>
      <c r="AJ1226" s="8"/>
      <c r="AK1226" s="8"/>
      <c r="AL1226" s="8"/>
      <c r="AM1226" s="8"/>
      <c r="AN1226" s="8"/>
      <c r="AO1226" s="8"/>
      <c r="AP1226" s="8"/>
      <c r="AQ1226" s="8"/>
      <c r="AS1226" s="37"/>
      <c r="AT1226" s="37"/>
      <c r="AU1226" s="9"/>
      <c r="AV1226" s="8"/>
      <c r="AW1226" s="8"/>
      <c r="AX1226" s="8"/>
      <c r="AY1226" s="8"/>
      <c r="AZ1226" s="8"/>
      <c r="BA1226" s="8"/>
      <c r="BB1226" s="8"/>
      <c r="BC1226" s="8"/>
    </row>
    <row r="1227" spans="1:55" x14ac:dyDescent="0.25">
      <c r="A1227" s="46">
        <v>74.099999999999994</v>
      </c>
      <c r="B1227" s="48" t="b">
        <v>1</v>
      </c>
      <c r="U1227" s="37"/>
      <c r="V1227" s="37"/>
      <c r="W1227" s="9"/>
      <c r="X1227" s="8"/>
      <c r="Y1227" s="8"/>
      <c r="Z1227" s="8"/>
      <c r="AA1227" s="8"/>
      <c r="AB1227" s="8"/>
      <c r="AC1227" s="8"/>
      <c r="AD1227" s="8"/>
      <c r="AE1227" s="8"/>
      <c r="AG1227" s="37"/>
      <c r="AH1227" s="37"/>
      <c r="AI1227" s="9"/>
      <c r="AJ1227" s="8"/>
      <c r="AK1227" s="8"/>
      <c r="AL1227" s="8"/>
      <c r="AM1227" s="8"/>
      <c r="AN1227" s="8"/>
      <c r="AO1227" s="8"/>
      <c r="AP1227" s="8"/>
      <c r="AQ1227" s="8"/>
      <c r="AS1227" s="37"/>
      <c r="AT1227" s="37"/>
      <c r="AU1227" s="9"/>
      <c r="AV1227" s="8"/>
      <c r="AW1227" s="8"/>
      <c r="AX1227" s="8"/>
      <c r="AY1227" s="8"/>
      <c r="AZ1227" s="8"/>
      <c r="BA1227" s="8"/>
      <c r="BB1227" s="8"/>
      <c r="BC1227" s="8"/>
    </row>
    <row r="1228" spans="1:55" x14ac:dyDescent="0.25">
      <c r="A1228" s="46">
        <v>73.3</v>
      </c>
      <c r="B1228" s="48" t="b">
        <v>1</v>
      </c>
      <c r="U1228" s="37"/>
      <c r="V1228" s="37"/>
      <c r="W1228" s="9"/>
      <c r="X1228" s="8"/>
      <c r="Y1228" s="8"/>
      <c r="Z1228" s="8"/>
      <c r="AA1228" s="8"/>
      <c r="AB1228" s="8"/>
      <c r="AC1228" s="8"/>
      <c r="AD1228" s="8"/>
      <c r="AE1228" s="8"/>
      <c r="AG1228" s="37"/>
      <c r="AH1228" s="37"/>
      <c r="AI1228" s="9"/>
      <c r="AJ1228" s="8"/>
      <c r="AK1228" s="8"/>
      <c r="AL1228" s="8"/>
      <c r="AM1228" s="8"/>
      <c r="AN1228" s="8"/>
      <c r="AO1228" s="8"/>
      <c r="AP1228" s="8"/>
      <c r="AQ1228" s="8"/>
      <c r="AS1228" s="37"/>
      <c r="AT1228" s="37"/>
      <c r="AU1228" s="9"/>
      <c r="AV1228" s="8"/>
      <c r="AW1228" s="8"/>
      <c r="AX1228" s="8"/>
      <c r="AY1228" s="8"/>
      <c r="AZ1228" s="8"/>
      <c r="BA1228" s="8"/>
      <c r="BB1228" s="8"/>
      <c r="BC1228" s="8"/>
    </row>
    <row r="1229" spans="1:55" x14ac:dyDescent="0.25">
      <c r="A1229" s="46">
        <v>72.7</v>
      </c>
      <c r="B1229" s="48" t="b">
        <v>1</v>
      </c>
      <c r="U1229" s="37"/>
      <c r="V1229" s="37"/>
      <c r="W1229" s="9"/>
      <c r="X1229" s="8"/>
      <c r="Y1229" s="8"/>
      <c r="Z1229" s="8"/>
      <c r="AA1229" s="8"/>
      <c r="AB1229" s="8"/>
      <c r="AC1229" s="8"/>
      <c r="AD1229" s="8"/>
      <c r="AE1229" s="8"/>
      <c r="AG1229" s="37"/>
      <c r="AH1229" s="37"/>
      <c r="AI1229" s="9"/>
      <c r="AJ1229" s="8"/>
      <c r="AK1229" s="8"/>
      <c r="AL1229" s="8"/>
      <c r="AM1229" s="8"/>
      <c r="AN1229" s="8"/>
      <c r="AO1229" s="8"/>
      <c r="AP1229" s="8"/>
      <c r="AQ1229" s="8"/>
      <c r="AS1229" s="37"/>
      <c r="AT1229" s="37"/>
      <c r="AU1229" s="9"/>
      <c r="AV1229" s="8"/>
      <c r="AW1229" s="8"/>
      <c r="AX1229" s="8"/>
      <c r="AY1229" s="8"/>
      <c r="AZ1229" s="8"/>
      <c r="BA1229" s="8"/>
      <c r="BB1229" s="8"/>
      <c r="BC1229" s="8"/>
    </row>
    <row r="1230" spans="1:55" x14ac:dyDescent="0.25">
      <c r="A1230" s="46">
        <v>72.400000000000006</v>
      </c>
      <c r="B1230" s="48" t="b">
        <v>1</v>
      </c>
      <c r="U1230" s="37"/>
      <c r="V1230" s="37"/>
      <c r="W1230" s="9"/>
      <c r="X1230" s="8"/>
      <c r="Y1230" s="8"/>
      <c r="Z1230" s="8"/>
      <c r="AA1230" s="8"/>
      <c r="AB1230" s="8"/>
      <c r="AC1230" s="8"/>
      <c r="AD1230" s="8"/>
      <c r="AE1230" s="8"/>
      <c r="AG1230" s="37"/>
      <c r="AH1230" s="37"/>
      <c r="AI1230" s="9"/>
      <c r="AJ1230" s="8"/>
      <c r="AK1230" s="8"/>
      <c r="AL1230" s="8"/>
      <c r="AM1230" s="8"/>
      <c r="AN1230" s="8"/>
      <c r="AO1230" s="8"/>
      <c r="AP1230" s="8"/>
      <c r="AQ1230" s="8"/>
      <c r="AS1230" s="37"/>
      <c r="AT1230" s="37"/>
      <c r="AU1230" s="9"/>
      <c r="AV1230" s="8"/>
      <c r="AW1230" s="8"/>
      <c r="AX1230" s="8"/>
      <c r="AY1230" s="8"/>
      <c r="AZ1230" s="8"/>
      <c r="BA1230" s="8"/>
      <c r="BB1230" s="8"/>
      <c r="BC1230" s="8"/>
    </row>
    <row r="1231" spans="1:55" x14ac:dyDescent="0.25">
      <c r="A1231" s="46">
        <v>72.2</v>
      </c>
      <c r="B1231" s="48" t="b">
        <v>1</v>
      </c>
      <c r="U1231" s="37"/>
      <c r="V1231" s="37"/>
      <c r="W1231" s="9"/>
      <c r="X1231" s="8"/>
      <c r="Y1231" s="8"/>
      <c r="Z1231" s="8"/>
      <c r="AA1231" s="8"/>
      <c r="AB1231" s="8"/>
      <c r="AC1231" s="8"/>
      <c r="AD1231" s="8"/>
      <c r="AE1231" s="8"/>
      <c r="AG1231" s="37"/>
      <c r="AH1231" s="37"/>
      <c r="AI1231" s="9"/>
      <c r="AJ1231" s="8"/>
      <c r="AK1231" s="8"/>
      <c r="AL1231" s="8"/>
      <c r="AM1231" s="8"/>
      <c r="AN1231" s="8"/>
      <c r="AO1231" s="8"/>
      <c r="AP1231" s="8"/>
      <c r="AQ1231" s="8"/>
      <c r="AS1231" s="37"/>
      <c r="AT1231" s="37"/>
      <c r="AU1231" s="9"/>
      <c r="AV1231" s="8"/>
      <c r="AW1231" s="8"/>
      <c r="AX1231" s="8"/>
      <c r="AY1231" s="8"/>
      <c r="AZ1231" s="8"/>
      <c r="BA1231" s="8"/>
      <c r="BB1231" s="8"/>
      <c r="BC1231" s="8"/>
    </row>
    <row r="1232" spans="1:55" x14ac:dyDescent="0.25">
      <c r="A1232" s="46">
        <v>72</v>
      </c>
      <c r="B1232" s="48" t="b">
        <v>1</v>
      </c>
      <c r="U1232" s="37"/>
      <c r="V1232" s="37"/>
      <c r="W1232" s="9"/>
      <c r="X1232" s="8"/>
      <c r="Y1232" s="8"/>
      <c r="Z1232" s="8"/>
      <c r="AA1232" s="8"/>
      <c r="AB1232" s="8"/>
      <c r="AC1232" s="8"/>
      <c r="AD1232" s="8"/>
      <c r="AE1232" s="8"/>
      <c r="AG1232" s="37"/>
      <c r="AH1232" s="37"/>
      <c r="AI1232" s="9"/>
      <c r="AJ1232" s="8"/>
      <c r="AK1232" s="8"/>
      <c r="AL1232" s="8"/>
      <c r="AM1232" s="8"/>
      <c r="AN1232" s="8"/>
      <c r="AO1232" s="8"/>
      <c r="AP1232" s="8"/>
      <c r="AQ1232" s="8"/>
      <c r="AS1232" s="37"/>
      <c r="AT1232" s="37"/>
      <c r="AU1232" s="9"/>
      <c r="AV1232" s="8"/>
      <c r="AW1232" s="8"/>
      <c r="AX1232" s="8"/>
      <c r="AY1232" s="8"/>
      <c r="AZ1232" s="8"/>
      <c r="BA1232" s="8"/>
      <c r="BB1232" s="8"/>
      <c r="BC1232" s="8"/>
    </row>
    <row r="1233" spans="1:55" x14ac:dyDescent="0.25">
      <c r="A1233" s="46">
        <v>71.8</v>
      </c>
      <c r="B1233" s="48" t="b">
        <v>1</v>
      </c>
      <c r="U1233" s="37"/>
      <c r="V1233" s="37"/>
      <c r="W1233" s="9"/>
      <c r="X1233" s="8"/>
      <c r="Y1233" s="8"/>
      <c r="Z1233" s="8"/>
      <c r="AA1233" s="8"/>
      <c r="AB1233" s="8"/>
      <c r="AC1233" s="8"/>
      <c r="AD1233" s="8"/>
      <c r="AE1233" s="8"/>
      <c r="AG1233" s="37"/>
      <c r="AH1233" s="37"/>
      <c r="AI1233" s="9"/>
      <c r="AJ1233" s="8"/>
      <c r="AK1233" s="8"/>
      <c r="AL1233" s="8"/>
      <c r="AM1233" s="8"/>
      <c r="AN1233" s="8"/>
      <c r="AO1233" s="8"/>
      <c r="AP1233" s="8"/>
      <c r="AQ1233" s="8"/>
      <c r="AS1233" s="37"/>
      <c r="AT1233" s="37"/>
      <c r="AU1233" s="9"/>
      <c r="AV1233" s="8"/>
      <c r="AW1233" s="8"/>
      <c r="AX1233" s="8"/>
      <c r="AY1233" s="8"/>
      <c r="AZ1233" s="8"/>
      <c r="BA1233" s="8"/>
      <c r="BB1233" s="8"/>
      <c r="BC1233" s="8"/>
    </row>
    <row r="1234" spans="1:55" x14ac:dyDescent="0.25">
      <c r="A1234" s="46">
        <v>75</v>
      </c>
      <c r="B1234" s="48" t="b">
        <v>1</v>
      </c>
      <c r="U1234" s="37"/>
      <c r="V1234" s="37"/>
      <c r="W1234" s="9"/>
      <c r="X1234" s="8"/>
      <c r="Y1234" s="8"/>
      <c r="Z1234" s="8"/>
      <c r="AA1234" s="8"/>
      <c r="AB1234" s="8"/>
      <c r="AC1234" s="8"/>
      <c r="AD1234" s="8"/>
      <c r="AE1234" s="8"/>
      <c r="AG1234" s="37"/>
      <c r="AH1234" s="37"/>
      <c r="AI1234" s="9"/>
      <c r="AJ1234" s="8"/>
      <c r="AK1234" s="8"/>
      <c r="AL1234" s="8"/>
      <c r="AM1234" s="8"/>
      <c r="AN1234" s="8"/>
      <c r="AO1234" s="8"/>
      <c r="AP1234" s="8"/>
      <c r="AQ1234" s="8"/>
      <c r="AS1234" s="37"/>
      <c r="AT1234" s="37"/>
      <c r="AU1234" s="9"/>
      <c r="AV1234" s="8"/>
      <c r="AW1234" s="8"/>
      <c r="AX1234" s="8"/>
      <c r="AY1234" s="8"/>
      <c r="AZ1234" s="8"/>
      <c r="BA1234" s="8"/>
      <c r="BB1234" s="8"/>
      <c r="BC1234" s="8"/>
    </row>
    <row r="1235" spans="1:55" x14ac:dyDescent="0.25">
      <c r="A1235" s="46">
        <v>71.2</v>
      </c>
      <c r="B1235" s="48" t="b">
        <v>1</v>
      </c>
      <c r="U1235" s="37"/>
      <c r="V1235" s="37"/>
      <c r="W1235" s="9"/>
      <c r="X1235" s="8"/>
      <c r="Y1235" s="8"/>
      <c r="Z1235" s="8"/>
      <c r="AA1235" s="8"/>
      <c r="AB1235" s="8"/>
      <c r="AC1235" s="8"/>
      <c r="AD1235" s="8"/>
      <c r="AE1235" s="8"/>
      <c r="AG1235" s="37"/>
      <c r="AH1235" s="37"/>
      <c r="AI1235" s="9"/>
      <c r="AJ1235" s="8"/>
      <c r="AK1235" s="8"/>
      <c r="AL1235" s="8"/>
      <c r="AM1235" s="8"/>
      <c r="AN1235" s="8"/>
      <c r="AO1235" s="8"/>
      <c r="AP1235" s="8"/>
      <c r="AQ1235" s="8"/>
      <c r="AS1235" s="37"/>
      <c r="AT1235" s="37"/>
      <c r="AU1235" s="9"/>
      <c r="AV1235" s="8"/>
      <c r="AW1235" s="8"/>
      <c r="AX1235" s="8"/>
      <c r="AY1235" s="8"/>
      <c r="AZ1235" s="8"/>
      <c r="BA1235" s="8"/>
      <c r="BB1235" s="8"/>
      <c r="BC1235" s="8"/>
    </row>
    <row r="1236" spans="1:55" x14ac:dyDescent="0.25">
      <c r="A1236" s="46">
        <v>78</v>
      </c>
      <c r="B1236" s="48" t="b">
        <v>1</v>
      </c>
      <c r="U1236" s="37"/>
      <c r="V1236" s="37"/>
      <c r="W1236" s="9"/>
      <c r="X1236" s="8"/>
      <c r="Y1236" s="8"/>
      <c r="Z1236" s="8"/>
      <c r="AA1236" s="8"/>
      <c r="AB1236" s="8"/>
      <c r="AC1236" s="8"/>
      <c r="AD1236" s="8"/>
      <c r="AE1236" s="8"/>
      <c r="AG1236" s="37"/>
      <c r="AH1236" s="37"/>
      <c r="AI1236" s="9"/>
      <c r="AJ1236" s="8"/>
      <c r="AK1236" s="8"/>
      <c r="AL1236" s="8"/>
      <c r="AM1236" s="8"/>
      <c r="AN1236" s="8"/>
      <c r="AO1236" s="8"/>
      <c r="AP1236" s="8"/>
      <c r="AQ1236" s="8"/>
      <c r="AS1236" s="37"/>
      <c r="AT1236" s="37"/>
      <c r="AU1236" s="9"/>
      <c r="AV1236" s="8"/>
      <c r="AW1236" s="8"/>
      <c r="AX1236" s="8"/>
      <c r="AY1236" s="8"/>
      <c r="AZ1236" s="8"/>
      <c r="BA1236" s="8"/>
      <c r="BB1236" s="8"/>
      <c r="BC1236" s="8"/>
    </row>
    <row r="1237" spans="1:55" x14ac:dyDescent="0.25">
      <c r="A1237" s="46">
        <v>73</v>
      </c>
      <c r="B1237" s="48" t="b">
        <v>1</v>
      </c>
      <c r="U1237" s="37"/>
      <c r="V1237" s="37"/>
      <c r="W1237" s="9"/>
      <c r="X1237" s="8"/>
      <c r="Y1237" s="8"/>
      <c r="Z1237" s="8"/>
      <c r="AA1237" s="8"/>
      <c r="AB1237" s="8"/>
      <c r="AC1237" s="8"/>
      <c r="AD1237" s="8"/>
      <c r="AE1237" s="8"/>
      <c r="AG1237" s="37"/>
      <c r="AH1237" s="37"/>
      <c r="AI1237" s="9"/>
      <c r="AJ1237" s="8"/>
      <c r="AK1237" s="8"/>
      <c r="AL1237" s="8"/>
      <c r="AM1237" s="8"/>
      <c r="AN1237" s="8"/>
      <c r="AO1237" s="8"/>
      <c r="AP1237" s="8"/>
      <c r="AQ1237" s="8"/>
      <c r="AS1237" s="37"/>
      <c r="AT1237" s="37"/>
      <c r="AU1237" s="9"/>
      <c r="AV1237" s="8"/>
      <c r="AW1237" s="8"/>
      <c r="AX1237" s="8"/>
      <c r="AY1237" s="8"/>
      <c r="AZ1237" s="8"/>
      <c r="BA1237" s="8"/>
      <c r="BB1237" s="8"/>
      <c r="BC1237" s="8"/>
    </row>
    <row r="1238" spans="1:55" x14ac:dyDescent="0.25">
      <c r="A1238" s="46">
        <v>68.900000000000006</v>
      </c>
      <c r="B1238" s="48" t="b">
        <v>1</v>
      </c>
      <c r="U1238" s="37"/>
      <c r="V1238" s="37"/>
      <c r="W1238" s="9"/>
      <c r="X1238" s="8"/>
      <c r="Y1238" s="8"/>
      <c r="Z1238" s="8"/>
      <c r="AA1238" s="8"/>
      <c r="AB1238" s="8"/>
      <c r="AC1238" s="8"/>
      <c r="AD1238" s="8"/>
      <c r="AE1238" s="8"/>
      <c r="AG1238" s="37"/>
      <c r="AH1238" s="37"/>
      <c r="AI1238" s="9"/>
      <c r="AJ1238" s="8"/>
      <c r="AK1238" s="8"/>
      <c r="AL1238" s="8"/>
      <c r="AM1238" s="8"/>
      <c r="AN1238" s="8"/>
      <c r="AO1238" s="8"/>
      <c r="AP1238" s="8"/>
      <c r="AQ1238" s="8"/>
      <c r="AS1238" s="37"/>
      <c r="AT1238" s="37"/>
      <c r="AU1238" s="9"/>
      <c r="AV1238" s="8"/>
      <c r="AW1238" s="8"/>
      <c r="AX1238" s="8"/>
      <c r="AY1238" s="8"/>
      <c r="AZ1238" s="8"/>
      <c r="BA1238" s="8"/>
      <c r="BB1238" s="8"/>
      <c r="BC1238" s="8"/>
    </row>
    <row r="1239" spans="1:55" x14ac:dyDescent="0.25">
      <c r="A1239" s="46">
        <v>67.900000000000006</v>
      </c>
      <c r="B1239" s="48" t="b">
        <v>1</v>
      </c>
      <c r="U1239" s="37"/>
      <c r="V1239" s="37"/>
      <c r="W1239" s="9"/>
      <c r="X1239" s="8"/>
      <c r="Y1239" s="8"/>
      <c r="Z1239" s="8"/>
      <c r="AA1239" s="8"/>
      <c r="AB1239" s="8"/>
      <c r="AC1239" s="8"/>
      <c r="AD1239" s="8"/>
      <c r="AE1239" s="8"/>
      <c r="AG1239" s="37"/>
      <c r="AH1239" s="37"/>
      <c r="AI1239" s="9"/>
      <c r="AJ1239" s="8"/>
      <c r="AK1239" s="8"/>
      <c r="AL1239" s="8"/>
      <c r="AM1239" s="8"/>
      <c r="AN1239" s="8"/>
      <c r="AO1239" s="8"/>
      <c r="AP1239" s="8"/>
      <c r="AQ1239" s="8"/>
      <c r="AS1239" s="37"/>
      <c r="AT1239" s="37"/>
      <c r="AU1239" s="9"/>
      <c r="AV1239" s="8"/>
      <c r="AW1239" s="8"/>
      <c r="AX1239" s="8"/>
      <c r="AY1239" s="8"/>
      <c r="AZ1239" s="8"/>
      <c r="BA1239" s="8"/>
      <c r="BB1239" s="8"/>
      <c r="BC1239" s="8"/>
    </row>
    <row r="1240" spans="1:55" x14ac:dyDescent="0.25">
      <c r="A1240" s="46">
        <v>69.5</v>
      </c>
      <c r="B1240" s="48" t="b">
        <v>1</v>
      </c>
      <c r="U1240" s="37"/>
      <c r="V1240" s="37"/>
      <c r="W1240" s="9"/>
      <c r="X1240" s="8"/>
      <c r="Y1240" s="8"/>
      <c r="Z1240" s="8"/>
      <c r="AA1240" s="8"/>
      <c r="AB1240" s="8"/>
      <c r="AC1240" s="8"/>
      <c r="AD1240" s="8"/>
      <c r="AE1240" s="8"/>
      <c r="AG1240" s="37"/>
      <c r="AH1240" s="37"/>
      <c r="AI1240" s="9"/>
      <c r="AJ1240" s="8"/>
      <c r="AK1240" s="8"/>
      <c r="AL1240" s="8"/>
      <c r="AM1240" s="8"/>
      <c r="AN1240" s="8"/>
      <c r="AO1240" s="8"/>
      <c r="AP1240" s="8"/>
      <c r="AQ1240" s="8"/>
      <c r="AS1240" s="37"/>
      <c r="AT1240" s="37"/>
      <c r="AU1240" s="9"/>
      <c r="AV1240" s="8"/>
      <c r="AW1240" s="8"/>
      <c r="AX1240" s="8"/>
      <c r="AY1240" s="8"/>
      <c r="AZ1240" s="8"/>
      <c r="BA1240" s="8"/>
      <c r="BB1240" s="8"/>
      <c r="BC1240" s="8"/>
    </row>
    <row r="1241" spans="1:55" x14ac:dyDescent="0.25">
      <c r="A1241" s="46">
        <v>76</v>
      </c>
      <c r="B1241" s="48" t="b">
        <v>1</v>
      </c>
      <c r="U1241" s="37"/>
      <c r="V1241" s="37"/>
      <c r="W1241" s="9"/>
      <c r="X1241" s="8"/>
      <c r="Y1241" s="8"/>
      <c r="Z1241" s="8"/>
      <c r="AA1241" s="8"/>
      <c r="AB1241" s="8"/>
      <c r="AC1241" s="8"/>
      <c r="AD1241" s="8"/>
      <c r="AE1241" s="8"/>
      <c r="AG1241" s="37"/>
      <c r="AH1241" s="37"/>
      <c r="AI1241" s="9"/>
      <c r="AJ1241" s="8"/>
      <c r="AK1241" s="8"/>
      <c r="AL1241" s="8"/>
      <c r="AM1241" s="8"/>
      <c r="AN1241" s="8"/>
      <c r="AO1241" s="8"/>
      <c r="AP1241" s="8"/>
      <c r="AQ1241" s="8"/>
      <c r="AS1241" s="37"/>
      <c r="AT1241" s="37"/>
      <c r="AU1241" s="9"/>
      <c r="AV1241" s="8"/>
      <c r="AW1241" s="8"/>
      <c r="AX1241" s="8"/>
      <c r="AY1241" s="8"/>
      <c r="AZ1241" s="8"/>
      <c r="BA1241" s="8"/>
      <c r="BB1241" s="8"/>
      <c r="BC1241" s="8"/>
    </row>
    <row r="1242" spans="1:55" x14ac:dyDescent="0.25">
      <c r="A1242" s="46">
        <v>77</v>
      </c>
      <c r="B1242" s="48" t="b">
        <v>1</v>
      </c>
      <c r="U1242" s="37"/>
      <c r="V1242" s="37"/>
      <c r="W1242" s="9"/>
      <c r="X1242" s="8"/>
      <c r="Y1242" s="8"/>
      <c r="Z1242" s="8"/>
      <c r="AA1242" s="8"/>
      <c r="AB1242" s="8"/>
      <c r="AC1242" s="8"/>
      <c r="AD1242" s="8"/>
      <c r="AE1242" s="8"/>
      <c r="AG1242" s="37"/>
      <c r="AH1242" s="37"/>
      <c r="AI1242" s="9"/>
      <c r="AJ1242" s="8"/>
      <c r="AK1242" s="8"/>
      <c r="AL1242" s="8"/>
      <c r="AM1242" s="8"/>
      <c r="AN1242" s="8"/>
      <c r="AO1242" s="8"/>
      <c r="AP1242" s="8"/>
      <c r="AQ1242" s="8"/>
      <c r="AS1242" s="37"/>
      <c r="AT1242" s="37"/>
      <c r="AU1242" s="9"/>
      <c r="AV1242" s="8"/>
      <c r="AW1242" s="8"/>
      <c r="AX1242" s="8"/>
      <c r="AY1242" s="8"/>
      <c r="AZ1242" s="8"/>
      <c r="BA1242" s="8"/>
      <c r="BB1242" s="8"/>
      <c r="BC1242" s="8"/>
    </row>
    <row r="1243" spans="1:55" x14ac:dyDescent="0.25">
      <c r="A1243" s="46">
        <v>76</v>
      </c>
      <c r="B1243" s="48" t="b">
        <v>1</v>
      </c>
      <c r="U1243" s="37"/>
      <c r="V1243" s="37"/>
      <c r="W1243" s="9"/>
      <c r="X1243" s="8"/>
      <c r="Y1243" s="8"/>
      <c r="Z1243" s="8"/>
      <c r="AA1243" s="8"/>
      <c r="AB1243" s="8"/>
      <c r="AC1243" s="8"/>
      <c r="AD1243" s="8"/>
      <c r="AE1243" s="8"/>
      <c r="AG1243" s="37"/>
      <c r="AH1243" s="37"/>
      <c r="AI1243" s="9"/>
      <c r="AJ1243" s="8"/>
      <c r="AK1243" s="8"/>
      <c r="AL1243" s="8"/>
      <c r="AM1243" s="8"/>
      <c r="AN1243" s="8"/>
      <c r="AO1243" s="8"/>
      <c r="AP1243" s="8"/>
      <c r="AQ1243" s="8"/>
      <c r="AS1243" s="37"/>
      <c r="AT1243" s="37"/>
      <c r="AU1243" s="9"/>
      <c r="AV1243" s="8"/>
      <c r="AW1243" s="8"/>
      <c r="AX1243" s="8"/>
      <c r="AY1243" s="8"/>
      <c r="AZ1243" s="8"/>
      <c r="BA1243" s="8"/>
      <c r="BB1243" s="8"/>
      <c r="BC1243" s="8"/>
    </row>
    <row r="1244" spans="1:55" x14ac:dyDescent="0.25">
      <c r="A1244" s="46">
        <v>74</v>
      </c>
      <c r="B1244" s="48" t="b">
        <v>1</v>
      </c>
      <c r="U1244" s="37"/>
      <c r="V1244" s="37"/>
      <c r="W1244" s="9"/>
      <c r="X1244" s="8"/>
      <c r="Y1244" s="8"/>
      <c r="Z1244" s="8"/>
      <c r="AA1244" s="8"/>
      <c r="AB1244" s="8"/>
      <c r="AC1244" s="8"/>
      <c r="AD1244" s="8"/>
      <c r="AE1244" s="8"/>
      <c r="AG1244" s="37"/>
      <c r="AH1244" s="37"/>
      <c r="AI1244" s="9"/>
      <c r="AJ1244" s="8"/>
      <c r="AK1244" s="8"/>
      <c r="AL1244" s="8"/>
      <c r="AM1244" s="8"/>
      <c r="AN1244" s="8"/>
      <c r="AO1244" s="8"/>
      <c r="AP1244" s="8"/>
      <c r="AQ1244" s="8"/>
      <c r="AS1244" s="37"/>
      <c r="AT1244" s="37"/>
      <c r="AU1244" s="9"/>
      <c r="AV1244" s="8"/>
      <c r="AW1244" s="8"/>
      <c r="AX1244" s="8"/>
      <c r="AY1244" s="8"/>
      <c r="AZ1244" s="8"/>
      <c r="BA1244" s="8"/>
      <c r="BB1244" s="8"/>
      <c r="BC1244" s="8"/>
    </row>
    <row r="1245" spans="1:55" x14ac:dyDescent="0.25">
      <c r="A1245" s="46">
        <v>69.3</v>
      </c>
      <c r="B1245" s="48" t="b">
        <v>1</v>
      </c>
      <c r="U1245" s="37"/>
      <c r="V1245" s="37"/>
      <c r="W1245" s="9"/>
      <c r="X1245" s="8"/>
      <c r="Y1245" s="8"/>
      <c r="Z1245" s="8"/>
      <c r="AA1245" s="8"/>
      <c r="AB1245" s="8"/>
      <c r="AC1245" s="8"/>
      <c r="AD1245" s="8"/>
      <c r="AE1245" s="8"/>
      <c r="AG1245" s="37"/>
      <c r="AH1245" s="37"/>
      <c r="AI1245" s="9"/>
      <c r="AJ1245" s="8"/>
      <c r="AK1245" s="8"/>
      <c r="AL1245" s="8"/>
      <c r="AM1245" s="8"/>
      <c r="AN1245" s="8"/>
      <c r="AO1245" s="8"/>
      <c r="AP1245" s="8"/>
      <c r="AQ1245" s="8"/>
      <c r="AS1245" s="37"/>
      <c r="AT1245" s="37"/>
      <c r="AU1245" s="9"/>
      <c r="AV1245" s="8"/>
      <c r="AW1245" s="8"/>
      <c r="AX1245" s="8"/>
      <c r="AY1245" s="8"/>
      <c r="AZ1245" s="8"/>
      <c r="BA1245" s="8"/>
      <c r="BB1245" s="8"/>
      <c r="BC1245" s="8"/>
    </row>
    <row r="1246" spans="1:55" x14ac:dyDescent="0.25">
      <c r="A1246" s="46">
        <v>65.900000000000006</v>
      </c>
      <c r="B1246" s="48" t="b">
        <v>1</v>
      </c>
      <c r="U1246" s="37"/>
      <c r="V1246" s="37"/>
      <c r="W1246" s="9"/>
      <c r="X1246" s="8"/>
      <c r="Y1246" s="8"/>
      <c r="Z1246" s="8"/>
      <c r="AA1246" s="8"/>
      <c r="AB1246" s="8"/>
      <c r="AC1246" s="8"/>
      <c r="AD1246" s="8"/>
      <c r="AE1246" s="8"/>
      <c r="AG1246" s="37"/>
      <c r="AH1246" s="37"/>
      <c r="AI1246" s="9"/>
      <c r="AJ1246" s="8"/>
      <c r="AK1246" s="8"/>
      <c r="AL1246" s="8"/>
      <c r="AM1246" s="8"/>
      <c r="AN1246" s="8"/>
      <c r="AO1246" s="8"/>
      <c r="AP1246" s="8"/>
      <c r="AQ1246" s="8"/>
      <c r="AS1246" s="37"/>
      <c r="AT1246" s="37"/>
      <c r="AU1246" s="9"/>
      <c r="AV1246" s="8"/>
      <c r="AW1246" s="8"/>
      <c r="AX1246" s="8"/>
      <c r="AY1246" s="8"/>
      <c r="AZ1246" s="8"/>
      <c r="BA1246" s="8"/>
      <c r="BB1246" s="8"/>
      <c r="BC1246" s="8"/>
    </row>
    <row r="1247" spans="1:55" x14ac:dyDescent="0.25">
      <c r="A1247" s="46">
        <v>64.7</v>
      </c>
      <c r="B1247" s="48" t="b">
        <v>1</v>
      </c>
      <c r="U1247" s="37"/>
      <c r="V1247" s="37"/>
      <c r="W1247" s="9"/>
      <c r="X1247" s="8"/>
      <c r="Y1247" s="8"/>
      <c r="Z1247" s="8"/>
      <c r="AA1247" s="8"/>
      <c r="AB1247" s="8"/>
      <c r="AC1247" s="8"/>
      <c r="AD1247" s="8"/>
      <c r="AE1247" s="8"/>
      <c r="AG1247" s="37"/>
      <c r="AH1247" s="37"/>
      <c r="AI1247" s="9"/>
      <c r="AJ1247" s="8"/>
      <c r="AK1247" s="8"/>
      <c r="AL1247" s="8"/>
      <c r="AM1247" s="8"/>
      <c r="AN1247" s="8"/>
      <c r="AO1247" s="8"/>
      <c r="AP1247" s="8"/>
      <c r="AQ1247" s="8"/>
      <c r="AS1247" s="37"/>
      <c r="AT1247" s="37"/>
      <c r="AU1247" s="9"/>
      <c r="AV1247" s="8"/>
      <c r="AW1247" s="8"/>
      <c r="AX1247" s="8"/>
      <c r="AY1247" s="8"/>
      <c r="AZ1247" s="8"/>
      <c r="BA1247" s="8"/>
      <c r="BB1247" s="8"/>
      <c r="BC1247" s="8"/>
    </row>
    <row r="1248" spans="1:55" x14ac:dyDescent="0.25">
      <c r="A1248" s="46">
        <v>66.8</v>
      </c>
      <c r="B1248" s="48" t="b">
        <v>1</v>
      </c>
      <c r="U1248" s="37"/>
      <c r="V1248" s="37"/>
      <c r="W1248" s="9"/>
      <c r="X1248" s="8"/>
      <c r="Y1248" s="8"/>
      <c r="Z1248" s="8"/>
      <c r="AA1248" s="8"/>
      <c r="AB1248" s="8"/>
      <c r="AC1248" s="8"/>
      <c r="AD1248" s="8"/>
      <c r="AE1248" s="8"/>
      <c r="AG1248" s="37"/>
      <c r="AH1248" s="37"/>
      <c r="AI1248" s="9"/>
      <c r="AJ1248" s="8"/>
      <c r="AK1248" s="8"/>
      <c r="AL1248" s="8"/>
      <c r="AM1248" s="8"/>
      <c r="AN1248" s="8"/>
      <c r="AO1248" s="8"/>
      <c r="AP1248" s="8"/>
      <c r="AQ1248" s="8"/>
      <c r="AS1248" s="37"/>
      <c r="AT1248" s="37"/>
      <c r="AU1248" s="9"/>
      <c r="AV1248" s="8"/>
      <c r="AW1248" s="8"/>
      <c r="AX1248" s="8"/>
      <c r="AY1248" s="8"/>
      <c r="AZ1248" s="8"/>
      <c r="BA1248" s="8"/>
      <c r="BB1248" s="8"/>
      <c r="BC1248" s="8"/>
    </row>
    <row r="1249" spans="1:55" x14ac:dyDescent="0.25">
      <c r="A1249" s="46">
        <v>67.2</v>
      </c>
      <c r="B1249" s="48" t="b">
        <v>1</v>
      </c>
      <c r="U1249" s="37"/>
      <c r="V1249" s="37"/>
      <c r="W1249" s="9"/>
      <c r="X1249" s="8"/>
      <c r="Y1249" s="8"/>
      <c r="Z1249" s="8"/>
      <c r="AA1249" s="8"/>
      <c r="AB1249" s="8"/>
      <c r="AC1249" s="8"/>
      <c r="AD1249" s="8"/>
      <c r="AE1249" s="8"/>
      <c r="AG1249" s="37"/>
      <c r="AH1249" s="37"/>
      <c r="AI1249" s="9"/>
      <c r="AJ1249" s="8"/>
      <c r="AK1249" s="8"/>
      <c r="AL1249" s="8"/>
      <c r="AM1249" s="8"/>
      <c r="AN1249" s="8"/>
      <c r="AO1249" s="8"/>
      <c r="AP1249" s="8"/>
      <c r="AQ1249" s="8"/>
      <c r="AS1249" s="37"/>
      <c r="AT1249" s="37"/>
      <c r="AU1249" s="9"/>
      <c r="AV1249" s="8"/>
      <c r="AW1249" s="8"/>
      <c r="AX1249" s="8"/>
      <c r="AY1249" s="8"/>
      <c r="AZ1249" s="8"/>
      <c r="BA1249" s="8"/>
      <c r="BB1249" s="8"/>
      <c r="BC1249" s="8"/>
    </row>
    <row r="1250" spans="1:55" x14ac:dyDescent="0.25">
      <c r="A1250" s="46">
        <v>66.5</v>
      </c>
      <c r="B1250" s="48" t="b">
        <v>1</v>
      </c>
      <c r="U1250" s="37"/>
      <c r="V1250" s="37"/>
      <c r="W1250" s="9"/>
      <c r="X1250" s="8"/>
      <c r="Y1250" s="8"/>
      <c r="Z1250" s="8"/>
      <c r="AA1250" s="8"/>
      <c r="AB1250" s="8"/>
      <c r="AC1250" s="8"/>
      <c r="AD1250" s="8"/>
      <c r="AE1250" s="8"/>
      <c r="AG1250" s="37"/>
      <c r="AH1250" s="37"/>
      <c r="AI1250" s="9"/>
      <c r="AJ1250" s="8"/>
      <c r="AK1250" s="8"/>
      <c r="AL1250" s="8"/>
      <c r="AM1250" s="8"/>
      <c r="AN1250" s="8"/>
      <c r="AO1250" s="8"/>
      <c r="AP1250" s="8"/>
      <c r="AQ1250" s="8"/>
      <c r="AS1250" s="37"/>
      <c r="AT1250" s="37"/>
      <c r="AU1250" s="9"/>
      <c r="AV1250" s="8"/>
      <c r="AW1250" s="8"/>
      <c r="AX1250" s="8"/>
      <c r="AY1250" s="8"/>
      <c r="AZ1250" s="8"/>
      <c r="BA1250" s="8"/>
      <c r="BB1250" s="8"/>
      <c r="BC1250" s="8"/>
    </row>
    <row r="1251" spans="1:55" x14ac:dyDescent="0.25">
      <c r="A1251" s="46">
        <v>74</v>
      </c>
      <c r="B1251" s="48" t="b">
        <v>1</v>
      </c>
      <c r="U1251" s="37"/>
      <c r="V1251" s="37"/>
      <c r="W1251" s="9"/>
      <c r="X1251" s="8"/>
      <c r="Y1251" s="8"/>
      <c r="Z1251" s="8"/>
      <c r="AA1251" s="8"/>
      <c r="AB1251" s="8"/>
      <c r="AC1251" s="8"/>
      <c r="AD1251" s="8"/>
      <c r="AE1251" s="8"/>
      <c r="AG1251" s="37"/>
      <c r="AH1251" s="37"/>
      <c r="AI1251" s="9"/>
      <c r="AJ1251" s="8"/>
      <c r="AK1251" s="8"/>
      <c r="AL1251" s="8"/>
      <c r="AM1251" s="8"/>
      <c r="AN1251" s="8"/>
      <c r="AO1251" s="8"/>
      <c r="AP1251" s="8"/>
      <c r="AQ1251" s="8"/>
      <c r="AS1251" s="37"/>
      <c r="AT1251" s="37"/>
      <c r="AU1251" s="9"/>
      <c r="AV1251" s="8"/>
      <c r="AW1251" s="8"/>
      <c r="AX1251" s="8"/>
      <c r="AY1251" s="8"/>
      <c r="AZ1251" s="8"/>
      <c r="BA1251" s="8"/>
      <c r="BB1251" s="8"/>
      <c r="BC1251" s="8"/>
    </row>
    <row r="1252" spans="1:55" x14ac:dyDescent="0.25">
      <c r="A1252" s="46">
        <v>72</v>
      </c>
      <c r="B1252" s="48" t="b">
        <v>1</v>
      </c>
      <c r="U1252" s="37"/>
      <c r="V1252" s="37"/>
      <c r="W1252" s="9"/>
      <c r="X1252" s="8"/>
      <c r="Y1252" s="8"/>
      <c r="Z1252" s="8"/>
      <c r="AA1252" s="8"/>
      <c r="AB1252" s="8"/>
      <c r="AC1252" s="8"/>
      <c r="AD1252" s="8"/>
      <c r="AE1252" s="8"/>
      <c r="AG1252" s="37"/>
      <c r="AH1252" s="37"/>
      <c r="AI1252" s="9"/>
      <c r="AJ1252" s="8"/>
      <c r="AK1252" s="8"/>
      <c r="AL1252" s="8"/>
      <c r="AM1252" s="8"/>
      <c r="AN1252" s="8"/>
      <c r="AO1252" s="8"/>
      <c r="AP1252" s="8"/>
      <c r="AQ1252" s="8"/>
      <c r="AS1252" s="37"/>
      <c r="AT1252" s="37"/>
      <c r="AU1252" s="9"/>
      <c r="AV1252" s="8"/>
      <c r="AW1252" s="8"/>
      <c r="AX1252" s="8"/>
      <c r="AY1252" s="8"/>
      <c r="AZ1252" s="8"/>
      <c r="BA1252" s="8"/>
      <c r="BB1252" s="8"/>
      <c r="BC1252" s="8"/>
    </row>
    <row r="1253" spans="1:55" x14ac:dyDescent="0.25">
      <c r="A1253" s="46">
        <v>70</v>
      </c>
      <c r="B1253" s="48" t="b">
        <v>1</v>
      </c>
      <c r="U1253" s="37"/>
      <c r="V1253" s="37"/>
      <c r="W1253" s="9"/>
      <c r="X1253" s="8"/>
      <c r="Y1253" s="8"/>
      <c r="Z1253" s="8"/>
      <c r="AA1253" s="8"/>
      <c r="AB1253" s="8"/>
      <c r="AC1253" s="8"/>
      <c r="AD1253" s="8"/>
      <c r="AE1253" s="8"/>
      <c r="AG1253" s="37"/>
      <c r="AH1253" s="37"/>
      <c r="AI1253" s="9"/>
      <c r="AJ1253" s="8"/>
      <c r="AK1253" s="8"/>
      <c r="AL1253" s="8"/>
      <c r="AM1253" s="8"/>
      <c r="AN1253" s="8"/>
      <c r="AO1253" s="8"/>
      <c r="AP1253" s="8"/>
      <c r="AQ1253" s="8"/>
      <c r="AS1253" s="37"/>
      <c r="AT1253" s="37"/>
      <c r="AU1253" s="9"/>
      <c r="AV1253" s="8"/>
      <c r="AW1253" s="8"/>
      <c r="AX1253" s="8"/>
      <c r="AY1253" s="8"/>
      <c r="AZ1253" s="8"/>
      <c r="BA1253" s="8"/>
      <c r="BB1253" s="8"/>
      <c r="BC1253" s="8"/>
    </row>
    <row r="1254" spans="1:55" x14ac:dyDescent="0.25">
      <c r="A1254" s="46">
        <v>81.400000000000006</v>
      </c>
      <c r="B1254" s="48" t="b">
        <v>1</v>
      </c>
      <c r="U1254" s="37"/>
      <c r="V1254" s="37"/>
      <c r="W1254" s="9"/>
      <c r="X1254" s="8"/>
      <c r="Y1254" s="8"/>
      <c r="Z1254" s="8"/>
      <c r="AA1254" s="8"/>
      <c r="AB1254" s="8"/>
      <c r="AC1254" s="8"/>
      <c r="AD1254" s="8"/>
      <c r="AE1254" s="8"/>
      <c r="AG1254" s="37"/>
      <c r="AH1254" s="37"/>
      <c r="AI1254" s="9"/>
      <c r="AJ1254" s="8"/>
      <c r="AK1254" s="8"/>
      <c r="AL1254" s="8"/>
      <c r="AM1254" s="8"/>
      <c r="AN1254" s="8"/>
      <c r="AO1254" s="8"/>
      <c r="AP1254" s="8"/>
      <c r="AQ1254" s="8"/>
      <c r="AS1254" s="37"/>
      <c r="AT1254" s="37"/>
      <c r="AU1254" s="9"/>
      <c r="AV1254" s="8"/>
      <c r="AW1254" s="8"/>
      <c r="AX1254" s="8"/>
      <c r="AY1254" s="8"/>
      <c r="AZ1254" s="8"/>
      <c r="BA1254" s="8"/>
      <c r="BB1254" s="8"/>
      <c r="BC1254" s="8"/>
    </row>
    <row r="1255" spans="1:55" x14ac:dyDescent="0.25">
      <c r="A1255" s="46">
        <v>81.2</v>
      </c>
      <c r="B1255" s="48" t="b">
        <v>1</v>
      </c>
      <c r="U1255" s="37"/>
      <c r="V1255" s="37"/>
      <c r="W1255" s="9"/>
      <c r="X1255" s="8"/>
      <c r="Y1255" s="8"/>
      <c r="Z1255" s="8"/>
      <c r="AA1255" s="8"/>
      <c r="AB1255" s="8"/>
      <c r="AC1255" s="8"/>
      <c r="AD1255" s="8"/>
      <c r="AE1255" s="8"/>
      <c r="AG1255" s="37"/>
      <c r="AH1255" s="37"/>
      <c r="AI1255" s="9"/>
      <c r="AJ1255" s="8"/>
      <c r="AK1255" s="8"/>
      <c r="AL1255" s="8"/>
      <c r="AM1255" s="8"/>
      <c r="AN1255" s="8"/>
      <c r="AO1255" s="8"/>
      <c r="AP1255" s="8"/>
      <c r="AQ1255" s="8"/>
      <c r="AS1255" s="37"/>
      <c r="AT1255" s="37"/>
      <c r="AU1255" s="9"/>
      <c r="AV1255" s="8"/>
      <c r="AW1255" s="8"/>
      <c r="AX1255" s="8"/>
      <c r="AY1255" s="8"/>
      <c r="AZ1255" s="8"/>
      <c r="BA1255" s="8"/>
      <c r="BB1255" s="8"/>
      <c r="BC1255" s="8"/>
    </row>
    <row r="1256" spans="1:55" x14ac:dyDescent="0.25">
      <c r="A1256" s="46">
        <v>81</v>
      </c>
      <c r="B1256" s="48" t="b">
        <v>1</v>
      </c>
      <c r="U1256" s="37"/>
      <c r="V1256" s="37"/>
      <c r="W1256" s="9"/>
      <c r="X1256" s="8"/>
      <c r="Y1256" s="8"/>
      <c r="Z1256" s="8"/>
      <c r="AA1256" s="8"/>
      <c r="AB1256" s="8"/>
      <c r="AC1256" s="8"/>
      <c r="AD1256" s="8"/>
      <c r="AE1256" s="8"/>
      <c r="AG1256" s="37"/>
      <c r="AH1256" s="37"/>
      <c r="AI1256" s="9"/>
      <c r="AJ1256" s="8"/>
      <c r="AK1256" s="8"/>
      <c r="AL1256" s="8"/>
      <c r="AM1256" s="8"/>
      <c r="AN1256" s="8"/>
      <c r="AO1256" s="8"/>
      <c r="AP1256" s="8"/>
      <c r="AQ1256" s="8"/>
      <c r="AS1256" s="37"/>
      <c r="AT1256" s="37"/>
      <c r="AU1256" s="9"/>
      <c r="AV1256" s="8"/>
      <c r="AW1256" s="8"/>
      <c r="AX1256" s="8"/>
      <c r="AY1256" s="8"/>
      <c r="AZ1256" s="8"/>
      <c r="BA1256" s="8"/>
      <c r="BB1256" s="8"/>
      <c r="BC1256" s="8"/>
    </row>
    <row r="1257" spans="1:55" x14ac:dyDescent="0.25">
      <c r="A1257" s="46">
        <v>85</v>
      </c>
      <c r="B1257" s="48" t="b">
        <v>1</v>
      </c>
      <c r="U1257" s="37"/>
      <c r="V1257" s="37"/>
      <c r="W1257" s="9"/>
      <c r="X1257" s="8"/>
      <c r="Y1257" s="8"/>
      <c r="Z1257" s="8"/>
      <c r="AA1257" s="8"/>
      <c r="AB1257" s="8"/>
      <c r="AC1257" s="8"/>
      <c r="AD1257" s="8"/>
      <c r="AE1257" s="8"/>
      <c r="AG1257" s="37"/>
      <c r="AH1257" s="37"/>
      <c r="AI1257" s="9"/>
      <c r="AJ1257" s="8"/>
      <c r="AK1257" s="8"/>
      <c r="AL1257" s="8"/>
      <c r="AM1257" s="8"/>
      <c r="AN1257" s="8"/>
      <c r="AO1257" s="8"/>
      <c r="AP1257" s="8"/>
      <c r="AQ1257" s="8"/>
      <c r="AS1257" s="37"/>
      <c r="AT1257" s="37"/>
      <c r="AU1257" s="9"/>
      <c r="AV1257" s="8"/>
      <c r="AW1257" s="8"/>
      <c r="AX1257" s="8"/>
      <c r="AY1257" s="8"/>
      <c r="AZ1257" s="8"/>
      <c r="BA1257" s="8"/>
      <c r="BB1257" s="8"/>
      <c r="BC1257" s="8"/>
    </row>
    <row r="1258" spans="1:55" x14ac:dyDescent="0.25">
      <c r="A1258" s="46">
        <v>84</v>
      </c>
      <c r="B1258" s="48" t="b">
        <v>1</v>
      </c>
      <c r="U1258" s="37"/>
      <c r="V1258" s="37"/>
      <c r="W1258" s="9"/>
      <c r="X1258" s="8"/>
      <c r="Y1258" s="8"/>
      <c r="Z1258" s="8"/>
      <c r="AA1258" s="8"/>
      <c r="AB1258" s="8"/>
      <c r="AC1258" s="8"/>
      <c r="AD1258" s="8"/>
      <c r="AE1258" s="8"/>
      <c r="AG1258" s="37"/>
      <c r="AH1258" s="37"/>
      <c r="AI1258" s="9"/>
      <c r="AJ1258" s="8"/>
      <c r="AK1258" s="8"/>
      <c r="AL1258" s="8"/>
      <c r="AM1258" s="8"/>
      <c r="AN1258" s="8"/>
      <c r="AO1258" s="8"/>
      <c r="AP1258" s="8"/>
      <c r="AQ1258" s="8"/>
      <c r="AS1258" s="37"/>
      <c r="AT1258" s="37"/>
      <c r="AU1258" s="9"/>
      <c r="AV1258" s="8"/>
      <c r="AW1258" s="8"/>
      <c r="AX1258" s="8"/>
      <c r="AY1258" s="8"/>
      <c r="AZ1258" s="8"/>
      <c r="BA1258" s="8"/>
      <c r="BB1258" s="8"/>
      <c r="BC1258" s="8"/>
    </row>
    <row r="1259" spans="1:55" x14ac:dyDescent="0.25">
      <c r="A1259" s="46">
        <v>86</v>
      </c>
      <c r="B1259" s="48" t="b">
        <v>1</v>
      </c>
      <c r="U1259" s="37"/>
      <c r="V1259" s="37"/>
      <c r="W1259" s="9"/>
      <c r="X1259" s="8"/>
      <c r="Y1259" s="8"/>
      <c r="Z1259" s="8"/>
      <c r="AA1259" s="8"/>
      <c r="AB1259" s="8"/>
      <c r="AC1259" s="8"/>
      <c r="AD1259" s="8"/>
      <c r="AE1259" s="8"/>
      <c r="AG1259" s="37"/>
      <c r="AH1259" s="37"/>
      <c r="AI1259" s="9"/>
      <c r="AJ1259" s="8"/>
      <c r="AK1259" s="8"/>
      <c r="AL1259" s="8"/>
      <c r="AM1259" s="8"/>
      <c r="AN1259" s="8"/>
      <c r="AO1259" s="8"/>
      <c r="AP1259" s="8"/>
      <c r="AQ1259" s="8"/>
      <c r="AS1259" s="37"/>
      <c r="AT1259" s="37"/>
      <c r="AU1259" s="9"/>
      <c r="AV1259" s="8"/>
      <c r="AW1259" s="8"/>
      <c r="AX1259" s="8"/>
      <c r="AY1259" s="8"/>
      <c r="AZ1259" s="8"/>
      <c r="BA1259" s="8"/>
      <c r="BB1259" s="8"/>
      <c r="BC1259" s="8"/>
    </row>
    <row r="1260" spans="1:55" x14ac:dyDescent="0.25">
      <c r="A1260" s="46">
        <v>79.7</v>
      </c>
      <c r="B1260" s="48" t="b">
        <v>1</v>
      </c>
      <c r="U1260" s="37"/>
      <c r="V1260" s="37"/>
      <c r="W1260" s="9"/>
      <c r="X1260" s="8"/>
      <c r="Y1260" s="8"/>
      <c r="Z1260" s="8"/>
      <c r="AA1260" s="8"/>
      <c r="AB1260" s="8"/>
      <c r="AC1260" s="8"/>
      <c r="AD1260" s="8"/>
      <c r="AE1260" s="8"/>
      <c r="AG1260" s="37"/>
      <c r="AH1260" s="37"/>
      <c r="AI1260" s="9"/>
      <c r="AJ1260" s="8"/>
      <c r="AK1260" s="8"/>
      <c r="AL1260" s="8"/>
      <c r="AM1260" s="8"/>
      <c r="AN1260" s="8"/>
      <c r="AO1260" s="8"/>
      <c r="AP1260" s="8"/>
      <c r="AQ1260" s="8"/>
      <c r="AS1260" s="37"/>
      <c r="AT1260" s="37"/>
      <c r="AU1260" s="9"/>
      <c r="AV1260" s="8"/>
      <c r="AW1260" s="8"/>
      <c r="AX1260" s="8"/>
      <c r="AY1260" s="8"/>
      <c r="AZ1260" s="8"/>
      <c r="BA1260" s="8"/>
      <c r="BB1260" s="8"/>
      <c r="BC1260" s="8"/>
    </row>
    <row r="1261" spans="1:55" x14ac:dyDescent="0.25">
      <c r="A1261" s="46">
        <v>79.8</v>
      </c>
      <c r="B1261" s="48" t="b">
        <v>1</v>
      </c>
      <c r="U1261" s="37"/>
      <c r="V1261" s="37"/>
      <c r="W1261" s="9"/>
      <c r="X1261" s="8"/>
      <c r="Y1261" s="8"/>
      <c r="Z1261" s="8"/>
      <c r="AA1261" s="8"/>
      <c r="AB1261" s="8"/>
      <c r="AC1261" s="8"/>
      <c r="AD1261" s="8"/>
      <c r="AE1261" s="8"/>
      <c r="AG1261" s="37"/>
      <c r="AH1261" s="37"/>
      <c r="AI1261" s="9"/>
      <c r="AJ1261" s="8"/>
      <c r="AK1261" s="8"/>
      <c r="AL1261" s="8"/>
      <c r="AM1261" s="8"/>
      <c r="AN1261" s="8"/>
      <c r="AO1261" s="8"/>
      <c r="AP1261" s="8"/>
      <c r="AQ1261" s="8"/>
      <c r="AS1261" s="37"/>
      <c r="AT1261" s="37"/>
      <c r="AU1261" s="9"/>
      <c r="AV1261" s="8"/>
      <c r="AW1261" s="8"/>
      <c r="AX1261" s="8"/>
      <c r="AY1261" s="8"/>
      <c r="AZ1261" s="8"/>
      <c r="BA1261" s="8"/>
      <c r="BB1261" s="8"/>
      <c r="BC1261" s="8"/>
    </row>
    <row r="1262" spans="1:55" x14ac:dyDescent="0.25">
      <c r="A1262" s="46">
        <v>79.5</v>
      </c>
      <c r="B1262" s="48" t="b">
        <v>1</v>
      </c>
      <c r="U1262" s="37"/>
      <c r="V1262" s="37"/>
      <c r="W1262" s="9"/>
      <c r="X1262" s="8"/>
      <c r="Y1262" s="8"/>
      <c r="Z1262" s="8"/>
      <c r="AA1262" s="8"/>
      <c r="AB1262" s="8"/>
      <c r="AC1262" s="8"/>
      <c r="AD1262" s="8"/>
      <c r="AE1262" s="8"/>
      <c r="AG1262" s="37"/>
      <c r="AH1262" s="37"/>
      <c r="AI1262" s="9"/>
      <c r="AJ1262" s="8"/>
      <c r="AK1262" s="8"/>
      <c r="AL1262" s="8"/>
      <c r="AM1262" s="8"/>
      <c r="AN1262" s="8"/>
      <c r="AO1262" s="8"/>
      <c r="AP1262" s="8"/>
      <c r="AQ1262" s="8"/>
      <c r="AS1262" s="37"/>
      <c r="AT1262" s="37"/>
      <c r="AU1262" s="9"/>
      <c r="AV1262" s="8"/>
      <c r="AW1262" s="8"/>
      <c r="AX1262" s="8"/>
      <c r="AY1262" s="8"/>
      <c r="AZ1262" s="8"/>
      <c r="BA1262" s="8"/>
      <c r="BB1262" s="8"/>
      <c r="BC1262" s="8"/>
    </row>
    <row r="1263" spans="1:55" x14ac:dyDescent="0.25">
      <c r="A1263" s="46">
        <v>79</v>
      </c>
      <c r="B1263" s="48" t="b">
        <v>1</v>
      </c>
      <c r="U1263" s="37"/>
      <c r="V1263" s="37"/>
      <c r="W1263" s="9"/>
      <c r="X1263" s="8"/>
      <c r="Y1263" s="8"/>
      <c r="Z1263" s="8"/>
      <c r="AA1263" s="8"/>
      <c r="AB1263" s="8"/>
      <c r="AC1263" s="8"/>
      <c r="AD1263" s="8"/>
      <c r="AE1263" s="8"/>
      <c r="AG1263" s="37"/>
      <c r="AH1263" s="37"/>
      <c r="AI1263" s="9"/>
      <c r="AJ1263" s="8"/>
      <c r="AK1263" s="8"/>
      <c r="AL1263" s="8"/>
      <c r="AM1263" s="8"/>
      <c r="AN1263" s="8"/>
      <c r="AO1263" s="8"/>
      <c r="AP1263" s="8"/>
      <c r="AQ1263" s="8"/>
      <c r="AS1263" s="37"/>
      <c r="AT1263" s="37"/>
      <c r="AU1263" s="9"/>
      <c r="AV1263" s="8"/>
      <c r="AW1263" s="8"/>
      <c r="AX1263" s="8"/>
      <c r="AY1263" s="8"/>
      <c r="AZ1263" s="8"/>
      <c r="BA1263" s="8"/>
      <c r="BB1263" s="8"/>
      <c r="BC1263" s="8"/>
    </row>
    <row r="1264" spans="1:55" x14ac:dyDescent="0.25">
      <c r="A1264" s="46">
        <v>78.7</v>
      </c>
      <c r="B1264" s="48" t="b">
        <v>1</v>
      </c>
      <c r="U1264" s="37"/>
      <c r="V1264" s="37"/>
      <c r="W1264" s="9"/>
      <c r="X1264" s="8"/>
      <c r="Y1264" s="8"/>
      <c r="Z1264" s="8"/>
      <c r="AA1264" s="8"/>
      <c r="AB1264" s="8"/>
      <c r="AC1264" s="8"/>
      <c r="AD1264" s="8"/>
      <c r="AE1264" s="8"/>
      <c r="AG1264" s="37"/>
      <c r="AH1264" s="37"/>
      <c r="AI1264" s="9"/>
      <c r="AJ1264" s="8"/>
      <c r="AK1264" s="8"/>
      <c r="AL1264" s="8"/>
      <c r="AM1264" s="8"/>
      <c r="AN1264" s="8"/>
      <c r="AO1264" s="8"/>
      <c r="AP1264" s="8"/>
      <c r="AQ1264" s="8"/>
      <c r="AS1264" s="37"/>
      <c r="AT1264" s="37"/>
      <c r="AU1264" s="9"/>
      <c r="AV1264" s="8"/>
      <c r="AW1264" s="8"/>
      <c r="AX1264" s="8"/>
      <c r="AY1264" s="8"/>
      <c r="AZ1264" s="8"/>
      <c r="BA1264" s="8"/>
      <c r="BB1264" s="8"/>
      <c r="BC1264" s="8"/>
    </row>
    <row r="1265" spans="1:55" x14ac:dyDescent="0.25">
      <c r="A1265" s="46">
        <v>78.3</v>
      </c>
      <c r="B1265" s="48" t="b">
        <v>1</v>
      </c>
      <c r="U1265" s="37"/>
      <c r="V1265" s="37"/>
      <c r="W1265" s="9"/>
      <c r="X1265" s="8"/>
      <c r="Y1265" s="8"/>
      <c r="Z1265" s="8"/>
      <c r="AA1265" s="8"/>
      <c r="AB1265" s="8"/>
      <c r="AC1265" s="8"/>
      <c r="AD1265" s="8"/>
      <c r="AE1265" s="8"/>
      <c r="AG1265" s="37"/>
      <c r="AH1265" s="37"/>
      <c r="AI1265" s="9"/>
      <c r="AJ1265" s="8"/>
      <c r="AK1265" s="8"/>
      <c r="AL1265" s="8"/>
      <c r="AM1265" s="8"/>
      <c r="AN1265" s="8"/>
      <c r="AO1265" s="8"/>
      <c r="AP1265" s="8"/>
      <c r="AQ1265" s="8"/>
      <c r="AS1265" s="37"/>
      <c r="AT1265" s="37"/>
      <c r="AU1265" s="9"/>
      <c r="AV1265" s="8"/>
      <c r="AW1265" s="8"/>
      <c r="AX1265" s="8"/>
      <c r="AY1265" s="8"/>
      <c r="AZ1265" s="8"/>
      <c r="BA1265" s="8"/>
      <c r="BB1265" s="8"/>
      <c r="BC1265" s="8"/>
    </row>
    <row r="1266" spans="1:55" x14ac:dyDescent="0.25">
      <c r="A1266" s="46">
        <v>78</v>
      </c>
      <c r="B1266" s="48" t="b">
        <v>1</v>
      </c>
      <c r="U1266" s="37"/>
      <c r="V1266" s="37"/>
      <c r="W1266" s="9"/>
      <c r="X1266" s="8"/>
      <c r="Y1266" s="8"/>
      <c r="Z1266" s="8"/>
      <c r="AA1266" s="8"/>
      <c r="AB1266" s="8"/>
      <c r="AC1266" s="8"/>
      <c r="AD1266" s="8"/>
      <c r="AE1266" s="8"/>
      <c r="AG1266" s="37"/>
      <c r="AH1266" s="37"/>
      <c r="AI1266" s="9"/>
      <c r="AJ1266" s="8"/>
      <c r="AK1266" s="8"/>
      <c r="AL1266" s="8"/>
      <c r="AM1266" s="8"/>
      <c r="AN1266" s="8"/>
      <c r="AO1266" s="8"/>
      <c r="AP1266" s="8"/>
      <c r="AQ1266" s="8"/>
      <c r="AS1266" s="37"/>
      <c r="AT1266" s="37"/>
      <c r="AU1266" s="9"/>
      <c r="AV1266" s="8"/>
      <c r="AW1266" s="8"/>
      <c r="AX1266" s="8"/>
      <c r="AY1266" s="8"/>
      <c r="AZ1266" s="8"/>
      <c r="BA1266" s="8"/>
      <c r="BB1266" s="8"/>
      <c r="BC1266" s="8"/>
    </row>
    <row r="1267" spans="1:55" x14ac:dyDescent="0.25">
      <c r="A1267" s="46">
        <v>77.400000000000006</v>
      </c>
      <c r="B1267" s="48" t="b">
        <v>1</v>
      </c>
      <c r="U1267" s="37"/>
      <c r="V1267" s="37"/>
      <c r="W1267" s="9"/>
      <c r="X1267" s="8"/>
      <c r="Y1267" s="8"/>
      <c r="Z1267" s="8"/>
      <c r="AA1267" s="8"/>
      <c r="AB1267" s="8"/>
      <c r="AC1267" s="8"/>
      <c r="AD1267" s="8"/>
      <c r="AE1267" s="8"/>
      <c r="AG1267" s="37"/>
      <c r="AH1267" s="37"/>
      <c r="AI1267" s="9"/>
      <c r="AJ1267" s="8"/>
      <c r="AK1267" s="8"/>
      <c r="AL1267" s="8"/>
      <c r="AM1267" s="8"/>
      <c r="AN1267" s="8"/>
      <c r="AO1267" s="8"/>
      <c r="AP1267" s="8"/>
      <c r="AQ1267" s="8"/>
      <c r="AS1267" s="37"/>
      <c r="AT1267" s="37"/>
      <c r="AU1267" s="9"/>
      <c r="AV1267" s="8"/>
      <c r="AW1267" s="8"/>
      <c r="AX1267" s="8"/>
      <c r="AY1267" s="8"/>
      <c r="AZ1267" s="8"/>
      <c r="BA1267" s="8"/>
      <c r="BB1267" s="8"/>
      <c r="BC1267" s="8"/>
    </row>
    <row r="1268" spans="1:55" x14ac:dyDescent="0.25">
      <c r="A1268" s="46">
        <v>77</v>
      </c>
      <c r="B1268" s="48" t="b">
        <v>1</v>
      </c>
      <c r="U1268" s="37"/>
      <c r="V1268" s="37"/>
      <c r="W1268" s="9"/>
      <c r="X1268" s="8"/>
      <c r="Y1268" s="8"/>
      <c r="Z1268" s="8"/>
      <c r="AA1268" s="8"/>
      <c r="AB1268" s="8"/>
      <c r="AC1268" s="8"/>
      <c r="AD1268" s="8"/>
      <c r="AE1268" s="8"/>
      <c r="AG1268" s="37"/>
      <c r="AH1268" s="37"/>
      <c r="AI1268" s="9"/>
      <c r="AJ1268" s="8"/>
      <c r="AK1268" s="8"/>
      <c r="AL1268" s="8"/>
      <c r="AM1268" s="8"/>
      <c r="AN1268" s="8"/>
      <c r="AO1268" s="8"/>
      <c r="AP1268" s="8"/>
      <c r="AQ1268" s="8"/>
      <c r="AS1268" s="37"/>
      <c r="AT1268" s="37"/>
      <c r="AU1268" s="9"/>
      <c r="AV1268" s="8"/>
      <c r="AW1268" s="8"/>
      <c r="AX1268" s="8"/>
      <c r="AY1268" s="8"/>
      <c r="AZ1268" s="8"/>
      <c r="BA1268" s="8"/>
      <c r="BB1268" s="8"/>
      <c r="BC1268" s="8"/>
    </row>
    <row r="1269" spans="1:55" x14ac:dyDescent="0.25">
      <c r="A1269" s="46">
        <v>76.400000000000006</v>
      </c>
      <c r="B1269" s="48" t="b">
        <v>1</v>
      </c>
      <c r="U1269" s="37"/>
      <c r="V1269" s="37"/>
      <c r="W1269" s="9"/>
      <c r="X1269" s="8"/>
      <c r="Y1269" s="8"/>
      <c r="Z1269" s="8"/>
      <c r="AA1269" s="8"/>
      <c r="AB1269" s="8"/>
      <c r="AC1269" s="8"/>
      <c r="AD1269" s="8"/>
      <c r="AE1269" s="8"/>
      <c r="AG1269" s="37"/>
      <c r="AH1269" s="37"/>
      <c r="AI1269" s="9"/>
      <c r="AJ1269" s="8"/>
      <c r="AK1269" s="8"/>
      <c r="AL1269" s="8"/>
      <c r="AM1269" s="8"/>
      <c r="AN1269" s="8"/>
      <c r="AO1269" s="8"/>
      <c r="AP1269" s="8"/>
      <c r="AQ1269" s="8"/>
      <c r="AS1269" s="37"/>
      <c r="AT1269" s="37"/>
      <c r="AU1269" s="9"/>
      <c r="AV1269" s="8"/>
      <c r="AW1269" s="8"/>
      <c r="AX1269" s="8"/>
      <c r="AY1269" s="8"/>
      <c r="AZ1269" s="8"/>
      <c r="BA1269" s="8"/>
      <c r="BB1269" s="8"/>
      <c r="BC1269" s="8"/>
    </row>
    <row r="1270" spans="1:55" x14ac:dyDescent="0.25">
      <c r="A1270" s="46">
        <v>82.5</v>
      </c>
      <c r="B1270" s="48" t="b">
        <v>1</v>
      </c>
      <c r="U1270" s="37"/>
      <c r="V1270" s="37"/>
      <c r="W1270" s="9"/>
      <c r="X1270" s="8"/>
      <c r="Y1270" s="8"/>
      <c r="Z1270" s="8"/>
      <c r="AA1270" s="8"/>
      <c r="AB1270" s="8"/>
      <c r="AC1270" s="8"/>
      <c r="AD1270" s="8"/>
      <c r="AE1270" s="8"/>
      <c r="AG1270" s="37"/>
      <c r="AH1270" s="37"/>
      <c r="AI1270" s="9"/>
      <c r="AJ1270" s="8"/>
      <c r="AK1270" s="8"/>
      <c r="AL1270" s="8"/>
      <c r="AM1270" s="8"/>
      <c r="AN1270" s="8"/>
      <c r="AO1270" s="8"/>
      <c r="AP1270" s="8"/>
      <c r="AQ1270" s="8"/>
      <c r="AS1270" s="37"/>
      <c r="AT1270" s="37"/>
      <c r="AU1270" s="9"/>
      <c r="AV1270" s="8"/>
      <c r="AW1270" s="8"/>
      <c r="AX1270" s="8"/>
      <c r="AY1270" s="8"/>
      <c r="AZ1270" s="8"/>
      <c r="BA1270" s="8"/>
      <c r="BB1270" s="8"/>
      <c r="BC1270" s="8"/>
    </row>
    <row r="1271" spans="1:55" x14ac:dyDescent="0.25">
      <c r="A1271" s="46">
        <v>82.2</v>
      </c>
      <c r="B1271" s="48" t="b">
        <v>1</v>
      </c>
      <c r="U1271" s="37"/>
      <c r="V1271" s="37"/>
      <c r="W1271" s="9"/>
      <c r="X1271" s="8"/>
      <c r="Y1271" s="8"/>
      <c r="Z1271" s="8"/>
      <c r="AA1271" s="8"/>
      <c r="AB1271" s="8"/>
      <c r="AC1271" s="8"/>
      <c r="AD1271" s="8"/>
      <c r="AE1271" s="8"/>
      <c r="AG1271" s="37"/>
      <c r="AH1271" s="37"/>
      <c r="AI1271" s="9"/>
      <c r="AJ1271" s="8"/>
      <c r="AK1271" s="8"/>
      <c r="AL1271" s="8"/>
      <c r="AM1271" s="8"/>
      <c r="AN1271" s="8"/>
      <c r="AO1271" s="8"/>
      <c r="AP1271" s="8"/>
      <c r="AQ1271" s="8"/>
      <c r="AS1271" s="37"/>
      <c r="AT1271" s="37"/>
      <c r="AU1271" s="9"/>
      <c r="AV1271" s="8"/>
      <c r="AW1271" s="8"/>
      <c r="AX1271" s="8"/>
      <c r="AY1271" s="8"/>
      <c r="AZ1271" s="8"/>
      <c r="BA1271" s="8"/>
      <c r="BB1271" s="8"/>
      <c r="BC1271" s="8"/>
    </row>
    <row r="1272" spans="1:55" x14ac:dyDescent="0.25">
      <c r="A1272" s="46">
        <v>82.1</v>
      </c>
      <c r="B1272" s="48" t="b">
        <v>1</v>
      </c>
      <c r="U1272" s="37"/>
      <c r="V1272" s="37"/>
      <c r="W1272" s="9"/>
      <c r="X1272" s="8"/>
      <c r="Y1272" s="8"/>
      <c r="Z1272" s="8"/>
      <c r="AA1272" s="8"/>
      <c r="AB1272" s="8"/>
      <c r="AC1272" s="8"/>
      <c r="AD1272" s="8"/>
      <c r="AE1272" s="8"/>
      <c r="AG1272" s="37"/>
      <c r="AH1272" s="37"/>
      <c r="AI1272" s="9"/>
      <c r="AJ1272" s="8"/>
      <c r="AK1272" s="8"/>
      <c r="AL1272" s="8"/>
      <c r="AM1272" s="8"/>
      <c r="AN1272" s="8"/>
      <c r="AO1272" s="8"/>
      <c r="AP1272" s="8"/>
      <c r="AQ1272" s="8"/>
      <c r="AS1272" s="37"/>
      <c r="AT1272" s="37"/>
      <c r="AU1272" s="9"/>
      <c r="AV1272" s="8"/>
      <c r="AW1272" s="8"/>
      <c r="AX1272" s="8"/>
      <c r="AY1272" s="8"/>
      <c r="AZ1272" s="8"/>
      <c r="BA1272" s="8"/>
      <c r="BB1272" s="8"/>
      <c r="BC1272" s="8"/>
    </row>
    <row r="1273" spans="1:55" x14ac:dyDescent="0.25">
      <c r="A1273" s="46">
        <v>81.8</v>
      </c>
      <c r="B1273" s="48" t="b">
        <v>1</v>
      </c>
      <c r="U1273" s="37"/>
      <c r="V1273" s="37"/>
      <c r="W1273" s="9"/>
      <c r="X1273" s="8"/>
      <c r="Y1273" s="8"/>
      <c r="Z1273" s="8"/>
      <c r="AA1273" s="8"/>
      <c r="AB1273" s="8"/>
      <c r="AC1273" s="8"/>
      <c r="AD1273" s="8"/>
      <c r="AE1273" s="8"/>
      <c r="AG1273" s="37"/>
      <c r="AH1273" s="37"/>
      <c r="AI1273" s="9"/>
      <c r="AJ1273" s="8"/>
      <c r="AK1273" s="8"/>
      <c r="AL1273" s="8"/>
      <c r="AM1273" s="8"/>
      <c r="AN1273" s="8"/>
      <c r="AO1273" s="8"/>
      <c r="AP1273" s="8"/>
      <c r="AQ1273" s="8"/>
      <c r="AS1273" s="37"/>
      <c r="AT1273" s="37"/>
      <c r="AU1273" s="9"/>
      <c r="AV1273" s="8"/>
      <c r="AW1273" s="8"/>
      <c r="AX1273" s="8"/>
      <c r="AY1273" s="8"/>
      <c r="AZ1273" s="8"/>
      <c r="BA1273" s="8"/>
      <c r="BB1273" s="8"/>
      <c r="BC1273" s="8"/>
    </row>
    <row r="1274" spans="1:55" x14ac:dyDescent="0.25">
      <c r="A1274" s="46">
        <v>81.8</v>
      </c>
      <c r="B1274" s="48" t="b">
        <v>1</v>
      </c>
      <c r="U1274" s="37"/>
      <c r="V1274" s="37"/>
      <c r="W1274" s="9"/>
      <c r="X1274" s="8"/>
      <c r="Y1274" s="8"/>
      <c r="Z1274" s="8"/>
      <c r="AA1274" s="8"/>
      <c r="AB1274" s="8"/>
      <c r="AC1274" s="8"/>
      <c r="AD1274" s="8"/>
      <c r="AE1274" s="8"/>
      <c r="AG1274" s="37"/>
      <c r="AH1274" s="37"/>
      <c r="AI1274" s="9"/>
      <c r="AJ1274" s="8"/>
      <c r="AK1274" s="8"/>
      <c r="AL1274" s="8"/>
      <c r="AM1274" s="8"/>
      <c r="AN1274" s="8"/>
      <c r="AO1274" s="8"/>
      <c r="AP1274" s="8"/>
      <c r="AQ1274" s="8"/>
      <c r="AS1274" s="37"/>
      <c r="AT1274" s="37"/>
      <c r="AU1274" s="9"/>
      <c r="AV1274" s="8"/>
      <c r="AW1274" s="8"/>
      <c r="AX1274" s="8"/>
      <c r="AY1274" s="8"/>
      <c r="AZ1274" s="8"/>
      <c r="BA1274" s="8"/>
      <c r="BB1274" s="8"/>
      <c r="BC1274" s="8"/>
    </row>
    <row r="1275" spans="1:55" x14ac:dyDescent="0.25">
      <c r="A1275" s="46">
        <v>81.7</v>
      </c>
      <c r="B1275" s="48" t="b">
        <v>1</v>
      </c>
      <c r="U1275" s="37"/>
      <c r="V1275" s="37"/>
      <c r="W1275" s="9"/>
      <c r="X1275" s="8"/>
      <c r="Y1275" s="8"/>
      <c r="Z1275" s="8"/>
      <c r="AA1275" s="8"/>
      <c r="AB1275" s="8"/>
      <c r="AC1275" s="8"/>
      <c r="AD1275" s="8"/>
      <c r="AE1275" s="8"/>
      <c r="AG1275" s="37"/>
      <c r="AH1275" s="37"/>
      <c r="AI1275" s="9"/>
      <c r="AJ1275" s="8"/>
      <c r="AK1275" s="8"/>
      <c r="AL1275" s="8"/>
      <c r="AM1275" s="8"/>
      <c r="AN1275" s="8"/>
      <c r="AO1275" s="8"/>
      <c r="AP1275" s="8"/>
      <c r="AQ1275" s="8"/>
      <c r="AS1275" s="37"/>
      <c r="AT1275" s="37"/>
      <c r="AU1275" s="9"/>
      <c r="AV1275" s="8"/>
      <c r="AW1275" s="8"/>
      <c r="AX1275" s="8"/>
      <c r="AY1275" s="8"/>
      <c r="AZ1275" s="8"/>
      <c r="BA1275" s="8"/>
      <c r="BB1275" s="8"/>
      <c r="BC1275" s="8"/>
    </row>
    <row r="1276" spans="1:55" x14ac:dyDescent="0.25">
      <c r="A1276" s="46">
        <v>81.5</v>
      </c>
      <c r="B1276" s="48" t="b">
        <v>1</v>
      </c>
      <c r="U1276" s="37"/>
      <c r="V1276" s="37"/>
      <c r="W1276" s="9"/>
      <c r="X1276" s="8"/>
      <c r="Y1276" s="8"/>
      <c r="Z1276" s="8"/>
      <c r="AA1276" s="8"/>
      <c r="AB1276" s="8"/>
      <c r="AC1276" s="8"/>
      <c r="AD1276" s="8"/>
      <c r="AE1276" s="8"/>
      <c r="AG1276" s="37"/>
      <c r="AH1276" s="37"/>
      <c r="AI1276" s="9"/>
      <c r="AJ1276" s="8"/>
      <c r="AK1276" s="8"/>
      <c r="AL1276" s="8"/>
      <c r="AM1276" s="8"/>
      <c r="AN1276" s="8"/>
      <c r="AO1276" s="8"/>
      <c r="AP1276" s="8"/>
      <c r="AQ1276" s="8"/>
      <c r="AS1276" s="37"/>
      <c r="AT1276" s="37"/>
      <c r="AU1276" s="9"/>
      <c r="AV1276" s="8"/>
      <c r="AW1276" s="8"/>
      <c r="AX1276" s="8"/>
      <c r="AY1276" s="8"/>
      <c r="AZ1276" s="8"/>
      <c r="BA1276" s="8"/>
      <c r="BB1276" s="8"/>
      <c r="BC1276" s="8"/>
    </row>
    <row r="1277" spans="1:55" x14ac:dyDescent="0.25">
      <c r="A1277" s="46">
        <v>81</v>
      </c>
      <c r="B1277" s="48" t="b">
        <v>1</v>
      </c>
      <c r="U1277" s="37"/>
      <c r="V1277" s="37"/>
      <c r="W1277" s="9"/>
      <c r="X1277" s="8"/>
      <c r="Y1277" s="8"/>
      <c r="Z1277" s="8"/>
      <c r="AA1277" s="8"/>
      <c r="AB1277" s="8"/>
      <c r="AC1277" s="8"/>
      <c r="AD1277" s="8"/>
      <c r="AE1277" s="8"/>
      <c r="AG1277" s="37"/>
      <c r="AH1277" s="37"/>
      <c r="AI1277" s="9"/>
      <c r="AJ1277" s="8"/>
      <c r="AK1277" s="8"/>
      <c r="AL1277" s="8"/>
      <c r="AM1277" s="8"/>
      <c r="AN1277" s="8"/>
      <c r="AO1277" s="8"/>
      <c r="AP1277" s="8"/>
      <c r="AQ1277" s="8"/>
      <c r="AS1277" s="37"/>
      <c r="AT1277" s="37"/>
      <c r="AU1277" s="9"/>
      <c r="AV1277" s="8"/>
      <c r="AW1277" s="8"/>
      <c r="AX1277" s="8"/>
      <c r="AY1277" s="8"/>
      <c r="AZ1277" s="8"/>
      <c r="BA1277" s="8"/>
      <c r="BB1277" s="8"/>
      <c r="BC1277" s="8"/>
    </row>
    <row r="1278" spans="1:55" x14ac:dyDescent="0.25">
      <c r="A1278" s="46">
        <v>84</v>
      </c>
      <c r="B1278" s="48" t="b">
        <v>1</v>
      </c>
      <c r="U1278" s="37"/>
      <c r="V1278" s="37"/>
      <c r="W1278" s="9"/>
      <c r="X1278" s="8"/>
      <c r="Y1278" s="8"/>
      <c r="Z1278" s="8"/>
      <c r="AA1278" s="8"/>
      <c r="AB1278" s="8"/>
      <c r="AC1278" s="8"/>
      <c r="AD1278" s="8"/>
      <c r="AE1278" s="8"/>
      <c r="AG1278" s="37"/>
      <c r="AH1278" s="37"/>
      <c r="AI1278" s="9"/>
      <c r="AJ1278" s="8"/>
      <c r="AK1278" s="8"/>
      <c r="AL1278" s="8"/>
      <c r="AM1278" s="8"/>
      <c r="AN1278" s="8"/>
      <c r="AO1278" s="8"/>
      <c r="AP1278" s="8"/>
      <c r="AQ1278" s="8"/>
      <c r="AS1278" s="37"/>
      <c r="AT1278" s="37"/>
      <c r="AU1278" s="9"/>
      <c r="AV1278" s="8"/>
      <c r="AW1278" s="8"/>
      <c r="AX1278" s="8"/>
      <c r="AY1278" s="8"/>
      <c r="AZ1278" s="8"/>
      <c r="BA1278" s="8"/>
      <c r="BB1278" s="8"/>
      <c r="BC1278" s="8"/>
    </row>
    <row r="1279" spans="1:55" x14ac:dyDescent="0.25">
      <c r="A1279" s="46">
        <v>84</v>
      </c>
      <c r="B1279" s="48" t="b">
        <v>1</v>
      </c>
      <c r="U1279" s="37"/>
      <c r="V1279" s="37"/>
      <c r="W1279" s="9"/>
      <c r="X1279" s="8"/>
      <c r="Y1279" s="8"/>
      <c r="Z1279" s="8"/>
      <c r="AA1279" s="8"/>
      <c r="AB1279" s="8"/>
      <c r="AC1279" s="8"/>
      <c r="AD1279" s="8"/>
      <c r="AE1279" s="8"/>
      <c r="AG1279" s="37"/>
      <c r="AH1279" s="37"/>
      <c r="AI1279" s="9"/>
      <c r="AJ1279" s="8"/>
      <c r="AK1279" s="8"/>
      <c r="AL1279" s="8"/>
      <c r="AM1279" s="8"/>
      <c r="AN1279" s="8"/>
      <c r="AO1279" s="8"/>
      <c r="AP1279" s="8"/>
      <c r="AQ1279" s="8"/>
      <c r="AS1279" s="37"/>
      <c r="AT1279" s="37"/>
      <c r="AU1279" s="9"/>
      <c r="AV1279" s="8"/>
      <c r="AW1279" s="8"/>
      <c r="AX1279" s="8"/>
      <c r="AY1279" s="8"/>
      <c r="AZ1279" s="8"/>
      <c r="BA1279" s="8"/>
      <c r="BB1279" s="8"/>
      <c r="BC1279" s="8"/>
    </row>
    <row r="1280" spans="1:55" x14ac:dyDescent="0.25">
      <c r="A1280" s="46">
        <v>80</v>
      </c>
      <c r="B1280" s="48" t="b">
        <v>1</v>
      </c>
      <c r="U1280" s="37"/>
      <c r="V1280" s="37"/>
      <c r="W1280" s="9"/>
      <c r="X1280" s="8"/>
      <c r="Y1280" s="8"/>
      <c r="Z1280" s="8"/>
      <c r="AA1280" s="8"/>
      <c r="AB1280" s="8"/>
      <c r="AC1280" s="8"/>
      <c r="AD1280" s="8"/>
      <c r="AE1280" s="8"/>
      <c r="AG1280" s="37"/>
      <c r="AH1280" s="37"/>
      <c r="AI1280" s="9"/>
      <c r="AJ1280" s="8"/>
      <c r="AK1280" s="8"/>
      <c r="AL1280" s="8"/>
      <c r="AM1280" s="8"/>
      <c r="AN1280" s="8"/>
      <c r="AO1280" s="8"/>
      <c r="AP1280" s="8"/>
      <c r="AQ1280" s="8"/>
      <c r="AS1280" s="37"/>
      <c r="AT1280" s="37"/>
      <c r="AU1280" s="9"/>
      <c r="AV1280" s="8"/>
      <c r="AW1280" s="8"/>
      <c r="AX1280" s="8"/>
      <c r="AY1280" s="8"/>
      <c r="AZ1280" s="8"/>
      <c r="BA1280" s="8"/>
      <c r="BB1280" s="8"/>
      <c r="BC1280" s="8"/>
    </row>
    <row r="1281" spans="1:55" x14ac:dyDescent="0.25">
      <c r="A1281" s="46">
        <v>81</v>
      </c>
      <c r="B1281" s="48" t="b">
        <v>1</v>
      </c>
      <c r="U1281" s="37"/>
      <c r="V1281" s="37"/>
      <c r="W1281" s="9"/>
      <c r="X1281" s="8"/>
      <c r="Y1281" s="8"/>
      <c r="Z1281" s="8"/>
      <c r="AA1281" s="8"/>
      <c r="AB1281" s="8"/>
      <c r="AC1281" s="8"/>
      <c r="AD1281" s="8"/>
      <c r="AE1281" s="8"/>
      <c r="AG1281" s="37"/>
      <c r="AH1281" s="37"/>
      <c r="AI1281" s="9"/>
      <c r="AJ1281" s="8"/>
      <c r="AK1281" s="8"/>
      <c r="AL1281" s="8"/>
      <c r="AM1281" s="8"/>
      <c r="AN1281" s="8"/>
      <c r="AO1281" s="8"/>
      <c r="AP1281" s="8"/>
      <c r="AQ1281" s="8"/>
      <c r="AS1281" s="37"/>
      <c r="AT1281" s="37"/>
      <c r="AU1281" s="9"/>
      <c r="AV1281" s="8"/>
      <c r="AW1281" s="8"/>
      <c r="AX1281" s="8"/>
      <c r="AY1281" s="8"/>
      <c r="AZ1281" s="8"/>
      <c r="BA1281" s="8"/>
      <c r="BB1281" s="8"/>
      <c r="BC1281" s="8"/>
    </row>
    <row r="1282" spans="1:55" x14ac:dyDescent="0.25">
      <c r="A1282" s="46">
        <v>79.7</v>
      </c>
      <c r="B1282" s="48" t="b">
        <v>1</v>
      </c>
      <c r="U1282" s="37"/>
      <c r="V1282" s="37"/>
      <c r="W1282" s="9"/>
      <c r="X1282" s="8"/>
      <c r="Y1282" s="8"/>
      <c r="Z1282" s="8"/>
      <c r="AA1282" s="8"/>
      <c r="AB1282" s="8"/>
      <c r="AC1282" s="8"/>
      <c r="AD1282" s="8"/>
      <c r="AE1282" s="8"/>
      <c r="AG1282" s="37"/>
      <c r="AH1282" s="37"/>
      <c r="AI1282" s="9"/>
      <c r="AJ1282" s="8"/>
      <c r="AK1282" s="8"/>
      <c r="AL1282" s="8"/>
      <c r="AM1282" s="8"/>
      <c r="AN1282" s="8"/>
      <c r="AO1282" s="8"/>
      <c r="AP1282" s="8"/>
      <c r="AQ1282" s="8"/>
      <c r="AS1282" s="37"/>
      <c r="AT1282" s="37"/>
      <c r="AU1282" s="9"/>
      <c r="AV1282" s="8"/>
      <c r="AW1282" s="8"/>
      <c r="AX1282" s="8"/>
      <c r="AY1282" s="8"/>
      <c r="AZ1282" s="8"/>
      <c r="BA1282" s="8"/>
      <c r="BB1282" s="8"/>
      <c r="BC1282" s="8"/>
    </row>
    <row r="1283" spans="1:55" x14ac:dyDescent="0.25">
      <c r="A1283" s="46">
        <v>79.3</v>
      </c>
      <c r="B1283" s="48" t="b">
        <v>1</v>
      </c>
      <c r="U1283" s="37"/>
      <c r="V1283" s="37"/>
      <c r="W1283" s="9"/>
      <c r="X1283" s="8"/>
      <c r="Y1283" s="8"/>
      <c r="Z1283" s="8"/>
      <c r="AA1283" s="8"/>
      <c r="AB1283" s="8"/>
      <c r="AC1283" s="8"/>
      <c r="AD1283" s="8"/>
      <c r="AE1283" s="8"/>
      <c r="AG1283" s="37"/>
      <c r="AH1283" s="37"/>
      <c r="AI1283" s="9"/>
      <c r="AJ1283" s="8"/>
      <c r="AK1283" s="8"/>
      <c r="AL1283" s="8"/>
      <c r="AM1283" s="8"/>
      <c r="AN1283" s="8"/>
      <c r="AO1283" s="8"/>
      <c r="AP1283" s="8"/>
      <c r="AQ1283" s="8"/>
      <c r="AS1283" s="37"/>
      <c r="AT1283" s="37"/>
      <c r="AU1283" s="9"/>
      <c r="AV1283" s="8"/>
      <c r="AW1283" s="8"/>
      <c r="AX1283" s="8"/>
      <c r="AY1283" s="8"/>
      <c r="AZ1283" s="8"/>
      <c r="BA1283" s="8"/>
      <c r="BB1283" s="8"/>
      <c r="BC1283" s="8"/>
    </row>
    <row r="1284" spans="1:55" x14ac:dyDescent="0.25">
      <c r="A1284" s="46">
        <v>79.3</v>
      </c>
      <c r="B1284" s="48" t="b">
        <v>1</v>
      </c>
      <c r="U1284" s="37"/>
      <c r="V1284" s="37"/>
      <c r="W1284" s="9"/>
      <c r="X1284" s="8"/>
      <c r="Y1284" s="8"/>
      <c r="Z1284" s="8"/>
      <c r="AA1284" s="8"/>
      <c r="AB1284" s="8"/>
      <c r="AC1284" s="8"/>
      <c r="AD1284" s="8"/>
      <c r="AE1284" s="8"/>
      <c r="AG1284" s="37"/>
      <c r="AH1284" s="37"/>
      <c r="AI1284" s="9"/>
      <c r="AJ1284" s="8"/>
      <c r="AK1284" s="8"/>
      <c r="AL1284" s="8"/>
      <c r="AM1284" s="8"/>
      <c r="AN1284" s="8"/>
      <c r="AO1284" s="8"/>
      <c r="AP1284" s="8"/>
      <c r="AQ1284" s="8"/>
      <c r="AS1284" s="37"/>
      <c r="AT1284" s="37"/>
      <c r="AU1284" s="9"/>
      <c r="AV1284" s="8"/>
      <c r="AW1284" s="8"/>
      <c r="AX1284" s="8"/>
      <c r="AY1284" s="8"/>
      <c r="AZ1284" s="8"/>
      <c r="BA1284" s="8"/>
      <c r="BB1284" s="8"/>
      <c r="BC1284" s="8"/>
    </row>
    <row r="1285" spans="1:55" x14ac:dyDescent="0.25">
      <c r="A1285" s="46">
        <v>78.900000000000006</v>
      </c>
      <c r="B1285" s="48" t="b">
        <v>1</v>
      </c>
      <c r="U1285" s="37"/>
      <c r="V1285" s="37"/>
      <c r="W1285" s="9"/>
      <c r="X1285" s="8"/>
      <c r="Y1285" s="8"/>
      <c r="Z1285" s="8"/>
      <c r="AA1285" s="8"/>
      <c r="AB1285" s="8"/>
      <c r="AC1285" s="8"/>
      <c r="AD1285" s="8"/>
      <c r="AE1285" s="8"/>
      <c r="AG1285" s="37"/>
      <c r="AH1285" s="37"/>
      <c r="AI1285" s="9"/>
      <c r="AJ1285" s="8"/>
      <c r="AK1285" s="8"/>
      <c r="AL1285" s="8"/>
      <c r="AM1285" s="8"/>
      <c r="AN1285" s="8"/>
      <c r="AO1285" s="8"/>
      <c r="AP1285" s="8"/>
      <c r="AQ1285" s="8"/>
      <c r="AS1285" s="37"/>
      <c r="AT1285" s="37"/>
      <c r="AU1285" s="9"/>
      <c r="AV1285" s="8"/>
      <c r="AW1285" s="8"/>
      <c r="AX1285" s="8"/>
      <c r="AY1285" s="8"/>
      <c r="AZ1285" s="8"/>
      <c r="BA1285" s="8"/>
      <c r="BB1285" s="8"/>
      <c r="BC1285" s="8"/>
    </row>
    <row r="1286" spans="1:55" x14ac:dyDescent="0.25">
      <c r="A1286" s="46">
        <v>82.7</v>
      </c>
      <c r="B1286" s="48" t="b">
        <v>1</v>
      </c>
      <c r="U1286" s="37"/>
      <c r="V1286" s="37"/>
      <c r="W1286" s="9"/>
      <c r="X1286" s="8"/>
      <c r="Y1286" s="8"/>
      <c r="Z1286" s="8"/>
      <c r="AA1286" s="8"/>
      <c r="AB1286" s="8"/>
      <c r="AC1286" s="8"/>
      <c r="AD1286" s="8"/>
      <c r="AE1286" s="8"/>
      <c r="AG1286" s="37"/>
      <c r="AH1286" s="37"/>
      <c r="AI1286" s="9"/>
      <c r="AJ1286" s="8"/>
      <c r="AK1286" s="8"/>
      <c r="AL1286" s="8"/>
      <c r="AM1286" s="8"/>
      <c r="AN1286" s="8"/>
      <c r="AO1286" s="8"/>
      <c r="AP1286" s="8"/>
      <c r="AQ1286" s="8"/>
      <c r="AS1286" s="37"/>
      <c r="AT1286" s="37"/>
      <c r="AU1286" s="9"/>
      <c r="AV1286" s="8"/>
      <c r="AW1286" s="8"/>
      <c r="AX1286" s="8"/>
      <c r="AY1286" s="8"/>
      <c r="AZ1286" s="8"/>
      <c r="BA1286" s="8"/>
      <c r="BB1286" s="8"/>
      <c r="BC1286" s="8"/>
    </row>
    <row r="1287" spans="1:55" x14ac:dyDescent="0.25">
      <c r="A1287" s="46">
        <v>82.5</v>
      </c>
      <c r="B1287" s="48" t="b">
        <v>1</v>
      </c>
      <c r="U1287" s="37"/>
      <c r="V1287" s="37"/>
      <c r="W1287" s="9"/>
      <c r="X1287" s="8"/>
      <c r="Y1287" s="8"/>
      <c r="Z1287" s="8"/>
      <c r="AA1287" s="8"/>
      <c r="AB1287" s="8"/>
      <c r="AC1287" s="8"/>
      <c r="AD1287" s="8"/>
      <c r="AE1287" s="8"/>
      <c r="AG1287" s="37"/>
      <c r="AH1287" s="37"/>
      <c r="AI1287" s="9"/>
      <c r="AJ1287" s="8"/>
      <c r="AK1287" s="8"/>
      <c r="AL1287" s="8"/>
      <c r="AM1287" s="8"/>
      <c r="AN1287" s="8"/>
      <c r="AO1287" s="8"/>
      <c r="AP1287" s="8"/>
      <c r="AQ1287" s="8"/>
      <c r="AS1287" s="37"/>
      <c r="AT1287" s="37"/>
      <c r="AU1287" s="9"/>
      <c r="AV1287" s="8"/>
      <c r="AW1287" s="8"/>
      <c r="AX1287" s="8"/>
      <c r="AY1287" s="8"/>
      <c r="AZ1287" s="8"/>
      <c r="BA1287" s="8"/>
      <c r="BB1287" s="8"/>
      <c r="BC1287" s="8"/>
    </row>
    <row r="1288" spans="1:55" x14ac:dyDescent="0.25">
      <c r="A1288" s="46">
        <v>82.3</v>
      </c>
      <c r="B1288" s="48" t="b">
        <v>1</v>
      </c>
      <c r="U1288" s="37"/>
      <c r="V1288" s="37"/>
      <c r="W1288" s="9"/>
      <c r="X1288" s="8"/>
      <c r="Y1288" s="8"/>
      <c r="Z1288" s="8"/>
      <c r="AA1288" s="8"/>
      <c r="AB1288" s="8"/>
      <c r="AC1288" s="8"/>
      <c r="AD1288" s="8"/>
      <c r="AE1288" s="8"/>
      <c r="AG1288" s="37"/>
      <c r="AH1288" s="37"/>
      <c r="AI1288" s="9"/>
      <c r="AJ1288" s="8"/>
      <c r="AK1288" s="8"/>
      <c r="AL1288" s="8"/>
      <c r="AM1288" s="8"/>
      <c r="AN1288" s="8"/>
      <c r="AO1288" s="8"/>
      <c r="AP1288" s="8"/>
      <c r="AQ1288" s="8"/>
      <c r="AS1288" s="37"/>
      <c r="AT1288" s="37"/>
      <c r="AU1288" s="9"/>
      <c r="AV1288" s="8"/>
      <c r="AW1288" s="8"/>
      <c r="AX1288" s="8"/>
      <c r="AY1288" s="8"/>
      <c r="AZ1288" s="8"/>
      <c r="BA1288" s="8"/>
      <c r="BB1288" s="8"/>
      <c r="BC1288" s="8"/>
    </row>
    <row r="1289" spans="1:55" x14ac:dyDescent="0.25">
      <c r="A1289" s="46">
        <v>82</v>
      </c>
      <c r="B1289" s="48" t="b">
        <v>1</v>
      </c>
      <c r="U1289" s="37"/>
      <c r="V1289" s="37"/>
      <c r="W1289" s="9"/>
      <c r="X1289" s="8"/>
      <c r="Y1289" s="8"/>
      <c r="Z1289" s="8"/>
      <c r="AA1289" s="8"/>
      <c r="AB1289" s="8"/>
      <c r="AC1289" s="8"/>
      <c r="AD1289" s="8"/>
      <c r="AE1289" s="8"/>
      <c r="AG1289" s="37"/>
      <c r="AH1289" s="37"/>
      <c r="AI1289" s="9"/>
      <c r="AJ1289" s="8"/>
      <c r="AK1289" s="8"/>
      <c r="AL1289" s="8"/>
      <c r="AM1289" s="8"/>
      <c r="AN1289" s="8"/>
      <c r="AO1289" s="8"/>
      <c r="AP1289" s="8"/>
      <c r="AQ1289" s="8"/>
      <c r="AS1289" s="37"/>
      <c r="AT1289" s="37"/>
      <c r="AU1289" s="9"/>
      <c r="AV1289" s="8"/>
      <c r="AW1289" s="8"/>
      <c r="AX1289" s="8"/>
      <c r="AY1289" s="8"/>
      <c r="AZ1289" s="8"/>
      <c r="BA1289" s="8"/>
      <c r="BB1289" s="8"/>
      <c r="BC1289" s="8"/>
    </row>
    <row r="1290" spans="1:55" x14ac:dyDescent="0.25">
      <c r="A1290" s="46">
        <v>82</v>
      </c>
      <c r="B1290" s="48" t="b">
        <v>1</v>
      </c>
      <c r="U1290" s="37"/>
      <c r="V1290" s="37"/>
      <c r="W1290" s="9"/>
      <c r="X1290" s="8"/>
      <c r="Y1290" s="8"/>
      <c r="Z1290" s="8"/>
      <c r="AA1290" s="8"/>
      <c r="AB1290" s="8"/>
      <c r="AC1290" s="8"/>
      <c r="AD1290" s="8"/>
      <c r="AE1290" s="8"/>
      <c r="AG1290" s="37"/>
      <c r="AH1290" s="37"/>
      <c r="AI1290" s="9"/>
      <c r="AJ1290" s="8"/>
      <c r="AK1290" s="8"/>
      <c r="AL1290" s="8"/>
      <c r="AM1290" s="8"/>
      <c r="AN1290" s="8"/>
      <c r="AO1290" s="8"/>
      <c r="AP1290" s="8"/>
      <c r="AQ1290" s="8"/>
      <c r="AS1290" s="37"/>
      <c r="AT1290" s="37"/>
      <c r="AU1290" s="9"/>
      <c r="AV1290" s="8"/>
      <c r="AW1290" s="8"/>
      <c r="AX1290" s="8"/>
      <c r="AY1290" s="8"/>
      <c r="AZ1290" s="8"/>
      <c r="BA1290" s="8"/>
      <c r="BB1290" s="8"/>
      <c r="BC1290" s="8"/>
    </row>
    <row r="1291" spans="1:55" x14ac:dyDescent="0.25">
      <c r="A1291" s="46">
        <v>81.8</v>
      </c>
      <c r="B1291" s="48" t="b">
        <v>1</v>
      </c>
      <c r="U1291" s="37"/>
      <c r="V1291" s="37"/>
      <c r="W1291" s="9"/>
      <c r="X1291" s="8"/>
      <c r="Y1291" s="8"/>
      <c r="Z1291" s="8"/>
      <c r="AA1291" s="8"/>
      <c r="AB1291" s="8"/>
      <c r="AC1291" s="8"/>
      <c r="AD1291" s="8"/>
      <c r="AE1291" s="8"/>
      <c r="AG1291" s="37"/>
      <c r="AH1291" s="37"/>
      <c r="AI1291" s="9"/>
      <c r="AJ1291" s="8"/>
      <c r="AK1291" s="8"/>
      <c r="AL1291" s="8"/>
      <c r="AM1291" s="8"/>
      <c r="AN1291" s="8"/>
      <c r="AO1291" s="8"/>
      <c r="AP1291" s="8"/>
      <c r="AQ1291" s="8"/>
      <c r="AS1291" s="37"/>
      <c r="AT1291" s="37"/>
      <c r="AU1291" s="9"/>
      <c r="AV1291" s="8"/>
      <c r="AW1291" s="8"/>
      <c r="AX1291" s="8"/>
      <c r="AY1291" s="8"/>
      <c r="AZ1291" s="8"/>
      <c r="BA1291" s="8"/>
      <c r="BB1291" s="8"/>
      <c r="BC1291" s="8"/>
    </row>
    <row r="1292" spans="1:55" x14ac:dyDescent="0.25">
      <c r="A1292" s="46">
        <v>81.599999999999994</v>
      </c>
      <c r="B1292" s="48" t="b">
        <v>1</v>
      </c>
      <c r="U1292" s="37"/>
      <c r="V1292" s="37"/>
      <c r="W1292" s="9"/>
      <c r="X1292" s="8"/>
      <c r="Y1292" s="8"/>
      <c r="Z1292" s="8"/>
      <c r="AA1292" s="8"/>
      <c r="AB1292" s="8"/>
      <c r="AC1292" s="8"/>
      <c r="AD1292" s="8"/>
      <c r="AE1292" s="8"/>
      <c r="AG1292" s="37"/>
      <c r="AH1292" s="37"/>
      <c r="AI1292" s="9"/>
      <c r="AJ1292" s="8"/>
      <c r="AK1292" s="8"/>
      <c r="AL1292" s="8"/>
      <c r="AM1292" s="8"/>
      <c r="AN1292" s="8"/>
      <c r="AO1292" s="8"/>
      <c r="AP1292" s="8"/>
      <c r="AQ1292" s="8"/>
      <c r="AS1292" s="37"/>
      <c r="AT1292" s="37"/>
      <c r="AU1292" s="9"/>
      <c r="AV1292" s="8"/>
      <c r="AW1292" s="8"/>
      <c r="AX1292" s="8"/>
      <c r="AY1292" s="8"/>
      <c r="AZ1292" s="8"/>
      <c r="BA1292" s="8"/>
      <c r="BB1292" s="8"/>
      <c r="BC1292" s="8"/>
    </row>
    <row r="1293" spans="1:55" x14ac:dyDescent="0.25">
      <c r="A1293" s="46">
        <v>81.5</v>
      </c>
      <c r="B1293" s="48" t="b">
        <v>1</v>
      </c>
      <c r="U1293" s="37"/>
      <c r="V1293" s="37"/>
      <c r="W1293" s="9"/>
      <c r="X1293" s="8"/>
      <c r="Y1293" s="8"/>
      <c r="Z1293" s="8"/>
      <c r="AA1293" s="8"/>
      <c r="AB1293" s="8"/>
      <c r="AC1293" s="8"/>
      <c r="AD1293" s="8"/>
      <c r="AE1293" s="8"/>
      <c r="AG1293" s="37"/>
      <c r="AH1293" s="37"/>
      <c r="AI1293" s="9"/>
      <c r="AJ1293" s="8"/>
      <c r="AK1293" s="8"/>
      <c r="AL1293" s="8"/>
      <c r="AM1293" s="8"/>
      <c r="AN1293" s="8"/>
      <c r="AO1293" s="8"/>
      <c r="AP1293" s="8"/>
      <c r="AQ1293" s="8"/>
      <c r="AS1293" s="37"/>
      <c r="AT1293" s="37"/>
      <c r="AU1293" s="9"/>
      <c r="AV1293" s="8"/>
      <c r="AW1293" s="8"/>
      <c r="AX1293" s="8"/>
      <c r="AY1293" s="8"/>
      <c r="AZ1293" s="8"/>
      <c r="BA1293" s="8"/>
      <c r="BB1293" s="8"/>
      <c r="BC1293" s="8"/>
    </row>
    <row r="1294" spans="1:55" x14ac:dyDescent="0.25">
      <c r="A1294" s="46">
        <v>81.3</v>
      </c>
      <c r="B1294" s="48" t="b">
        <v>1</v>
      </c>
      <c r="U1294" s="37"/>
      <c r="V1294" s="37"/>
      <c r="W1294" s="9"/>
      <c r="X1294" s="8"/>
      <c r="Y1294" s="8"/>
      <c r="Z1294" s="8"/>
      <c r="AA1294" s="8"/>
      <c r="AB1294" s="8"/>
      <c r="AC1294" s="8"/>
      <c r="AD1294" s="8"/>
      <c r="AE1294" s="8"/>
      <c r="AG1294" s="37"/>
      <c r="AH1294" s="37"/>
      <c r="AI1294" s="9"/>
      <c r="AJ1294" s="8"/>
      <c r="AK1294" s="8"/>
      <c r="AL1294" s="8"/>
      <c r="AM1294" s="8"/>
      <c r="AN1294" s="8"/>
      <c r="AO1294" s="8"/>
      <c r="AP1294" s="8"/>
      <c r="AQ1294" s="8"/>
      <c r="AS1294" s="37"/>
      <c r="AT1294" s="37"/>
      <c r="AU1294" s="9"/>
      <c r="AV1294" s="8"/>
      <c r="AW1294" s="8"/>
      <c r="AX1294" s="8"/>
      <c r="AY1294" s="8"/>
      <c r="AZ1294" s="8"/>
      <c r="BA1294" s="8"/>
      <c r="BB1294" s="8"/>
      <c r="BC1294" s="8"/>
    </row>
    <row r="1295" spans="1:55" x14ac:dyDescent="0.25">
      <c r="A1295" s="46">
        <v>81.2</v>
      </c>
      <c r="B1295" s="48" t="b">
        <v>1</v>
      </c>
      <c r="U1295" s="37"/>
      <c r="V1295" s="37"/>
      <c r="W1295" s="9"/>
      <c r="X1295" s="8"/>
      <c r="Y1295" s="8"/>
      <c r="Z1295" s="8"/>
      <c r="AA1295" s="8"/>
      <c r="AB1295" s="8"/>
      <c r="AC1295" s="8"/>
      <c r="AD1295" s="8"/>
      <c r="AE1295" s="8"/>
      <c r="AG1295" s="37"/>
      <c r="AH1295" s="37"/>
      <c r="AI1295" s="9"/>
      <c r="AJ1295" s="8"/>
      <c r="AK1295" s="8"/>
      <c r="AL1295" s="8"/>
      <c r="AM1295" s="8"/>
      <c r="AN1295" s="8"/>
      <c r="AO1295" s="8"/>
      <c r="AP1295" s="8"/>
      <c r="AQ1295" s="8"/>
      <c r="AS1295" s="37"/>
      <c r="AT1295" s="37"/>
      <c r="AU1295" s="9"/>
      <c r="AV1295" s="8"/>
      <c r="AW1295" s="8"/>
      <c r="AX1295" s="8"/>
      <c r="AY1295" s="8"/>
      <c r="AZ1295" s="8"/>
      <c r="BA1295" s="8"/>
      <c r="BB1295" s="8"/>
      <c r="BC1295" s="8"/>
    </row>
    <row r="1296" spans="1:55" x14ac:dyDescent="0.25">
      <c r="A1296" s="46">
        <v>88</v>
      </c>
      <c r="B1296" s="48" t="b">
        <v>1</v>
      </c>
      <c r="U1296" s="37"/>
      <c r="V1296" s="37"/>
      <c r="W1296" s="9"/>
      <c r="X1296" s="8"/>
      <c r="Y1296" s="8"/>
      <c r="Z1296" s="8"/>
      <c r="AA1296" s="8"/>
      <c r="AB1296" s="8"/>
      <c r="AC1296" s="8"/>
      <c r="AD1296" s="8"/>
      <c r="AE1296" s="8"/>
      <c r="AG1296" s="37"/>
      <c r="AH1296" s="37"/>
      <c r="AI1296" s="9"/>
      <c r="AJ1296" s="8"/>
      <c r="AK1296" s="8"/>
      <c r="AL1296" s="8"/>
      <c r="AM1296" s="8"/>
      <c r="AN1296" s="8"/>
      <c r="AO1296" s="8"/>
      <c r="AP1296" s="8"/>
      <c r="AQ1296" s="8"/>
      <c r="AS1296" s="37"/>
      <c r="AT1296" s="37"/>
      <c r="AU1296" s="9"/>
      <c r="AV1296" s="8"/>
      <c r="AW1296" s="8"/>
      <c r="AX1296" s="8"/>
      <c r="AY1296" s="8"/>
      <c r="AZ1296" s="8"/>
      <c r="BA1296" s="8"/>
      <c r="BB1296" s="8"/>
      <c r="BC1296" s="8"/>
    </row>
    <row r="1297" spans="1:55" x14ac:dyDescent="0.25">
      <c r="A1297" s="46">
        <v>89</v>
      </c>
      <c r="B1297" s="48" t="b">
        <v>1</v>
      </c>
      <c r="U1297" s="37"/>
      <c r="V1297" s="37"/>
      <c r="W1297" s="9"/>
      <c r="X1297" s="8"/>
      <c r="Y1297" s="8"/>
      <c r="Z1297" s="8"/>
      <c r="AA1297" s="8"/>
      <c r="AB1297" s="8"/>
      <c r="AC1297" s="8"/>
      <c r="AD1297" s="8"/>
      <c r="AE1297" s="8"/>
      <c r="AG1297" s="37"/>
      <c r="AH1297" s="37"/>
      <c r="AI1297" s="9"/>
      <c r="AJ1297" s="8"/>
      <c r="AK1297" s="8"/>
      <c r="AL1297" s="8"/>
      <c r="AM1297" s="8"/>
      <c r="AN1297" s="8"/>
      <c r="AO1297" s="8"/>
      <c r="AP1297" s="8"/>
      <c r="AQ1297" s="8"/>
      <c r="AS1297" s="37"/>
      <c r="AT1297" s="37"/>
      <c r="AU1297" s="9"/>
      <c r="AV1297" s="8"/>
      <c r="AW1297" s="8"/>
      <c r="AX1297" s="8"/>
      <c r="AY1297" s="8"/>
      <c r="AZ1297" s="8"/>
      <c r="BA1297" s="8"/>
      <c r="BB1297" s="8"/>
      <c r="BC1297" s="8"/>
    </row>
    <row r="1298" spans="1:55" x14ac:dyDescent="0.25">
      <c r="A1298" s="46">
        <v>79.900000000000006</v>
      </c>
      <c r="B1298" s="48" t="b">
        <v>1</v>
      </c>
      <c r="U1298" s="37"/>
      <c r="V1298" s="37"/>
      <c r="W1298" s="9"/>
      <c r="X1298" s="8"/>
      <c r="Y1298" s="8"/>
      <c r="Z1298" s="8"/>
      <c r="AA1298" s="8"/>
      <c r="AB1298" s="8"/>
      <c r="AC1298" s="8"/>
      <c r="AD1298" s="8"/>
      <c r="AE1298" s="8"/>
      <c r="AG1298" s="37"/>
      <c r="AH1298" s="37"/>
      <c r="AI1298" s="9"/>
      <c r="AJ1298" s="8"/>
      <c r="AK1298" s="8"/>
      <c r="AL1298" s="8"/>
      <c r="AM1298" s="8"/>
      <c r="AN1298" s="8"/>
      <c r="AO1298" s="8"/>
      <c r="AP1298" s="8"/>
      <c r="AQ1298" s="8"/>
      <c r="AS1298" s="37"/>
      <c r="AT1298" s="37"/>
      <c r="AU1298" s="9"/>
      <c r="AV1298" s="8"/>
      <c r="AW1298" s="8"/>
      <c r="AX1298" s="8"/>
      <c r="AY1298" s="8"/>
      <c r="AZ1298" s="8"/>
      <c r="BA1298" s="8"/>
      <c r="BB1298" s="8"/>
      <c r="BC1298" s="8"/>
    </row>
    <row r="1299" spans="1:55" x14ac:dyDescent="0.25">
      <c r="A1299" s="46">
        <v>80</v>
      </c>
      <c r="B1299" s="48" t="b">
        <v>1</v>
      </c>
      <c r="U1299" s="37"/>
      <c r="V1299" s="37"/>
      <c r="W1299" s="9"/>
      <c r="X1299" s="8"/>
      <c r="Y1299" s="8"/>
      <c r="Z1299" s="8"/>
      <c r="AA1299" s="8"/>
      <c r="AB1299" s="8"/>
      <c r="AC1299" s="8"/>
      <c r="AD1299" s="8"/>
      <c r="AE1299" s="8"/>
      <c r="AG1299" s="37"/>
      <c r="AH1299" s="37"/>
      <c r="AI1299" s="9"/>
      <c r="AJ1299" s="8"/>
      <c r="AK1299" s="8"/>
      <c r="AL1299" s="8"/>
      <c r="AM1299" s="8"/>
      <c r="AN1299" s="8"/>
      <c r="AO1299" s="8"/>
      <c r="AP1299" s="8"/>
      <c r="AQ1299" s="8"/>
      <c r="AS1299" s="37"/>
      <c r="AT1299" s="37"/>
      <c r="AU1299" s="9"/>
      <c r="AV1299" s="8"/>
      <c r="AW1299" s="8"/>
      <c r="AX1299" s="8"/>
      <c r="AY1299" s="8"/>
      <c r="AZ1299" s="8"/>
      <c r="BA1299" s="8"/>
      <c r="BB1299" s="8"/>
      <c r="BC1299" s="8"/>
    </row>
    <row r="1300" spans="1:55" x14ac:dyDescent="0.25">
      <c r="A1300" s="46">
        <v>79.8</v>
      </c>
      <c r="B1300" s="48" t="b">
        <v>1</v>
      </c>
      <c r="U1300" s="37"/>
      <c r="V1300" s="37"/>
      <c r="W1300" s="9"/>
      <c r="X1300" s="8"/>
      <c r="Y1300" s="8"/>
      <c r="Z1300" s="8"/>
      <c r="AA1300" s="8"/>
      <c r="AB1300" s="8"/>
      <c r="AC1300" s="8"/>
      <c r="AD1300" s="8"/>
      <c r="AE1300" s="8"/>
      <c r="AG1300" s="37"/>
      <c r="AH1300" s="37"/>
      <c r="AI1300" s="9"/>
      <c r="AJ1300" s="8"/>
      <c r="AK1300" s="8"/>
      <c r="AL1300" s="8"/>
      <c r="AM1300" s="8"/>
      <c r="AN1300" s="8"/>
      <c r="AO1300" s="8"/>
      <c r="AP1300" s="8"/>
      <c r="AQ1300" s="8"/>
      <c r="AS1300" s="37"/>
      <c r="AT1300" s="37"/>
      <c r="AU1300" s="9"/>
      <c r="AV1300" s="8"/>
      <c r="AW1300" s="8"/>
      <c r="AX1300" s="8"/>
      <c r="AY1300" s="8"/>
      <c r="AZ1300" s="8"/>
      <c r="BA1300" s="8"/>
      <c r="BB1300" s="8"/>
      <c r="BC1300" s="8"/>
    </row>
    <row r="1301" spans="1:55" x14ac:dyDescent="0.25">
      <c r="A1301" s="46">
        <v>79.400000000000006</v>
      </c>
      <c r="B1301" s="48" t="b">
        <v>1</v>
      </c>
      <c r="U1301" s="37"/>
      <c r="V1301" s="37"/>
      <c r="W1301" s="9"/>
      <c r="X1301" s="8"/>
      <c r="Y1301" s="8"/>
      <c r="Z1301" s="8"/>
      <c r="AA1301" s="8"/>
      <c r="AB1301" s="8"/>
      <c r="AC1301" s="8"/>
      <c r="AD1301" s="8"/>
      <c r="AE1301" s="8"/>
      <c r="AG1301" s="37"/>
      <c r="AH1301" s="37"/>
      <c r="AI1301" s="9"/>
      <c r="AJ1301" s="8"/>
      <c r="AK1301" s="8"/>
      <c r="AL1301" s="8"/>
      <c r="AM1301" s="8"/>
      <c r="AN1301" s="8"/>
      <c r="AO1301" s="8"/>
      <c r="AP1301" s="8"/>
      <c r="AQ1301" s="8"/>
      <c r="AS1301" s="37"/>
      <c r="AT1301" s="37"/>
      <c r="AU1301" s="9"/>
      <c r="AV1301" s="8"/>
      <c r="AW1301" s="8"/>
      <c r="AX1301" s="8"/>
      <c r="AY1301" s="8"/>
      <c r="AZ1301" s="8"/>
      <c r="BA1301" s="8"/>
      <c r="BB1301" s="8"/>
      <c r="BC1301" s="8"/>
    </row>
    <row r="1302" spans="1:55" x14ac:dyDescent="0.25">
      <c r="A1302" s="46">
        <v>76.2</v>
      </c>
      <c r="B1302" s="48" t="b">
        <v>1</v>
      </c>
      <c r="U1302" s="37"/>
      <c r="V1302" s="37"/>
      <c r="W1302" s="9"/>
      <c r="X1302" s="8"/>
      <c r="Y1302" s="8"/>
      <c r="Z1302" s="8"/>
      <c r="AA1302" s="8"/>
      <c r="AB1302" s="8"/>
      <c r="AC1302" s="8"/>
      <c r="AD1302" s="8"/>
      <c r="AE1302" s="8"/>
      <c r="AG1302" s="37"/>
      <c r="AH1302" s="37"/>
      <c r="AI1302" s="9"/>
      <c r="AJ1302" s="8"/>
      <c r="AK1302" s="8"/>
      <c r="AL1302" s="8"/>
      <c r="AM1302" s="8"/>
      <c r="AN1302" s="8"/>
      <c r="AO1302" s="8"/>
      <c r="AP1302" s="8"/>
      <c r="AQ1302" s="8"/>
      <c r="AS1302" s="37"/>
      <c r="AT1302" s="37"/>
      <c r="AU1302" s="9"/>
      <c r="AV1302" s="8"/>
      <c r="AW1302" s="8"/>
      <c r="AX1302" s="8"/>
      <c r="AY1302" s="8"/>
      <c r="AZ1302" s="8"/>
      <c r="BA1302" s="8"/>
      <c r="BB1302" s="8"/>
      <c r="BC1302" s="8"/>
    </row>
    <row r="1303" spans="1:55" x14ac:dyDescent="0.25">
      <c r="A1303" s="46">
        <v>75.8</v>
      </c>
      <c r="B1303" s="48" t="b">
        <v>1</v>
      </c>
      <c r="U1303" s="37"/>
      <c r="V1303" s="37"/>
      <c r="W1303" s="9"/>
      <c r="X1303" s="8"/>
      <c r="Y1303" s="8"/>
      <c r="Z1303" s="8"/>
      <c r="AA1303" s="8"/>
      <c r="AB1303" s="8"/>
      <c r="AC1303" s="8"/>
      <c r="AD1303" s="8"/>
      <c r="AE1303" s="8"/>
      <c r="AG1303" s="37"/>
      <c r="AH1303" s="37"/>
      <c r="AI1303" s="9"/>
      <c r="AJ1303" s="8"/>
      <c r="AK1303" s="8"/>
      <c r="AL1303" s="8"/>
      <c r="AM1303" s="8"/>
      <c r="AN1303" s="8"/>
      <c r="AO1303" s="8"/>
      <c r="AP1303" s="8"/>
      <c r="AQ1303" s="8"/>
      <c r="AS1303" s="37"/>
      <c r="AT1303" s="37"/>
      <c r="AU1303" s="9"/>
      <c r="AV1303" s="8"/>
      <c r="AW1303" s="8"/>
      <c r="AX1303" s="8"/>
      <c r="AY1303" s="8"/>
      <c r="AZ1303" s="8"/>
      <c r="BA1303" s="8"/>
      <c r="BB1303" s="8"/>
      <c r="BC1303" s="8"/>
    </row>
    <row r="1304" spans="1:55" x14ac:dyDescent="0.25">
      <c r="A1304" s="46">
        <v>75.599999999999994</v>
      </c>
      <c r="B1304" s="48" t="b">
        <v>1</v>
      </c>
      <c r="U1304" s="37"/>
      <c r="V1304" s="37"/>
      <c r="W1304" s="9"/>
      <c r="X1304" s="8"/>
      <c r="Y1304" s="8"/>
      <c r="Z1304" s="8"/>
      <c r="AA1304" s="8"/>
      <c r="AB1304" s="8"/>
      <c r="AC1304" s="8"/>
      <c r="AD1304" s="8"/>
      <c r="AE1304" s="8"/>
      <c r="AG1304" s="37"/>
      <c r="AH1304" s="37"/>
      <c r="AI1304" s="9"/>
      <c r="AJ1304" s="8"/>
      <c r="AK1304" s="8"/>
      <c r="AL1304" s="8"/>
      <c r="AM1304" s="8"/>
      <c r="AN1304" s="8"/>
      <c r="AO1304" s="8"/>
      <c r="AP1304" s="8"/>
      <c r="AQ1304" s="8"/>
      <c r="AS1304" s="37"/>
      <c r="AT1304" s="37"/>
      <c r="AU1304" s="9"/>
      <c r="AV1304" s="8"/>
      <c r="AW1304" s="8"/>
      <c r="AX1304" s="8"/>
      <c r="AY1304" s="8"/>
      <c r="AZ1304" s="8"/>
      <c r="BA1304" s="8"/>
      <c r="BB1304" s="8"/>
      <c r="BC1304" s="8"/>
    </row>
    <row r="1305" spans="1:55" x14ac:dyDescent="0.25">
      <c r="A1305" s="46">
        <v>75.3</v>
      </c>
      <c r="B1305" s="48" t="b">
        <v>1</v>
      </c>
      <c r="U1305" s="37"/>
      <c r="V1305" s="37"/>
      <c r="W1305" s="9"/>
      <c r="X1305" s="8"/>
      <c r="Y1305" s="8"/>
      <c r="Z1305" s="8"/>
      <c r="AA1305" s="8"/>
      <c r="AB1305" s="8"/>
      <c r="AC1305" s="8"/>
      <c r="AD1305" s="8"/>
      <c r="AE1305" s="8"/>
      <c r="AG1305" s="37"/>
      <c r="AH1305" s="37"/>
      <c r="AI1305" s="9"/>
      <c r="AJ1305" s="8"/>
      <c r="AK1305" s="8"/>
      <c r="AL1305" s="8"/>
      <c r="AM1305" s="8"/>
      <c r="AN1305" s="8"/>
      <c r="AO1305" s="8"/>
      <c r="AP1305" s="8"/>
      <c r="AQ1305" s="8"/>
      <c r="AS1305" s="37"/>
      <c r="AT1305" s="37"/>
      <c r="AU1305" s="9"/>
      <c r="AV1305" s="8"/>
      <c r="AW1305" s="8"/>
      <c r="AX1305" s="8"/>
      <c r="AY1305" s="8"/>
      <c r="AZ1305" s="8"/>
      <c r="BA1305" s="8"/>
      <c r="BB1305" s="8"/>
      <c r="BC1305" s="8"/>
    </row>
    <row r="1306" spans="1:55" x14ac:dyDescent="0.25">
      <c r="A1306" s="46">
        <v>75.2</v>
      </c>
      <c r="B1306" s="48" t="b">
        <v>1</v>
      </c>
      <c r="U1306" s="37"/>
      <c r="V1306" s="37"/>
      <c r="W1306" s="9"/>
      <c r="X1306" s="8"/>
      <c r="Y1306" s="8"/>
      <c r="Z1306" s="8"/>
      <c r="AA1306" s="8"/>
      <c r="AB1306" s="8"/>
      <c r="AC1306" s="8"/>
      <c r="AD1306" s="8"/>
      <c r="AE1306" s="8"/>
      <c r="AG1306" s="37"/>
      <c r="AH1306" s="37"/>
      <c r="AI1306" s="9"/>
      <c r="AJ1306" s="8"/>
      <c r="AK1306" s="8"/>
      <c r="AL1306" s="8"/>
      <c r="AM1306" s="8"/>
      <c r="AN1306" s="8"/>
      <c r="AO1306" s="8"/>
      <c r="AP1306" s="8"/>
      <c r="AQ1306" s="8"/>
      <c r="AS1306" s="37"/>
      <c r="AT1306" s="37"/>
      <c r="AU1306" s="9"/>
      <c r="AV1306" s="8"/>
      <c r="AW1306" s="8"/>
      <c r="AX1306" s="8"/>
      <c r="AY1306" s="8"/>
      <c r="AZ1306" s="8"/>
      <c r="BA1306" s="8"/>
      <c r="BB1306" s="8"/>
      <c r="BC1306" s="8"/>
    </row>
    <row r="1307" spans="1:55" x14ac:dyDescent="0.25">
      <c r="A1307" s="46">
        <v>75</v>
      </c>
      <c r="B1307" s="48" t="b">
        <v>1</v>
      </c>
      <c r="U1307" s="37"/>
      <c r="V1307" s="37"/>
      <c r="W1307" s="9"/>
      <c r="X1307" s="8"/>
      <c r="Y1307" s="8"/>
      <c r="Z1307" s="8"/>
      <c r="AA1307" s="8"/>
      <c r="AB1307" s="8"/>
      <c r="AC1307" s="8"/>
      <c r="AD1307" s="8"/>
      <c r="AE1307" s="8"/>
      <c r="AG1307" s="37"/>
      <c r="AH1307" s="37"/>
      <c r="AI1307" s="9"/>
      <c r="AJ1307" s="8"/>
      <c r="AK1307" s="8"/>
      <c r="AL1307" s="8"/>
      <c r="AM1307" s="8"/>
      <c r="AN1307" s="8"/>
      <c r="AO1307" s="8"/>
      <c r="AP1307" s="8"/>
      <c r="AQ1307" s="8"/>
      <c r="AS1307" s="37"/>
      <c r="AT1307" s="37"/>
      <c r="AU1307" s="9"/>
      <c r="AV1307" s="8"/>
      <c r="AW1307" s="8"/>
      <c r="AX1307" s="8"/>
      <c r="AY1307" s="8"/>
      <c r="AZ1307" s="8"/>
      <c r="BA1307" s="8"/>
      <c r="BB1307" s="8"/>
      <c r="BC1307" s="8"/>
    </row>
    <row r="1308" spans="1:55" x14ac:dyDescent="0.25">
      <c r="A1308" s="46">
        <v>74.7</v>
      </c>
      <c r="B1308" s="48" t="b">
        <v>1</v>
      </c>
      <c r="U1308" s="37"/>
      <c r="V1308" s="37"/>
      <c r="W1308" s="9"/>
      <c r="X1308" s="8"/>
      <c r="Y1308" s="8"/>
      <c r="Z1308" s="8"/>
      <c r="AA1308" s="8"/>
      <c r="AB1308" s="8"/>
      <c r="AC1308" s="8"/>
      <c r="AD1308" s="8"/>
      <c r="AE1308" s="8"/>
      <c r="AG1308" s="37"/>
      <c r="AH1308" s="37"/>
      <c r="AI1308" s="9"/>
      <c r="AJ1308" s="8"/>
      <c r="AK1308" s="8"/>
      <c r="AL1308" s="8"/>
      <c r="AM1308" s="8"/>
      <c r="AN1308" s="8"/>
      <c r="AO1308" s="8"/>
      <c r="AP1308" s="8"/>
      <c r="AQ1308" s="8"/>
      <c r="AS1308" s="37"/>
      <c r="AT1308" s="37"/>
      <c r="AU1308" s="9"/>
      <c r="AV1308" s="8"/>
      <c r="AW1308" s="8"/>
      <c r="AX1308" s="8"/>
      <c r="AY1308" s="8"/>
      <c r="AZ1308" s="8"/>
      <c r="BA1308" s="8"/>
      <c r="BB1308" s="8"/>
      <c r="BC1308" s="8"/>
    </row>
    <row r="1309" spans="1:55" x14ac:dyDescent="0.25">
      <c r="A1309" s="46">
        <v>74.5</v>
      </c>
      <c r="B1309" s="48" t="b">
        <v>1</v>
      </c>
      <c r="U1309" s="37"/>
      <c r="V1309" s="37"/>
      <c r="W1309" s="9"/>
      <c r="X1309" s="8"/>
      <c r="Y1309" s="8"/>
      <c r="Z1309" s="8"/>
      <c r="AA1309" s="8"/>
      <c r="AB1309" s="8"/>
      <c r="AC1309" s="8"/>
      <c r="AD1309" s="8"/>
      <c r="AE1309" s="8"/>
      <c r="AG1309" s="37"/>
      <c r="AH1309" s="37"/>
      <c r="AI1309" s="9"/>
      <c r="AJ1309" s="8"/>
      <c r="AK1309" s="8"/>
      <c r="AL1309" s="8"/>
      <c r="AM1309" s="8"/>
      <c r="AN1309" s="8"/>
      <c r="AO1309" s="8"/>
      <c r="AP1309" s="8"/>
      <c r="AQ1309" s="8"/>
      <c r="AS1309" s="37"/>
      <c r="AT1309" s="37"/>
      <c r="AU1309" s="9"/>
      <c r="AV1309" s="8"/>
      <c r="AW1309" s="8"/>
      <c r="AX1309" s="8"/>
      <c r="AY1309" s="8"/>
      <c r="AZ1309" s="8"/>
      <c r="BA1309" s="8"/>
      <c r="BB1309" s="8"/>
      <c r="BC1309" s="8"/>
    </row>
    <row r="1310" spans="1:55" x14ac:dyDescent="0.25">
      <c r="A1310" s="46">
        <v>74.2</v>
      </c>
      <c r="B1310" s="48" t="b">
        <v>1</v>
      </c>
      <c r="U1310" s="37"/>
      <c r="V1310" s="37"/>
      <c r="W1310" s="9"/>
      <c r="X1310" s="8"/>
      <c r="Y1310" s="8"/>
      <c r="Z1310" s="8"/>
      <c r="AA1310" s="8"/>
      <c r="AB1310" s="8"/>
      <c r="AC1310" s="8"/>
      <c r="AD1310" s="8"/>
      <c r="AE1310" s="8"/>
      <c r="AG1310" s="37"/>
      <c r="AH1310" s="37"/>
      <c r="AI1310" s="9"/>
      <c r="AJ1310" s="8"/>
      <c r="AK1310" s="8"/>
      <c r="AL1310" s="8"/>
      <c r="AM1310" s="8"/>
      <c r="AN1310" s="8"/>
      <c r="AO1310" s="8"/>
      <c r="AP1310" s="8"/>
      <c r="AQ1310" s="8"/>
      <c r="AS1310" s="37"/>
      <c r="AT1310" s="37"/>
      <c r="AU1310" s="9"/>
      <c r="AV1310" s="8"/>
      <c r="AW1310" s="8"/>
      <c r="AX1310" s="8"/>
      <c r="AY1310" s="8"/>
      <c r="AZ1310" s="8"/>
      <c r="BA1310" s="8"/>
      <c r="BB1310" s="8"/>
      <c r="BC1310" s="8"/>
    </row>
    <row r="1311" spans="1:55" x14ac:dyDescent="0.25">
      <c r="A1311" s="46">
        <v>74</v>
      </c>
      <c r="B1311" s="48" t="b">
        <v>1</v>
      </c>
      <c r="U1311" s="37"/>
      <c r="V1311" s="37"/>
      <c r="W1311" s="9"/>
      <c r="X1311" s="8"/>
      <c r="Y1311" s="8"/>
      <c r="Z1311" s="8"/>
      <c r="AA1311" s="8"/>
      <c r="AB1311" s="8"/>
      <c r="AC1311" s="8"/>
      <c r="AD1311" s="8"/>
      <c r="AE1311" s="8"/>
      <c r="AG1311" s="37"/>
      <c r="AH1311" s="37"/>
      <c r="AI1311" s="9"/>
      <c r="AJ1311" s="8"/>
      <c r="AK1311" s="8"/>
      <c r="AL1311" s="8"/>
      <c r="AM1311" s="8"/>
      <c r="AN1311" s="8"/>
      <c r="AO1311" s="8"/>
      <c r="AP1311" s="8"/>
      <c r="AQ1311" s="8"/>
      <c r="AS1311" s="37"/>
      <c r="AT1311" s="37"/>
      <c r="AU1311" s="9"/>
      <c r="AV1311" s="8"/>
      <c r="AW1311" s="8"/>
      <c r="AX1311" s="8"/>
      <c r="AY1311" s="8"/>
      <c r="AZ1311" s="8"/>
      <c r="BA1311" s="8"/>
      <c r="BB1311" s="8"/>
      <c r="BC1311" s="8"/>
    </row>
    <row r="1312" spans="1:55" x14ac:dyDescent="0.25">
      <c r="A1312" s="46">
        <v>73.5</v>
      </c>
      <c r="B1312" s="48" t="b">
        <v>1</v>
      </c>
      <c r="U1312" s="37"/>
      <c r="V1312" s="37"/>
      <c r="W1312" s="9"/>
      <c r="X1312" s="8"/>
      <c r="Y1312" s="8"/>
      <c r="Z1312" s="8"/>
      <c r="AA1312" s="8"/>
      <c r="AB1312" s="8"/>
      <c r="AC1312" s="8"/>
      <c r="AD1312" s="8"/>
      <c r="AE1312" s="8"/>
      <c r="AG1312" s="37"/>
      <c r="AH1312" s="37"/>
      <c r="AI1312" s="9"/>
      <c r="AJ1312" s="8"/>
      <c r="AK1312" s="8"/>
      <c r="AL1312" s="8"/>
      <c r="AM1312" s="8"/>
      <c r="AN1312" s="8"/>
      <c r="AO1312" s="8"/>
      <c r="AP1312" s="8"/>
      <c r="AQ1312" s="8"/>
      <c r="AS1312" s="37"/>
      <c r="AT1312" s="37"/>
      <c r="AU1312" s="9"/>
      <c r="AV1312" s="8"/>
      <c r="AW1312" s="8"/>
      <c r="AX1312" s="8"/>
      <c r="AY1312" s="8"/>
      <c r="AZ1312" s="8"/>
      <c r="BA1312" s="8"/>
      <c r="BB1312" s="8"/>
      <c r="BC1312" s="8"/>
    </row>
    <row r="1313" spans="1:55" x14ac:dyDescent="0.25">
      <c r="A1313" s="46">
        <v>73.3</v>
      </c>
      <c r="B1313" s="48" t="b">
        <v>1</v>
      </c>
      <c r="U1313" s="37"/>
      <c r="V1313" s="37"/>
      <c r="W1313" s="9"/>
      <c r="X1313" s="8"/>
      <c r="Y1313" s="8"/>
      <c r="Z1313" s="8"/>
      <c r="AA1313" s="8"/>
      <c r="AB1313" s="8"/>
      <c r="AC1313" s="8"/>
      <c r="AD1313" s="8"/>
      <c r="AE1313" s="8"/>
      <c r="AG1313" s="37"/>
      <c r="AH1313" s="37"/>
      <c r="AI1313" s="9"/>
      <c r="AJ1313" s="8"/>
      <c r="AK1313" s="8"/>
      <c r="AL1313" s="8"/>
      <c r="AM1313" s="8"/>
      <c r="AN1313" s="8"/>
      <c r="AO1313" s="8"/>
      <c r="AP1313" s="8"/>
      <c r="AQ1313" s="8"/>
      <c r="AS1313" s="37"/>
      <c r="AT1313" s="37"/>
      <c r="AU1313" s="9"/>
      <c r="AV1313" s="8"/>
      <c r="AW1313" s="8"/>
      <c r="AX1313" s="8"/>
      <c r="AY1313" s="8"/>
      <c r="AZ1313" s="8"/>
      <c r="BA1313" s="8"/>
      <c r="BB1313" s="8"/>
      <c r="BC1313" s="8"/>
    </row>
    <row r="1314" spans="1:55" x14ac:dyDescent="0.25">
      <c r="A1314" s="46">
        <v>73.099999999999994</v>
      </c>
      <c r="B1314" s="48" t="b">
        <v>1</v>
      </c>
      <c r="U1314" s="37"/>
      <c r="V1314" s="37"/>
      <c r="W1314" s="9"/>
      <c r="X1314" s="8"/>
      <c r="Y1314" s="8"/>
      <c r="Z1314" s="8"/>
      <c r="AA1314" s="8"/>
      <c r="AB1314" s="8"/>
      <c r="AC1314" s="8"/>
      <c r="AD1314" s="8"/>
      <c r="AE1314" s="8"/>
      <c r="AG1314" s="37"/>
      <c r="AH1314" s="37"/>
      <c r="AI1314" s="9"/>
      <c r="AJ1314" s="8"/>
      <c r="AK1314" s="8"/>
      <c r="AL1314" s="8"/>
      <c r="AM1314" s="8"/>
      <c r="AN1314" s="8"/>
      <c r="AO1314" s="8"/>
      <c r="AP1314" s="8"/>
      <c r="AQ1314" s="8"/>
      <c r="AS1314" s="37"/>
      <c r="AT1314" s="37"/>
      <c r="AU1314" s="9"/>
      <c r="AV1314" s="8"/>
      <c r="AW1314" s="8"/>
      <c r="AX1314" s="8"/>
      <c r="AY1314" s="8"/>
      <c r="AZ1314" s="8"/>
      <c r="BA1314" s="8"/>
      <c r="BB1314" s="8"/>
      <c r="BC1314" s="8"/>
    </row>
    <row r="1315" spans="1:55" x14ac:dyDescent="0.25">
      <c r="A1315" s="46">
        <v>73</v>
      </c>
      <c r="B1315" s="48" t="b">
        <v>1</v>
      </c>
      <c r="U1315" s="37"/>
      <c r="V1315" s="37"/>
      <c r="W1315" s="9"/>
      <c r="X1315" s="8"/>
      <c r="Y1315" s="8"/>
      <c r="Z1315" s="8"/>
      <c r="AA1315" s="8"/>
      <c r="AB1315" s="8"/>
      <c r="AC1315" s="8"/>
      <c r="AD1315" s="8"/>
      <c r="AE1315" s="8"/>
      <c r="AG1315" s="37"/>
      <c r="AH1315" s="37"/>
      <c r="AI1315" s="9"/>
      <c r="AJ1315" s="8"/>
      <c r="AK1315" s="8"/>
      <c r="AL1315" s="8"/>
      <c r="AM1315" s="8"/>
      <c r="AN1315" s="8"/>
      <c r="AO1315" s="8"/>
      <c r="AP1315" s="8"/>
      <c r="AQ1315" s="8"/>
      <c r="AS1315" s="37"/>
      <c r="AT1315" s="37"/>
      <c r="AU1315" s="9"/>
      <c r="AV1315" s="8"/>
      <c r="AW1315" s="8"/>
      <c r="AX1315" s="8"/>
      <c r="AY1315" s="8"/>
      <c r="AZ1315" s="8"/>
      <c r="BA1315" s="8"/>
      <c r="BB1315" s="8"/>
      <c r="BC1315" s="8"/>
    </row>
    <row r="1316" spans="1:55" x14ac:dyDescent="0.25">
      <c r="A1316" s="46">
        <v>72.7</v>
      </c>
      <c r="B1316" s="48" t="b">
        <v>1</v>
      </c>
      <c r="U1316" s="37"/>
      <c r="V1316" s="37"/>
      <c r="W1316" s="9"/>
      <c r="X1316" s="8"/>
      <c r="Y1316" s="8"/>
      <c r="Z1316" s="8"/>
      <c r="AA1316" s="8"/>
      <c r="AB1316" s="8"/>
      <c r="AC1316" s="8"/>
      <c r="AD1316" s="8"/>
      <c r="AE1316" s="8"/>
      <c r="AG1316" s="37"/>
      <c r="AH1316" s="37"/>
      <c r="AI1316" s="9"/>
      <c r="AJ1316" s="8"/>
      <c r="AK1316" s="8"/>
      <c r="AL1316" s="8"/>
      <c r="AM1316" s="8"/>
      <c r="AN1316" s="8"/>
      <c r="AO1316" s="8"/>
      <c r="AP1316" s="8"/>
      <c r="AQ1316" s="8"/>
      <c r="AS1316" s="37"/>
      <c r="AT1316" s="37"/>
      <c r="AU1316" s="9"/>
      <c r="AV1316" s="8"/>
      <c r="AW1316" s="8"/>
      <c r="AX1316" s="8"/>
      <c r="AY1316" s="8"/>
      <c r="AZ1316" s="8"/>
      <c r="BA1316" s="8"/>
      <c r="BB1316" s="8"/>
      <c r="BC1316" s="8"/>
    </row>
    <row r="1317" spans="1:55" x14ac:dyDescent="0.25">
      <c r="A1317" s="46">
        <v>72.599999999999994</v>
      </c>
      <c r="B1317" s="48" t="b">
        <v>1</v>
      </c>
      <c r="U1317" s="37"/>
      <c r="V1317" s="37"/>
      <c r="W1317" s="9"/>
      <c r="X1317" s="8"/>
      <c r="Y1317" s="8"/>
      <c r="Z1317" s="8"/>
      <c r="AA1317" s="8"/>
      <c r="AB1317" s="8"/>
      <c r="AC1317" s="8"/>
      <c r="AD1317" s="8"/>
      <c r="AE1317" s="8"/>
      <c r="AG1317" s="37"/>
      <c r="AH1317" s="37"/>
      <c r="AI1317" s="9"/>
      <c r="AJ1317" s="8"/>
      <c r="AK1317" s="8"/>
      <c r="AL1317" s="8"/>
      <c r="AM1317" s="8"/>
      <c r="AN1317" s="8"/>
      <c r="AO1317" s="8"/>
      <c r="AP1317" s="8"/>
      <c r="AQ1317" s="8"/>
      <c r="AS1317" s="37"/>
      <c r="AT1317" s="37"/>
      <c r="AU1317" s="9"/>
      <c r="AV1317" s="8"/>
      <c r="AW1317" s="8"/>
      <c r="AX1317" s="8"/>
      <c r="AY1317" s="8"/>
      <c r="AZ1317" s="8"/>
      <c r="BA1317" s="8"/>
      <c r="BB1317" s="8"/>
      <c r="BC1317" s="8"/>
    </row>
    <row r="1318" spans="1:55" x14ac:dyDescent="0.25">
      <c r="A1318" s="46">
        <v>83.7</v>
      </c>
      <c r="B1318" s="48" t="b">
        <v>1</v>
      </c>
      <c r="U1318" s="37"/>
      <c r="V1318" s="37"/>
      <c r="W1318" s="9"/>
      <c r="X1318" s="8"/>
      <c r="Y1318" s="8"/>
      <c r="Z1318" s="8"/>
      <c r="AA1318" s="8"/>
      <c r="AB1318" s="8"/>
      <c r="AC1318" s="8"/>
      <c r="AD1318" s="8"/>
      <c r="AE1318" s="8"/>
      <c r="AG1318" s="37"/>
      <c r="AH1318" s="37"/>
      <c r="AI1318" s="9"/>
      <c r="AJ1318" s="8"/>
      <c r="AK1318" s="8"/>
      <c r="AL1318" s="8"/>
      <c r="AM1318" s="8"/>
      <c r="AN1318" s="8"/>
      <c r="AO1318" s="8"/>
      <c r="AP1318" s="8"/>
      <c r="AQ1318" s="8"/>
      <c r="AS1318" s="37"/>
      <c r="AT1318" s="37"/>
      <c r="AU1318" s="9"/>
      <c r="AV1318" s="8"/>
      <c r="AW1318" s="8"/>
      <c r="AX1318" s="8"/>
      <c r="AY1318" s="8"/>
      <c r="AZ1318" s="8"/>
      <c r="BA1318" s="8"/>
      <c r="BB1318" s="8"/>
      <c r="BC1318" s="8"/>
    </row>
    <row r="1319" spans="1:55" x14ac:dyDescent="0.25">
      <c r="A1319" s="46">
        <v>83.5</v>
      </c>
      <c r="B1319" s="48" t="b">
        <v>1</v>
      </c>
      <c r="U1319" s="37"/>
      <c r="V1319" s="37"/>
      <c r="W1319" s="9"/>
      <c r="X1319" s="8"/>
      <c r="Y1319" s="8"/>
      <c r="Z1319" s="8"/>
      <c r="AA1319" s="8"/>
      <c r="AB1319" s="8"/>
      <c r="AC1319" s="8"/>
      <c r="AD1319" s="8"/>
      <c r="AE1319" s="8"/>
      <c r="AG1319" s="37"/>
      <c r="AH1319" s="37"/>
      <c r="AI1319" s="9"/>
      <c r="AJ1319" s="8"/>
      <c r="AK1319" s="8"/>
      <c r="AL1319" s="8"/>
      <c r="AM1319" s="8"/>
      <c r="AN1319" s="8"/>
      <c r="AO1319" s="8"/>
      <c r="AP1319" s="8"/>
      <c r="AQ1319" s="8"/>
      <c r="AS1319" s="37"/>
      <c r="AT1319" s="37"/>
      <c r="AU1319" s="9"/>
      <c r="AV1319" s="8"/>
      <c r="AW1319" s="8"/>
      <c r="AX1319" s="8"/>
      <c r="AY1319" s="8"/>
      <c r="AZ1319" s="8"/>
      <c r="BA1319" s="8"/>
      <c r="BB1319" s="8"/>
      <c r="BC1319" s="8"/>
    </row>
    <row r="1320" spans="1:55" x14ac:dyDescent="0.25">
      <c r="A1320" s="46">
        <v>83.5</v>
      </c>
      <c r="B1320" s="48" t="b">
        <v>1</v>
      </c>
      <c r="U1320" s="37"/>
      <c r="V1320" s="37"/>
      <c r="W1320" s="9"/>
      <c r="X1320" s="8"/>
      <c r="Y1320" s="8"/>
      <c r="Z1320" s="8"/>
      <c r="AA1320" s="8"/>
      <c r="AB1320" s="8"/>
      <c r="AC1320" s="8"/>
      <c r="AD1320" s="8"/>
      <c r="AE1320" s="8"/>
      <c r="AG1320" s="37"/>
      <c r="AH1320" s="37"/>
      <c r="AI1320" s="9"/>
      <c r="AJ1320" s="8"/>
      <c r="AK1320" s="8"/>
      <c r="AL1320" s="8"/>
      <c r="AM1320" s="8"/>
      <c r="AN1320" s="8"/>
      <c r="AO1320" s="8"/>
      <c r="AP1320" s="8"/>
      <c r="AQ1320" s="8"/>
      <c r="AS1320" s="37"/>
      <c r="AT1320" s="37"/>
      <c r="AU1320" s="9"/>
      <c r="AV1320" s="8"/>
      <c r="AW1320" s="8"/>
      <c r="AX1320" s="8"/>
      <c r="AY1320" s="8"/>
      <c r="AZ1320" s="8"/>
      <c r="BA1320" s="8"/>
      <c r="BB1320" s="8"/>
      <c r="BC1320" s="8"/>
    </row>
    <row r="1321" spans="1:55" x14ac:dyDescent="0.25">
      <c r="A1321" s="46">
        <v>83.3</v>
      </c>
      <c r="B1321" s="48" t="b">
        <v>1</v>
      </c>
      <c r="U1321" s="37"/>
      <c r="V1321" s="37"/>
      <c r="W1321" s="9"/>
      <c r="X1321" s="8"/>
      <c r="Y1321" s="8"/>
      <c r="Z1321" s="8"/>
      <c r="AA1321" s="8"/>
      <c r="AB1321" s="8"/>
      <c r="AC1321" s="8"/>
      <c r="AD1321" s="8"/>
      <c r="AE1321" s="8"/>
      <c r="AG1321" s="37"/>
      <c r="AH1321" s="37"/>
      <c r="AI1321" s="9"/>
      <c r="AJ1321" s="8"/>
      <c r="AK1321" s="8"/>
      <c r="AL1321" s="8"/>
      <c r="AM1321" s="8"/>
      <c r="AN1321" s="8"/>
      <c r="AO1321" s="8"/>
      <c r="AP1321" s="8"/>
      <c r="AQ1321" s="8"/>
      <c r="AS1321" s="37"/>
      <c r="AT1321" s="37"/>
      <c r="AU1321" s="9"/>
      <c r="AV1321" s="8"/>
      <c r="AW1321" s="8"/>
      <c r="AX1321" s="8"/>
      <c r="AY1321" s="8"/>
      <c r="AZ1321" s="8"/>
      <c r="BA1321" s="8"/>
      <c r="BB1321" s="8"/>
      <c r="BC1321" s="8"/>
    </row>
    <row r="1322" spans="1:55" x14ac:dyDescent="0.25">
      <c r="A1322" s="46">
        <v>82.5</v>
      </c>
      <c r="B1322" s="48" t="b">
        <v>1</v>
      </c>
      <c r="U1322" s="37"/>
      <c r="V1322" s="37"/>
      <c r="W1322" s="9"/>
      <c r="X1322" s="8"/>
      <c r="Y1322" s="8"/>
      <c r="Z1322" s="8"/>
      <c r="AA1322" s="8"/>
      <c r="AB1322" s="8"/>
      <c r="AC1322" s="8"/>
      <c r="AD1322" s="8"/>
      <c r="AE1322" s="8"/>
      <c r="AG1322" s="37"/>
      <c r="AH1322" s="37"/>
      <c r="AI1322" s="9"/>
      <c r="AJ1322" s="8"/>
      <c r="AK1322" s="8"/>
      <c r="AL1322" s="8"/>
      <c r="AM1322" s="8"/>
      <c r="AN1322" s="8"/>
      <c r="AO1322" s="8"/>
      <c r="AP1322" s="8"/>
      <c r="AQ1322" s="8"/>
      <c r="AS1322" s="37"/>
      <c r="AT1322" s="37"/>
      <c r="AU1322" s="9"/>
      <c r="AV1322" s="8"/>
      <c r="AW1322" s="8"/>
      <c r="AX1322" s="8"/>
      <c r="AY1322" s="8"/>
      <c r="AZ1322" s="8"/>
      <c r="BA1322" s="8"/>
      <c r="BB1322" s="8"/>
      <c r="BC1322" s="8"/>
    </row>
    <row r="1323" spans="1:55" x14ac:dyDescent="0.25">
      <c r="A1323" s="46">
        <v>83</v>
      </c>
      <c r="B1323" s="48" t="b">
        <v>1</v>
      </c>
      <c r="U1323" s="37"/>
      <c r="V1323" s="37"/>
      <c r="W1323" s="9"/>
      <c r="X1323" s="8"/>
      <c r="Y1323" s="8"/>
      <c r="Z1323" s="8"/>
      <c r="AA1323" s="8"/>
      <c r="AB1323" s="8"/>
      <c r="AC1323" s="8"/>
      <c r="AD1323" s="8"/>
      <c r="AE1323" s="8"/>
      <c r="AG1323" s="37"/>
      <c r="AH1323" s="37"/>
      <c r="AI1323" s="9"/>
      <c r="AJ1323" s="8"/>
      <c r="AK1323" s="8"/>
      <c r="AL1323" s="8"/>
      <c r="AM1323" s="8"/>
      <c r="AN1323" s="8"/>
      <c r="AO1323" s="8"/>
      <c r="AP1323" s="8"/>
      <c r="AQ1323" s="8"/>
      <c r="AS1323" s="37"/>
      <c r="AT1323" s="37"/>
      <c r="AU1323" s="9"/>
      <c r="AV1323" s="8"/>
      <c r="AW1323" s="8"/>
      <c r="AX1323" s="8"/>
      <c r="AY1323" s="8"/>
      <c r="AZ1323" s="8"/>
      <c r="BA1323" s="8"/>
      <c r="BB1323" s="8"/>
      <c r="BC1323" s="8"/>
    </row>
    <row r="1324" spans="1:55" x14ac:dyDescent="0.25">
      <c r="A1324" s="46">
        <v>83</v>
      </c>
      <c r="B1324" s="48" t="b">
        <v>1</v>
      </c>
      <c r="U1324" s="37"/>
      <c r="V1324" s="37"/>
      <c r="W1324" s="9"/>
      <c r="X1324" s="8"/>
      <c r="Y1324" s="8"/>
      <c r="Z1324" s="8"/>
      <c r="AA1324" s="8"/>
      <c r="AB1324" s="8"/>
      <c r="AC1324" s="8"/>
      <c r="AD1324" s="8"/>
      <c r="AE1324" s="8"/>
      <c r="AG1324" s="37"/>
      <c r="AH1324" s="37"/>
      <c r="AI1324" s="9"/>
      <c r="AJ1324" s="8"/>
      <c r="AK1324" s="8"/>
      <c r="AL1324" s="8"/>
      <c r="AM1324" s="8"/>
      <c r="AN1324" s="8"/>
      <c r="AO1324" s="8"/>
      <c r="AP1324" s="8"/>
      <c r="AQ1324" s="8"/>
      <c r="AS1324" s="37"/>
      <c r="AT1324" s="37"/>
      <c r="AU1324" s="9"/>
      <c r="AV1324" s="8"/>
      <c r="AW1324" s="8"/>
      <c r="AX1324" s="8"/>
      <c r="AY1324" s="8"/>
      <c r="AZ1324" s="8"/>
      <c r="BA1324" s="8"/>
      <c r="BB1324" s="8"/>
      <c r="BC1324" s="8"/>
    </row>
    <row r="1325" spans="1:55" x14ac:dyDescent="0.25">
      <c r="A1325" s="46">
        <v>82.7</v>
      </c>
      <c r="B1325" s="48" t="b">
        <v>1</v>
      </c>
      <c r="U1325" s="37"/>
      <c r="V1325" s="37"/>
      <c r="W1325" s="9"/>
      <c r="X1325" s="8"/>
      <c r="Y1325" s="8"/>
      <c r="Z1325" s="8"/>
      <c r="AA1325" s="8"/>
      <c r="AB1325" s="8"/>
      <c r="AC1325" s="8"/>
      <c r="AD1325" s="8"/>
      <c r="AE1325" s="8"/>
      <c r="AG1325" s="37"/>
      <c r="AH1325" s="37"/>
      <c r="AI1325" s="9"/>
      <c r="AJ1325" s="8"/>
      <c r="AK1325" s="8"/>
      <c r="AL1325" s="8"/>
      <c r="AM1325" s="8"/>
      <c r="AN1325" s="8"/>
      <c r="AO1325" s="8"/>
      <c r="AP1325" s="8"/>
      <c r="AQ1325" s="8"/>
      <c r="AS1325" s="37"/>
      <c r="AT1325" s="37"/>
      <c r="AU1325" s="9"/>
      <c r="AV1325" s="8"/>
      <c r="AW1325" s="8"/>
      <c r="AX1325" s="8"/>
      <c r="AY1325" s="8"/>
      <c r="AZ1325" s="8"/>
      <c r="BA1325" s="8"/>
      <c r="BB1325" s="8"/>
      <c r="BC1325" s="8"/>
    </row>
    <row r="1326" spans="1:55" x14ac:dyDescent="0.25">
      <c r="A1326" s="46">
        <v>82.6</v>
      </c>
      <c r="B1326" s="48" t="b">
        <v>1</v>
      </c>
      <c r="U1326" s="37"/>
      <c r="V1326" s="37"/>
      <c r="W1326" s="9"/>
      <c r="X1326" s="8"/>
      <c r="Y1326" s="8"/>
      <c r="Z1326" s="8"/>
      <c r="AA1326" s="8"/>
      <c r="AB1326" s="8"/>
      <c r="AC1326" s="8"/>
      <c r="AD1326" s="8"/>
      <c r="AE1326" s="8"/>
      <c r="AG1326" s="37"/>
      <c r="AH1326" s="37"/>
      <c r="AI1326" s="9"/>
      <c r="AJ1326" s="8"/>
      <c r="AK1326" s="8"/>
      <c r="AL1326" s="8"/>
      <c r="AM1326" s="8"/>
      <c r="AN1326" s="8"/>
      <c r="AO1326" s="8"/>
      <c r="AP1326" s="8"/>
      <c r="AQ1326" s="8"/>
      <c r="AS1326" s="37"/>
      <c r="AT1326" s="37"/>
      <c r="AU1326" s="9"/>
      <c r="AV1326" s="8"/>
      <c r="AW1326" s="8"/>
      <c r="AX1326" s="8"/>
      <c r="AY1326" s="8"/>
      <c r="AZ1326" s="8"/>
      <c r="BA1326" s="8"/>
      <c r="BB1326" s="8"/>
      <c r="BC1326" s="8"/>
    </row>
    <row r="1327" spans="1:55" x14ac:dyDescent="0.25">
      <c r="A1327" s="46">
        <v>82.4</v>
      </c>
      <c r="B1327" s="48" t="b">
        <v>1</v>
      </c>
      <c r="U1327" s="37"/>
      <c r="V1327" s="37"/>
      <c r="W1327" s="9"/>
      <c r="X1327" s="8"/>
      <c r="Y1327" s="8"/>
      <c r="Z1327" s="8"/>
      <c r="AA1327" s="8"/>
      <c r="AB1327" s="8"/>
      <c r="AC1327" s="8"/>
      <c r="AD1327" s="8"/>
      <c r="AE1327" s="8"/>
      <c r="AG1327" s="37"/>
      <c r="AH1327" s="37"/>
      <c r="AI1327" s="9"/>
      <c r="AJ1327" s="8"/>
      <c r="AK1327" s="8"/>
      <c r="AL1327" s="8"/>
      <c r="AM1327" s="8"/>
      <c r="AN1327" s="8"/>
      <c r="AO1327" s="8"/>
      <c r="AP1327" s="8"/>
      <c r="AQ1327" s="8"/>
      <c r="AS1327" s="37"/>
      <c r="AT1327" s="37"/>
      <c r="AU1327" s="9"/>
      <c r="AV1327" s="8"/>
      <c r="AW1327" s="8"/>
      <c r="AX1327" s="8"/>
      <c r="AY1327" s="8"/>
      <c r="AZ1327" s="8"/>
      <c r="BA1327" s="8"/>
      <c r="BB1327" s="8"/>
      <c r="BC1327" s="8"/>
    </row>
    <row r="1328" spans="1:55" x14ac:dyDescent="0.25">
      <c r="A1328" s="46">
        <v>82</v>
      </c>
      <c r="B1328" s="48" t="b">
        <v>1</v>
      </c>
      <c r="U1328" s="37"/>
      <c r="V1328" s="37"/>
      <c r="W1328" s="9"/>
      <c r="X1328" s="8"/>
      <c r="Y1328" s="8"/>
      <c r="Z1328" s="8"/>
      <c r="AA1328" s="8"/>
      <c r="AB1328" s="8"/>
      <c r="AC1328" s="8"/>
      <c r="AD1328" s="8"/>
      <c r="AE1328" s="8"/>
      <c r="AG1328" s="37"/>
      <c r="AH1328" s="37"/>
      <c r="AI1328" s="9"/>
      <c r="AJ1328" s="8"/>
      <c r="AK1328" s="8"/>
      <c r="AL1328" s="8"/>
      <c r="AM1328" s="8"/>
      <c r="AN1328" s="8"/>
      <c r="AO1328" s="8"/>
      <c r="AP1328" s="8"/>
      <c r="AQ1328" s="8"/>
      <c r="AS1328" s="37"/>
      <c r="AT1328" s="37"/>
      <c r="AU1328" s="9"/>
      <c r="AV1328" s="8"/>
      <c r="AW1328" s="8"/>
      <c r="AX1328" s="8"/>
      <c r="AY1328" s="8"/>
      <c r="AZ1328" s="8"/>
      <c r="BA1328" s="8"/>
      <c r="BB1328" s="8"/>
      <c r="BC1328" s="8"/>
    </row>
    <row r="1329" spans="1:55" x14ac:dyDescent="0.25">
      <c r="A1329" s="46">
        <v>82.1</v>
      </c>
      <c r="B1329" s="48" t="b">
        <v>1</v>
      </c>
      <c r="U1329" s="37"/>
      <c r="V1329" s="37"/>
      <c r="W1329" s="9"/>
      <c r="X1329" s="8"/>
      <c r="Y1329" s="8"/>
      <c r="Z1329" s="8"/>
      <c r="AA1329" s="8"/>
      <c r="AB1329" s="8"/>
      <c r="AC1329" s="8"/>
      <c r="AD1329" s="8"/>
      <c r="AE1329" s="8"/>
      <c r="AG1329" s="37"/>
      <c r="AH1329" s="37"/>
      <c r="AI1329" s="9"/>
      <c r="AJ1329" s="8"/>
      <c r="AK1329" s="8"/>
      <c r="AL1329" s="8"/>
      <c r="AM1329" s="8"/>
      <c r="AN1329" s="8"/>
      <c r="AO1329" s="8"/>
      <c r="AP1329" s="8"/>
      <c r="AQ1329" s="8"/>
      <c r="AS1329" s="37"/>
      <c r="AT1329" s="37"/>
      <c r="AU1329" s="9"/>
      <c r="AV1329" s="8"/>
      <c r="AW1329" s="8"/>
      <c r="AX1329" s="8"/>
      <c r="AY1329" s="8"/>
      <c r="AZ1329" s="8"/>
      <c r="BA1329" s="8"/>
      <c r="BB1329" s="8"/>
      <c r="BC1329" s="8"/>
    </row>
    <row r="1330" spans="1:55" x14ac:dyDescent="0.25">
      <c r="A1330" s="46">
        <v>81.900000000000006</v>
      </c>
      <c r="B1330" s="48" t="b">
        <v>1</v>
      </c>
      <c r="U1330" s="37"/>
      <c r="V1330" s="37"/>
      <c r="W1330" s="9"/>
      <c r="X1330" s="8"/>
      <c r="Y1330" s="8"/>
      <c r="Z1330" s="8"/>
      <c r="AA1330" s="8"/>
      <c r="AB1330" s="8"/>
      <c r="AC1330" s="8"/>
      <c r="AD1330" s="8"/>
      <c r="AE1330" s="8"/>
      <c r="AG1330" s="37"/>
      <c r="AH1330" s="37"/>
      <c r="AI1330" s="9"/>
      <c r="AJ1330" s="8"/>
      <c r="AK1330" s="8"/>
      <c r="AL1330" s="8"/>
      <c r="AM1330" s="8"/>
      <c r="AN1330" s="8"/>
      <c r="AO1330" s="8"/>
      <c r="AP1330" s="8"/>
      <c r="AQ1330" s="8"/>
      <c r="AS1330" s="37"/>
      <c r="AT1330" s="37"/>
      <c r="AU1330" s="9"/>
      <c r="AV1330" s="8"/>
      <c r="AW1330" s="8"/>
      <c r="AX1330" s="8"/>
      <c r="AY1330" s="8"/>
      <c r="AZ1330" s="8"/>
      <c r="BA1330" s="8"/>
      <c r="BB1330" s="8"/>
      <c r="BC1330" s="8"/>
    </row>
    <row r="1331" spans="1:55" x14ac:dyDescent="0.25">
      <c r="A1331" s="46">
        <v>81.8</v>
      </c>
      <c r="B1331" s="48" t="b">
        <v>1</v>
      </c>
      <c r="U1331" s="37"/>
      <c r="V1331" s="37"/>
      <c r="W1331" s="9"/>
      <c r="X1331" s="8"/>
      <c r="Y1331" s="8"/>
      <c r="Z1331" s="8"/>
      <c r="AA1331" s="8"/>
      <c r="AB1331" s="8"/>
      <c r="AC1331" s="8"/>
      <c r="AD1331" s="8"/>
      <c r="AE1331" s="8"/>
      <c r="AG1331" s="37"/>
      <c r="AH1331" s="37"/>
      <c r="AI1331" s="9"/>
      <c r="AJ1331" s="8"/>
      <c r="AK1331" s="8"/>
      <c r="AL1331" s="8"/>
      <c r="AM1331" s="8"/>
      <c r="AN1331" s="8"/>
      <c r="AO1331" s="8"/>
      <c r="AP1331" s="8"/>
      <c r="AQ1331" s="8"/>
      <c r="AS1331" s="37"/>
      <c r="AT1331" s="37"/>
      <c r="AU1331" s="9"/>
      <c r="AV1331" s="8"/>
      <c r="AW1331" s="8"/>
      <c r="AX1331" s="8"/>
      <c r="AY1331" s="8"/>
      <c r="AZ1331" s="8"/>
      <c r="BA1331" s="8"/>
      <c r="BB1331" s="8"/>
      <c r="BC1331" s="8"/>
    </row>
    <row r="1332" spans="1:55" x14ac:dyDescent="0.25">
      <c r="A1332" s="46">
        <v>81.5</v>
      </c>
      <c r="B1332" s="48" t="b">
        <v>1</v>
      </c>
      <c r="U1332" s="37"/>
      <c r="V1332" s="37"/>
      <c r="W1332" s="9"/>
      <c r="X1332" s="8"/>
      <c r="Y1332" s="8"/>
      <c r="Z1332" s="8"/>
      <c r="AA1332" s="8"/>
      <c r="AB1332" s="8"/>
      <c r="AC1332" s="8"/>
      <c r="AD1332" s="8"/>
      <c r="AE1332" s="8"/>
      <c r="AG1332" s="37"/>
      <c r="AH1332" s="37"/>
      <c r="AI1332" s="9"/>
      <c r="AJ1332" s="8"/>
      <c r="AK1332" s="8"/>
      <c r="AL1332" s="8"/>
      <c r="AM1332" s="8"/>
      <c r="AN1332" s="8"/>
      <c r="AO1332" s="8"/>
      <c r="AP1332" s="8"/>
      <c r="AQ1332" s="8"/>
      <c r="AS1332" s="37"/>
      <c r="AT1332" s="37"/>
      <c r="AU1332" s="9"/>
      <c r="AV1332" s="8"/>
      <c r="AW1332" s="8"/>
      <c r="AX1332" s="8"/>
      <c r="AY1332" s="8"/>
      <c r="AZ1332" s="8"/>
      <c r="BA1332" s="8"/>
      <c r="BB1332" s="8"/>
      <c r="BC1332" s="8"/>
    </row>
    <row r="1333" spans="1:55" x14ac:dyDescent="0.25">
      <c r="A1333" s="46">
        <v>81.099999999999994</v>
      </c>
      <c r="B1333" s="48" t="b">
        <v>1</v>
      </c>
      <c r="U1333" s="37"/>
      <c r="V1333" s="37"/>
      <c r="W1333" s="9"/>
      <c r="X1333" s="8"/>
      <c r="Y1333" s="8"/>
      <c r="Z1333" s="8"/>
      <c r="AA1333" s="8"/>
      <c r="AB1333" s="8"/>
      <c r="AC1333" s="8"/>
      <c r="AD1333" s="8"/>
      <c r="AE1333" s="8"/>
      <c r="AG1333" s="37"/>
      <c r="AH1333" s="37"/>
      <c r="AI1333" s="9"/>
      <c r="AJ1333" s="8"/>
      <c r="AK1333" s="8"/>
      <c r="AL1333" s="8"/>
      <c r="AM1333" s="8"/>
      <c r="AN1333" s="8"/>
      <c r="AO1333" s="8"/>
      <c r="AP1333" s="8"/>
      <c r="AQ1333" s="8"/>
      <c r="AS1333" s="37"/>
      <c r="AT1333" s="37"/>
      <c r="AU1333" s="9"/>
      <c r="AV1333" s="8"/>
      <c r="AW1333" s="8"/>
      <c r="AX1333" s="8"/>
      <c r="AY1333" s="8"/>
      <c r="AZ1333" s="8"/>
      <c r="BA1333" s="8"/>
      <c r="BB1333" s="8"/>
      <c r="BC1333" s="8"/>
    </row>
    <row r="1334" spans="1:55" x14ac:dyDescent="0.25">
      <c r="A1334" s="46">
        <v>74.099999999999994</v>
      </c>
      <c r="B1334" s="48" t="b">
        <v>1</v>
      </c>
      <c r="U1334" s="37"/>
      <c r="V1334" s="37"/>
      <c r="W1334" s="9"/>
      <c r="X1334" s="8"/>
      <c r="Y1334" s="8"/>
      <c r="Z1334" s="8"/>
      <c r="AA1334" s="8"/>
      <c r="AB1334" s="8"/>
      <c r="AC1334" s="8"/>
      <c r="AD1334" s="8"/>
      <c r="AE1334" s="8"/>
      <c r="AG1334" s="37"/>
      <c r="AH1334" s="37"/>
      <c r="AI1334" s="9"/>
      <c r="AJ1334" s="8"/>
      <c r="AK1334" s="8"/>
      <c r="AL1334" s="8"/>
      <c r="AM1334" s="8"/>
      <c r="AN1334" s="8"/>
      <c r="AO1334" s="8"/>
      <c r="AP1334" s="8"/>
      <c r="AQ1334" s="8"/>
      <c r="AS1334" s="37"/>
      <c r="AT1334" s="37"/>
      <c r="AU1334" s="9"/>
      <c r="AV1334" s="8"/>
      <c r="AW1334" s="8"/>
      <c r="AX1334" s="8"/>
      <c r="AY1334" s="8"/>
      <c r="AZ1334" s="8"/>
      <c r="BA1334" s="8"/>
      <c r="BB1334" s="8"/>
      <c r="BC1334" s="8"/>
    </row>
    <row r="1335" spans="1:55" x14ac:dyDescent="0.25">
      <c r="A1335" s="46">
        <v>74</v>
      </c>
      <c r="B1335" s="48" t="b">
        <v>1</v>
      </c>
      <c r="U1335" s="37"/>
      <c r="V1335" s="37"/>
      <c r="W1335" s="9"/>
      <c r="X1335" s="8"/>
      <c r="Y1335" s="8"/>
      <c r="Z1335" s="8"/>
      <c r="AA1335" s="8"/>
      <c r="AB1335" s="8"/>
      <c r="AC1335" s="8"/>
      <c r="AD1335" s="8"/>
      <c r="AE1335" s="8"/>
      <c r="AG1335" s="37"/>
      <c r="AH1335" s="37"/>
      <c r="AI1335" s="9"/>
      <c r="AJ1335" s="8"/>
      <c r="AK1335" s="8"/>
      <c r="AL1335" s="8"/>
      <c r="AM1335" s="8"/>
      <c r="AN1335" s="8"/>
      <c r="AO1335" s="8"/>
      <c r="AP1335" s="8"/>
      <c r="AQ1335" s="8"/>
      <c r="AS1335" s="37"/>
      <c r="AT1335" s="37"/>
      <c r="AU1335" s="9"/>
      <c r="AV1335" s="8"/>
      <c r="AW1335" s="8"/>
      <c r="AX1335" s="8"/>
      <c r="AY1335" s="8"/>
      <c r="AZ1335" s="8"/>
      <c r="BA1335" s="8"/>
      <c r="BB1335" s="8"/>
      <c r="BC1335" s="8"/>
    </row>
    <row r="1336" spans="1:55" x14ac:dyDescent="0.25">
      <c r="A1336" s="46">
        <v>73.900000000000006</v>
      </c>
      <c r="B1336" s="48" t="b">
        <v>1</v>
      </c>
      <c r="U1336" s="37"/>
      <c r="V1336" s="37"/>
      <c r="W1336" s="9"/>
      <c r="X1336" s="8"/>
      <c r="Y1336" s="8"/>
      <c r="Z1336" s="8"/>
      <c r="AA1336" s="8"/>
      <c r="AB1336" s="8"/>
      <c r="AC1336" s="8"/>
      <c r="AD1336" s="8"/>
      <c r="AE1336" s="8"/>
      <c r="AG1336" s="37"/>
      <c r="AH1336" s="37"/>
      <c r="AI1336" s="9"/>
      <c r="AJ1336" s="8"/>
      <c r="AK1336" s="8"/>
      <c r="AL1336" s="8"/>
      <c r="AM1336" s="8"/>
      <c r="AN1336" s="8"/>
      <c r="AO1336" s="8"/>
      <c r="AP1336" s="8"/>
      <c r="AQ1336" s="8"/>
      <c r="AS1336" s="37"/>
      <c r="AT1336" s="37"/>
      <c r="AU1336" s="9"/>
      <c r="AV1336" s="8"/>
      <c r="AW1336" s="8"/>
      <c r="AX1336" s="8"/>
      <c r="AY1336" s="8"/>
      <c r="AZ1336" s="8"/>
      <c r="BA1336" s="8"/>
      <c r="BB1336" s="8"/>
      <c r="BC1336" s="8"/>
    </row>
    <row r="1337" spans="1:55" x14ac:dyDescent="0.25">
      <c r="A1337" s="46">
        <v>73.7</v>
      </c>
      <c r="B1337" s="48" t="b">
        <v>1</v>
      </c>
      <c r="U1337" s="37"/>
      <c r="V1337" s="37"/>
      <c r="W1337" s="9"/>
      <c r="X1337" s="8"/>
      <c r="Y1337" s="8"/>
      <c r="Z1337" s="8"/>
      <c r="AA1337" s="8"/>
      <c r="AB1337" s="8"/>
      <c r="AC1337" s="8"/>
      <c r="AD1337" s="8"/>
      <c r="AE1337" s="8"/>
      <c r="AG1337" s="37"/>
      <c r="AH1337" s="37"/>
      <c r="AI1337" s="9"/>
      <c r="AJ1337" s="8"/>
      <c r="AK1337" s="8"/>
      <c r="AL1337" s="8"/>
      <c r="AM1337" s="8"/>
      <c r="AN1337" s="8"/>
      <c r="AO1337" s="8"/>
      <c r="AP1337" s="8"/>
      <c r="AQ1337" s="8"/>
      <c r="AS1337" s="37"/>
      <c r="AT1337" s="37"/>
      <c r="AU1337" s="9"/>
      <c r="AV1337" s="8"/>
      <c r="AW1337" s="8"/>
      <c r="AX1337" s="8"/>
      <c r="AY1337" s="8"/>
      <c r="AZ1337" s="8"/>
      <c r="BA1337" s="8"/>
      <c r="BB1337" s="8"/>
      <c r="BC1337" s="8"/>
    </row>
    <row r="1338" spans="1:55" x14ac:dyDescent="0.25">
      <c r="A1338" s="46">
        <v>73.599999999999994</v>
      </c>
      <c r="B1338" s="48" t="b">
        <v>1</v>
      </c>
      <c r="U1338" s="37"/>
      <c r="V1338" s="37"/>
      <c r="W1338" s="9"/>
      <c r="X1338" s="8"/>
      <c r="Y1338" s="8"/>
      <c r="Z1338" s="8"/>
      <c r="AA1338" s="8"/>
      <c r="AB1338" s="8"/>
      <c r="AC1338" s="8"/>
      <c r="AD1338" s="8"/>
      <c r="AE1338" s="8"/>
      <c r="AG1338" s="37"/>
      <c r="AH1338" s="37"/>
      <c r="AI1338" s="9"/>
      <c r="AJ1338" s="8"/>
      <c r="AK1338" s="8"/>
      <c r="AL1338" s="8"/>
      <c r="AM1338" s="8"/>
      <c r="AN1338" s="8"/>
      <c r="AO1338" s="8"/>
      <c r="AP1338" s="8"/>
      <c r="AQ1338" s="8"/>
      <c r="AS1338" s="37"/>
      <c r="AT1338" s="37"/>
      <c r="AU1338" s="9"/>
      <c r="AV1338" s="8"/>
      <c r="AW1338" s="8"/>
      <c r="AX1338" s="8"/>
      <c r="AY1338" s="8"/>
      <c r="AZ1338" s="8"/>
      <c r="BA1338" s="8"/>
      <c r="BB1338" s="8"/>
      <c r="BC1338" s="8"/>
    </row>
    <row r="1339" spans="1:55" x14ac:dyDescent="0.25">
      <c r="A1339" s="46">
        <v>73.400000000000006</v>
      </c>
      <c r="B1339" s="48" t="b">
        <v>1</v>
      </c>
      <c r="U1339" s="37"/>
      <c r="V1339" s="37"/>
      <c r="W1339" s="9"/>
      <c r="X1339" s="8"/>
      <c r="Y1339" s="8"/>
      <c r="Z1339" s="8"/>
      <c r="AA1339" s="8"/>
      <c r="AB1339" s="8"/>
      <c r="AC1339" s="8"/>
      <c r="AD1339" s="8"/>
      <c r="AE1339" s="8"/>
      <c r="AG1339" s="37"/>
      <c r="AH1339" s="37"/>
      <c r="AI1339" s="9"/>
      <c r="AJ1339" s="8"/>
      <c r="AK1339" s="8"/>
      <c r="AL1339" s="8"/>
      <c r="AM1339" s="8"/>
      <c r="AN1339" s="8"/>
      <c r="AO1339" s="8"/>
      <c r="AP1339" s="8"/>
      <c r="AQ1339" s="8"/>
      <c r="AS1339" s="37"/>
      <c r="AT1339" s="37"/>
      <c r="AU1339" s="9"/>
      <c r="AV1339" s="8"/>
      <c r="AW1339" s="8"/>
      <c r="AX1339" s="8"/>
      <c r="AY1339" s="8"/>
      <c r="AZ1339" s="8"/>
      <c r="BA1339" s="8"/>
      <c r="BB1339" s="8"/>
      <c r="BC1339" s="8"/>
    </row>
    <row r="1340" spans="1:55" x14ac:dyDescent="0.25">
      <c r="A1340" s="46">
        <v>73.3</v>
      </c>
      <c r="B1340" s="48" t="b">
        <v>1</v>
      </c>
      <c r="U1340" s="37"/>
      <c r="V1340" s="37"/>
      <c r="W1340" s="9"/>
      <c r="X1340" s="8"/>
      <c r="Y1340" s="8"/>
      <c r="Z1340" s="8"/>
      <c r="AA1340" s="8"/>
      <c r="AB1340" s="8"/>
      <c r="AC1340" s="8"/>
      <c r="AD1340" s="8"/>
      <c r="AE1340" s="8"/>
      <c r="AG1340" s="37"/>
      <c r="AH1340" s="37"/>
      <c r="AI1340" s="9"/>
      <c r="AJ1340" s="8"/>
      <c r="AK1340" s="8"/>
      <c r="AL1340" s="8"/>
      <c r="AM1340" s="8"/>
      <c r="AN1340" s="8"/>
      <c r="AO1340" s="8"/>
      <c r="AP1340" s="8"/>
      <c r="AQ1340" s="8"/>
      <c r="AS1340" s="37"/>
      <c r="AT1340" s="37"/>
      <c r="AU1340" s="9"/>
      <c r="AV1340" s="8"/>
      <c r="AW1340" s="8"/>
      <c r="AX1340" s="8"/>
      <c r="AY1340" s="8"/>
      <c r="AZ1340" s="8"/>
      <c r="BA1340" s="8"/>
      <c r="BB1340" s="8"/>
      <c r="BC1340" s="8"/>
    </row>
    <row r="1341" spans="1:55" x14ac:dyDescent="0.25">
      <c r="A1341" s="46">
        <v>73.099999999999994</v>
      </c>
      <c r="B1341" s="48" t="b">
        <v>1</v>
      </c>
      <c r="U1341" s="37"/>
      <c r="V1341" s="37"/>
      <c r="W1341" s="9"/>
      <c r="X1341" s="8"/>
      <c r="Y1341" s="8"/>
      <c r="Z1341" s="8"/>
      <c r="AA1341" s="8"/>
      <c r="AB1341" s="8"/>
      <c r="AC1341" s="8"/>
      <c r="AD1341" s="8"/>
      <c r="AE1341" s="8"/>
      <c r="AG1341" s="37"/>
      <c r="AH1341" s="37"/>
      <c r="AI1341" s="9"/>
      <c r="AJ1341" s="8"/>
      <c r="AK1341" s="8"/>
      <c r="AL1341" s="8"/>
      <c r="AM1341" s="8"/>
      <c r="AN1341" s="8"/>
      <c r="AO1341" s="8"/>
      <c r="AP1341" s="8"/>
      <c r="AQ1341" s="8"/>
      <c r="AS1341" s="37"/>
      <c r="AT1341" s="37"/>
      <c r="AU1341" s="9"/>
      <c r="AV1341" s="8"/>
      <c r="AW1341" s="8"/>
      <c r="AX1341" s="8"/>
      <c r="AY1341" s="8"/>
      <c r="AZ1341" s="8"/>
      <c r="BA1341" s="8"/>
      <c r="BB1341" s="8"/>
      <c r="BC1341" s="8"/>
    </row>
    <row r="1342" spans="1:55" x14ac:dyDescent="0.25">
      <c r="A1342" s="46">
        <v>73</v>
      </c>
      <c r="B1342" s="48" t="b">
        <v>1</v>
      </c>
      <c r="U1342" s="37"/>
      <c r="V1342" s="37"/>
      <c r="W1342" s="9"/>
      <c r="X1342" s="8"/>
      <c r="Y1342" s="8"/>
      <c r="Z1342" s="8"/>
      <c r="AA1342" s="8"/>
      <c r="AB1342" s="8"/>
      <c r="AC1342" s="8"/>
      <c r="AD1342" s="8"/>
      <c r="AE1342" s="8"/>
      <c r="AG1342" s="37"/>
      <c r="AH1342" s="37"/>
      <c r="AI1342" s="9"/>
      <c r="AJ1342" s="8"/>
      <c r="AK1342" s="8"/>
      <c r="AL1342" s="8"/>
      <c r="AM1342" s="8"/>
      <c r="AN1342" s="8"/>
      <c r="AO1342" s="8"/>
      <c r="AP1342" s="8"/>
      <c r="AQ1342" s="8"/>
      <c r="AS1342" s="37"/>
      <c r="AT1342" s="37"/>
      <c r="AU1342" s="9"/>
      <c r="AV1342" s="8"/>
      <c r="AW1342" s="8"/>
      <c r="AX1342" s="8"/>
      <c r="AY1342" s="8"/>
      <c r="AZ1342" s="8"/>
      <c r="BA1342" s="8"/>
      <c r="BB1342" s="8"/>
      <c r="BC1342" s="8"/>
    </row>
    <row r="1343" spans="1:55" x14ac:dyDescent="0.25">
      <c r="A1343" s="46">
        <v>72.8</v>
      </c>
      <c r="B1343" s="48" t="b">
        <v>1</v>
      </c>
      <c r="U1343" s="37"/>
      <c r="V1343" s="37"/>
      <c r="W1343" s="9"/>
      <c r="X1343" s="8"/>
      <c r="Y1343" s="8"/>
      <c r="Z1343" s="8"/>
      <c r="AA1343" s="8"/>
      <c r="AB1343" s="8"/>
      <c r="AC1343" s="8"/>
      <c r="AD1343" s="8"/>
      <c r="AE1343" s="8"/>
      <c r="AG1343" s="37"/>
      <c r="AH1343" s="37"/>
      <c r="AI1343" s="9"/>
      <c r="AJ1343" s="8"/>
      <c r="AK1343" s="8"/>
      <c r="AL1343" s="8"/>
      <c r="AM1343" s="8"/>
      <c r="AN1343" s="8"/>
      <c r="AO1343" s="8"/>
      <c r="AP1343" s="8"/>
      <c r="AQ1343" s="8"/>
      <c r="AS1343" s="37"/>
      <c r="AT1343" s="37"/>
      <c r="AU1343" s="9"/>
      <c r="AV1343" s="8"/>
      <c r="AW1343" s="8"/>
      <c r="AX1343" s="8"/>
      <c r="AY1343" s="8"/>
      <c r="AZ1343" s="8"/>
      <c r="BA1343" s="8"/>
      <c r="BB1343" s="8"/>
      <c r="BC1343" s="8"/>
    </row>
    <row r="1344" spans="1:55" x14ac:dyDescent="0.25">
      <c r="A1344" s="46">
        <v>72.400000000000006</v>
      </c>
      <c r="B1344" s="48" t="b">
        <v>1</v>
      </c>
      <c r="U1344" s="37"/>
      <c r="V1344" s="37"/>
      <c r="W1344" s="9"/>
      <c r="X1344" s="8"/>
      <c r="Y1344" s="8"/>
      <c r="Z1344" s="8"/>
      <c r="AA1344" s="8"/>
      <c r="AB1344" s="8"/>
      <c r="AC1344" s="8"/>
      <c r="AD1344" s="8"/>
      <c r="AE1344" s="8"/>
      <c r="AG1344" s="37"/>
      <c r="AH1344" s="37"/>
      <c r="AI1344" s="9"/>
      <c r="AJ1344" s="8"/>
      <c r="AK1344" s="8"/>
      <c r="AL1344" s="8"/>
      <c r="AM1344" s="8"/>
      <c r="AN1344" s="8"/>
      <c r="AO1344" s="8"/>
      <c r="AP1344" s="8"/>
      <c r="AQ1344" s="8"/>
      <c r="AS1344" s="37"/>
      <c r="AT1344" s="37"/>
      <c r="AU1344" s="9"/>
      <c r="AV1344" s="8"/>
      <c r="AW1344" s="8"/>
      <c r="AX1344" s="8"/>
      <c r="AY1344" s="8"/>
      <c r="AZ1344" s="8"/>
      <c r="BA1344" s="8"/>
      <c r="BB1344" s="8"/>
      <c r="BC1344" s="8"/>
    </row>
    <row r="1345" spans="1:55" x14ac:dyDescent="0.25">
      <c r="A1345" s="46">
        <v>72.5</v>
      </c>
      <c r="B1345" s="48" t="b">
        <v>1</v>
      </c>
      <c r="U1345" s="37"/>
      <c r="V1345" s="37"/>
      <c r="W1345" s="9"/>
      <c r="X1345" s="8"/>
      <c r="Y1345" s="8"/>
      <c r="Z1345" s="8"/>
      <c r="AA1345" s="8"/>
      <c r="AB1345" s="8"/>
      <c r="AC1345" s="8"/>
      <c r="AD1345" s="8"/>
      <c r="AE1345" s="8"/>
      <c r="AG1345" s="37"/>
      <c r="AH1345" s="37"/>
      <c r="AI1345" s="9"/>
      <c r="AJ1345" s="8"/>
      <c r="AK1345" s="8"/>
      <c r="AL1345" s="8"/>
      <c r="AM1345" s="8"/>
      <c r="AN1345" s="8"/>
      <c r="AO1345" s="8"/>
      <c r="AP1345" s="8"/>
      <c r="AQ1345" s="8"/>
      <c r="AS1345" s="37"/>
      <c r="AT1345" s="37"/>
      <c r="AU1345" s="9"/>
      <c r="AV1345" s="8"/>
      <c r="AW1345" s="8"/>
      <c r="AX1345" s="8"/>
      <c r="AY1345" s="8"/>
      <c r="AZ1345" s="8"/>
      <c r="BA1345" s="8"/>
      <c r="BB1345" s="8"/>
      <c r="BC1345" s="8"/>
    </row>
    <row r="1346" spans="1:55" x14ac:dyDescent="0.25">
      <c r="A1346" s="46">
        <v>72.3</v>
      </c>
      <c r="B1346" s="48" t="b">
        <v>1</v>
      </c>
      <c r="U1346" s="37"/>
      <c r="V1346" s="37"/>
      <c r="W1346" s="9"/>
      <c r="X1346" s="8"/>
      <c r="Y1346" s="8"/>
      <c r="Z1346" s="8"/>
      <c r="AA1346" s="8"/>
      <c r="AB1346" s="8"/>
      <c r="AC1346" s="8"/>
      <c r="AD1346" s="8"/>
      <c r="AE1346" s="8"/>
      <c r="AG1346" s="37"/>
      <c r="AH1346" s="37"/>
      <c r="AI1346" s="9"/>
      <c r="AJ1346" s="8"/>
      <c r="AK1346" s="8"/>
      <c r="AL1346" s="8"/>
      <c r="AM1346" s="8"/>
      <c r="AN1346" s="8"/>
      <c r="AO1346" s="8"/>
      <c r="AP1346" s="8"/>
      <c r="AQ1346" s="8"/>
      <c r="AS1346" s="37"/>
      <c r="AT1346" s="37"/>
      <c r="AU1346" s="9"/>
      <c r="AV1346" s="8"/>
      <c r="AW1346" s="8"/>
      <c r="AX1346" s="8"/>
      <c r="AY1346" s="8"/>
      <c r="AZ1346" s="8"/>
      <c r="BA1346" s="8"/>
      <c r="BB1346" s="8"/>
      <c r="BC1346" s="8"/>
    </row>
    <row r="1347" spans="1:55" x14ac:dyDescent="0.25">
      <c r="A1347" s="46">
        <v>72.099999999999994</v>
      </c>
      <c r="B1347" s="48" t="b">
        <v>1</v>
      </c>
      <c r="U1347" s="37"/>
      <c r="V1347" s="37"/>
      <c r="W1347" s="9"/>
      <c r="X1347" s="8"/>
      <c r="Y1347" s="8"/>
      <c r="Z1347" s="8"/>
      <c r="AA1347" s="8"/>
      <c r="AB1347" s="8"/>
      <c r="AC1347" s="8"/>
      <c r="AD1347" s="8"/>
      <c r="AE1347" s="8"/>
      <c r="AG1347" s="37"/>
      <c r="AH1347" s="37"/>
      <c r="AI1347" s="9"/>
      <c r="AJ1347" s="8"/>
      <c r="AK1347" s="8"/>
      <c r="AL1347" s="8"/>
      <c r="AM1347" s="8"/>
      <c r="AN1347" s="8"/>
      <c r="AO1347" s="8"/>
      <c r="AP1347" s="8"/>
      <c r="AQ1347" s="8"/>
      <c r="AS1347" s="37"/>
      <c r="AT1347" s="37"/>
      <c r="AU1347" s="9"/>
      <c r="AV1347" s="8"/>
      <c r="AW1347" s="8"/>
      <c r="AX1347" s="8"/>
      <c r="AY1347" s="8"/>
      <c r="AZ1347" s="8"/>
      <c r="BA1347" s="8"/>
      <c r="BB1347" s="8"/>
      <c r="BC1347" s="8"/>
    </row>
    <row r="1348" spans="1:55" x14ac:dyDescent="0.25">
      <c r="A1348" s="46">
        <v>71.900000000000006</v>
      </c>
      <c r="B1348" s="48" t="b">
        <v>1</v>
      </c>
      <c r="U1348" s="37"/>
      <c r="V1348" s="37"/>
      <c r="W1348" s="9"/>
      <c r="X1348" s="8"/>
      <c r="Y1348" s="8"/>
      <c r="Z1348" s="8"/>
      <c r="AA1348" s="8"/>
      <c r="AB1348" s="8"/>
      <c r="AC1348" s="8"/>
      <c r="AD1348" s="8"/>
      <c r="AE1348" s="8"/>
      <c r="AG1348" s="37"/>
      <c r="AH1348" s="37"/>
      <c r="AI1348" s="9"/>
      <c r="AJ1348" s="8"/>
      <c r="AK1348" s="8"/>
      <c r="AL1348" s="8"/>
      <c r="AM1348" s="8"/>
      <c r="AN1348" s="8"/>
      <c r="AO1348" s="8"/>
      <c r="AP1348" s="8"/>
      <c r="AQ1348" s="8"/>
      <c r="AS1348" s="37"/>
      <c r="AT1348" s="37"/>
      <c r="AU1348" s="9"/>
      <c r="AV1348" s="8"/>
      <c r="AW1348" s="8"/>
      <c r="AX1348" s="8"/>
      <c r="AY1348" s="8"/>
      <c r="AZ1348" s="8"/>
      <c r="BA1348" s="8"/>
      <c r="BB1348" s="8"/>
      <c r="BC1348" s="8"/>
    </row>
    <row r="1349" spans="1:55" x14ac:dyDescent="0.25">
      <c r="A1349" s="46">
        <v>71.7</v>
      </c>
      <c r="B1349" s="48" t="b">
        <v>1</v>
      </c>
      <c r="U1349" s="37"/>
      <c r="V1349" s="37"/>
      <c r="W1349" s="9"/>
      <c r="X1349" s="8"/>
      <c r="Y1349" s="8"/>
      <c r="Z1349" s="8"/>
      <c r="AA1349" s="8"/>
      <c r="AB1349" s="8"/>
      <c r="AC1349" s="8"/>
      <c r="AD1349" s="8"/>
      <c r="AE1349" s="8"/>
      <c r="AG1349" s="37"/>
      <c r="AH1349" s="37"/>
      <c r="AI1349" s="9"/>
      <c r="AJ1349" s="8"/>
      <c r="AK1349" s="8"/>
      <c r="AL1349" s="8"/>
      <c r="AM1349" s="8"/>
      <c r="AN1349" s="8"/>
      <c r="AO1349" s="8"/>
      <c r="AP1349" s="8"/>
      <c r="AQ1349" s="8"/>
      <c r="AS1349" s="37"/>
      <c r="AT1349" s="37"/>
      <c r="AU1349" s="9"/>
      <c r="AV1349" s="8"/>
      <c r="AW1349" s="8"/>
      <c r="AX1349" s="8"/>
      <c r="AY1349" s="8"/>
      <c r="AZ1349" s="8"/>
      <c r="BA1349" s="8"/>
      <c r="BB1349" s="8"/>
      <c r="BC1349" s="8"/>
    </row>
    <row r="1350" spans="1:55" x14ac:dyDescent="0.25">
      <c r="A1350" s="46">
        <v>72</v>
      </c>
      <c r="B1350" s="48" t="b">
        <v>1</v>
      </c>
      <c r="U1350" s="37"/>
      <c r="V1350" s="37"/>
      <c r="W1350" s="9"/>
      <c r="X1350" s="8"/>
      <c r="Y1350" s="8"/>
      <c r="Z1350" s="8"/>
      <c r="AA1350" s="8"/>
      <c r="AB1350" s="8"/>
      <c r="AC1350" s="8"/>
      <c r="AD1350" s="8"/>
      <c r="AE1350" s="8"/>
      <c r="AG1350" s="37"/>
      <c r="AH1350" s="37"/>
      <c r="AI1350" s="9"/>
      <c r="AJ1350" s="8"/>
      <c r="AK1350" s="8"/>
      <c r="AL1350" s="8"/>
      <c r="AM1350" s="8"/>
      <c r="AN1350" s="8"/>
      <c r="AO1350" s="8"/>
      <c r="AP1350" s="8"/>
      <c r="AQ1350" s="8"/>
      <c r="AS1350" s="37"/>
      <c r="AT1350" s="37"/>
      <c r="AU1350" s="9"/>
      <c r="AV1350" s="8"/>
      <c r="AW1350" s="8"/>
      <c r="AX1350" s="8"/>
      <c r="AY1350" s="8"/>
      <c r="AZ1350" s="8"/>
      <c r="BA1350" s="8"/>
      <c r="BB1350" s="8"/>
      <c r="BC1350" s="8"/>
    </row>
    <row r="1351" spans="1:55" x14ac:dyDescent="0.25">
      <c r="A1351" s="46">
        <v>69.900000000000006</v>
      </c>
      <c r="B1351" s="48" t="b">
        <v>1</v>
      </c>
      <c r="U1351" s="37"/>
      <c r="V1351" s="37"/>
      <c r="W1351" s="9"/>
      <c r="X1351" s="8"/>
      <c r="Y1351" s="8"/>
      <c r="Z1351" s="8"/>
      <c r="AA1351" s="8"/>
      <c r="AB1351" s="8"/>
      <c r="AC1351" s="8"/>
      <c r="AD1351" s="8"/>
      <c r="AE1351" s="8"/>
      <c r="AG1351" s="37"/>
      <c r="AH1351" s="37"/>
      <c r="AI1351" s="9"/>
      <c r="AJ1351" s="8"/>
      <c r="AK1351" s="8"/>
      <c r="AL1351" s="8"/>
      <c r="AM1351" s="8"/>
      <c r="AN1351" s="8"/>
      <c r="AO1351" s="8"/>
      <c r="AP1351" s="8"/>
      <c r="AQ1351" s="8"/>
      <c r="AS1351" s="37"/>
      <c r="AT1351" s="37"/>
      <c r="AU1351" s="9"/>
      <c r="AV1351" s="8"/>
      <c r="AW1351" s="8"/>
      <c r="AX1351" s="8"/>
      <c r="AY1351" s="8"/>
      <c r="AZ1351" s="8"/>
      <c r="BA1351" s="8"/>
      <c r="BB1351" s="8"/>
      <c r="BC1351" s="8"/>
    </row>
    <row r="1352" spans="1:55" x14ac:dyDescent="0.25">
      <c r="A1352" s="46">
        <v>69.5</v>
      </c>
      <c r="B1352" s="48" t="b">
        <v>1</v>
      </c>
      <c r="U1352" s="37"/>
      <c r="V1352" s="37"/>
      <c r="W1352" s="9"/>
      <c r="X1352" s="8"/>
      <c r="Y1352" s="8"/>
      <c r="Z1352" s="8"/>
      <c r="AA1352" s="8"/>
      <c r="AB1352" s="8"/>
      <c r="AC1352" s="8"/>
      <c r="AD1352" s="8"/>
      <c r="AE1352" s="8"/>
      <c r="AG1352" s="37"/>
      <c r="AH1352" s="37"/>
      <c r="AI1352" s="9"/>
      <c r="AJ1352" s="8"/>
      <c r="AK1352" s="8"/>
      <c r="AL1352" s="8"/>
      <c r="AM1352" s="8"/>
      <c r="AN1352" s="8"/>
      <c r="AO1352" s="8"/>
      <c r="AP1352" s="8"/>
      <c r="AQ1352" s="8"/>
      <c r="AS1352" s="37"/>
      <c r="AT1352" s="37"/>
      <c r="AU1352" s="9"/>
      <c r="AV1352" s="8"/>
      <c r="AW1352" s="8"/>
      <c r="AX1352" s="8"/>
      <c r="AY1352" s="8"/>
      <c r="AZ1352" s="8"/>
      <c r="BA1352" s="8"/>
      <c r="BB1352" s="8"/>
      <c r="BC1352" s="8"/>
    </row>
    <row r="1353" spans="1:55" x14ac:dyDescent="0.25">
      <c r="A1353" s="46">
        <v>69.099999999999994</v>
      </c>
      <c r="B1353" s="48" t="b">
        <v>1</v>
      </c>
      <c r="U1353" s="37"/>
      <c r="V1353" s="37"/>
      <c r="W1353" s="9"/>
      <c r="X1353" s="8"/>
      <c r="Y1353" s="8"/>
      <c r="Z1353" s="8"/>
      <c r="AA1353" s="8"/>
      <c r="AB1353" s="8"/>
      <c r="AC1353" s="8"/>
      <c r="AD1353" s="8"/>
      <c r="AE1353" s="8"/>
      <c r="AG1353" s="37"/>
      <c r="AH1353" s="37"/>
      <c r="AI1353" s="9"/>
      <c r="AJ1353" s="8"/>
      <c r="AK1353" s="8"/>
      <c r="AL1353" s="8"/>
      <c r="AM1353" s="8"/>
      <c r="AN1353" s="8"/>
      <c r="AO1353" s="8"/>
      <c r="AP1353" s="8"/>
      <c r="AQ1353" s="8"/>
      <c r="AS1353" s="37"/>
      <c r="AT1353" s="37"/>
      <c r="AU1353" s="9"/>
      <c r="AV1353" s="8"/>
      <c r="AW1353" s="8"/>
      <c r="AX1353" s="8"/>
      <c r="AY1353" s="8"/>
      <c r="AZ1353" s="8"/>
      <c r="BA1353" s="8"/>
      <c r="BB1353" s="8"/>
      <c r="BC1353" s="8"/>
    </row>
    <row r="1354" spans="1:55" x14ac:dyDescent="0.25">
      <c r="A1354" s="46">
        <v>68.5</v>
      </c>
      <c r="B1354" s="48" t="b">
        <v>1</v>
      </c>
      <c r="U1354" s="37"/>
      <c r="V1354" s="37"/>
      <c r="W1354" s="9"/>
      <c r="X1354" s="8"/>
      <c r="Y1354" s="8"/>
      <c r="Z1354" s="8"/>
      <c r="AA1354" s="8"/>
      <c r="AB1354" s="8"/>
      <c r="AC1354" s="8"/>
      <c r="AD1354" s="8"/>
      <c r="AE1354" s="8"/>
      <c r="AG1354" s="37"/>
      <c r="AH1354" s="37"/>
      <c r="AI1354" s="9"/>
      <c r="AJ1354" s="8"/>
      <c r="AK1354" s="8"/>
      <c r="AL1354" s="8"/>
      <c r="AM1354" s="8"/>
      <c r="AN1354" s="8"/>
      <c r="AO1354" s="8"/>
      <c r="AP1354" s="8"/>
      <c r="AQ1354" s="8"/>
      <c r="AS1354" s="37"/>
      <c r="AT1354" s="37"/>
      <c r="AU1354" s="9"/>
      <c r="AV1354" s="8"/>
      <c r="AW1354" s="8"/>
      <c r="AX1354" s="8"/>
      <c r="AY1354" s="8"/>
      <c r="AZ1354" s="8"/>
      <c r="BA1354" s="8"/>
      <c r="BB1354" s="8"/>
      <c r="BC1354" s="8"/>
    </row>
    <row r="1355" spans="1:55" x14ac:dyDescent="0.25">
      <c r="A1355" s="46">
        <v>67.8</v>
      </c>
      <c r="B1355" s="48" t="b">
        <v>1</v>
      </c>
      <c r="U1355" s="37"/>
      <c r="V1355" s="37"/>
      <c r="W1355" s="9"/>
      <c r="X1355" s="8"/>
      <c r="Y1355" s="8"/>
      <c r="Z1355" s="8"/>
      <c r="AA1355" s="8"/>
      <c r="AB1355" s="8"/>
      <c r="AC1355" s="8"/>
      <c r="AD1355" s="8"/>
      <c r="AE1355" s="8"/>
      <c r="AG1355" s="37"/>
      <c r="AH1355" s="37"/>
      <c r="AI1355" s="9"/>
      <c r="AJ1355" s="8"/>
      <c r="AK1355" s="8"/>
      <c r="AL1355" s="8"/>
      <c r="AM1355" s="8"/>
      <c r="AN1355" s="8"/>
      <c r="AO1355" s="8"/>
      <c r="AP1355" s="8"/>
      <c r="AQ1355" s="8"/>
      <c r="AS1355" s="37"/>
      <c r="AT1355" s="37"/>
      <c r="AU1355" s="9"/>
      <c r="AV1355" s="8"/>
      <c r="AW1355" s="8"/>
      <c r="AX1355" s="8"/>
      <c r="AY1355" s="8"/>
      <c r="AZ1355" s="8"/>
      <c r="BA1355" s="8"/>
      <c r="BB1355" s="8"/>
      <c r="BC1355" s="8"/>
    </row>
    <row r="1356" spans="1:55" x14ac:dyDescent="0.25">
      <c r="A1356" s="46">
        <v>67.8</v>
      </c>
      <c r="B1356" s="48" t="b">
        <v>1</v>
      </c>
      <c r="U1356" s="37"/>
      <c r="V1356" s="37"/>
      <c r="W1356" s="9"/>
      <c r="X1356" s="8"/>
      <c r="Y1356" s="8"/>
      <c r="Z1356" s="8"/>
      <c r="AA1356" s="8"/>
      <c r="AB1356" s="8"/>
      <c r="AC1356" s="8"/>
      <c r="AD1356" s="8"/>
      <c r="AE1356" s="8"/>
      <c r="AG1356" s="37"/>
      <c r="AH1356" s="37"/>
      <c r="AI1356" s="9"/>
      <c r="AJ1356" s="8"/>
      <c r="AK1356" s="8"/>
      <c r="AL1356" s="8"/>
      <c r="AM1356" s="8"/>
      <c r="AN1356" s="8"/>
      <c r="AO1356" s="8"/>
      <c r="AP1356" s="8"/>
      <c r="AQ1356" s="8"/>
      <c r="AS1356" s="37"/>
      <c r="AT1356" s="37"/>
      <c r="AU1356" s="9"/>
      <c r="AV1356" s="8"/>
      <c r="AW1356" s="8"/>
      <c r="AX1356" s="8"/>
      <c r="AY1356" s="8"/>
      <c r="AZ1356" s="8"/>
      <c r="BA1356" s="8"/>
      <c r="BB1356" s="8"/>
      <c r="BC1356" s="8"/>
    </row>
    <row r="1357" spans="1:55" x14ac:dyDescent="0.25">
      <c r="A1357" s="46">
        <v>66.599999999999994</v>
      </c>
      <c r="B1357" s="48" t="b">
        <v>1</v>
      </c>
      <c r="U1357" s="37"/>
      <c r="V1357" s="37"/>
      <c r="W1357" s="9"/>
      <c r="X1357" s="8"/>
      <c r="Y1357" s="8"/>
      <c r="Z1357" s="8"/>
      <c r="AA1357" s="8"/>
      <c r="AB1357" s="8"/>
      <c r="AC1357" s="8"/>
      <c r="AD1357" s="8"/>
      <c r="AE1357" s="8"/>
      <c r="AG1357" s="37"/>
      <c r="AH1357" s="37"/>
      <c r="AI1357" s="9"/>
      <c r="AJ1357" s="8"/>
      <c r="AK1357" s="8"/>
      <c r="AL1357" s="8"/>
      <c r="AM1357" s="8"/>
      <c r="AN1357" s="8"/>
      <c r="AO1357" s="8"/>
      <c r="AP1357" s="8"/>
      <c r="AQ1357" s="8"/>
      <c r="AS1357" s="37"/>
      <c r="AT1357" s="37"/>
      <c r="AU1357" s="9"/>
      <c r="AV1357" s="8"/>
      <c r="AW1357" s="8"/>
      <c r="AX1357" s="8"/>
      <c r="AY1357" s="8"/>
      <c r="AZ1357" s="8"/>
      <c r="BA1357" s="8"/>
      <c r="BB1357" s="8"/>
      <c r="BC1357" s="8"/>
    </row>
    <row r="1358" spans="1:55" x14ac:dyDescent="0.25">
      <c r="A1358" s="46">
        <v>65.3</v>
      </c>
      <c r="B1358" s="48" t="b">
        <v>1</v>
      </c>
      <c r="U1358" s="37"/>
      <c r="V1358" s="37"/>
      <c r="W1358" s="9"/>
      <c r="X1358" s="8"/>
      <c r="Y1358" s="8"/>
      <c r="Z1358" s="8"/>
      <c r="AA1358" s="8"/>
      <c r="AB1358" s="8"/>
      <c r="AC1358" s="8"/>
      <c r="AD1358" s="8"/>
      <c r="AE1358" s="8"/>
      <c r="AG1358" s="37"/>
      <c r="AH1358" s="37"/>
      <c r="AI1358" s="9"/>
      <c r="AJ1358" s="8"/>
      <c r="AK1358" s="8"/>
      <c r="AL1358" s="8"/>
      <c r="AM1358" s="8"/>
      <c r="AN1358" s="8"/>
      <c r="AO1358" s="8"/>
      <c r="AP1358" s="8"/>
      <c r="AQ1358" s="8"/>
      <c r="AS1358" s="37"/>
      <c r="AT1358" s="37"/>
      <c r="AU1358" s="9"/>
      <c r="AV1358" s="8"/>
      <c r="AW1358" s="8"/>
      <c r="AX1358" s="8"/>
      <c r="AY1358" s="8"/>
      <c r="AZ1358" s="8"/>
      <c r="BA1358" s="8"/>
      <c r="BB1358" s="8"/>
      <c r="BC1358" s="8"/>
    </row>
    <row r="1359" spans="1:55" x14ac:dyDescent="0.25">
      <c r="A1359" s="46">
        <v>65</v>
      </c>
      <c r="B1359" s="48" t="b">
        <v>1</v>
      </c>
      <c r="U1359" s="37"/>
      <c r="V1359" s="37"/>
      <c r="W1359" s="9"/>
      <c r="X1359" s="8"/>
      <c r="Y1359" s="8"/>
      <c r="Z1359" s="8"/>
      <c r="AA1359" s="8"/>
      <c r="AB1359" s="8"/>
      <c r="AC1359" s="8"/>
      <c r="AD1359" s="8"/>
      <c r="AE1359" s="8"/>
      <c r="AG1359" s="37"/>
      <c r="AH1359" s="37"/>
      <c r="AI1359" s="9"/>
      <c r="AJ1359" s="8"/>
      <c r="AK1359" s="8"/>
      <c r="AL1359" s="8"/>
      <c r="AM1359" s="8"/>
      <c r="AN1359" s="8"/>
      <c r="AO1359" s="8"/>
      <c r="AP1359" s="8"/>
      <c r="AQ1359" s="8"/>
      <c r="AS1359" s="37"/>
      <c r="AT1359" s="37"/>
      <c r="AU1359" s="9"/>
      <c r="AV1359" s="8"/>
      <c r="AW1359" s="8"/>
      <c r="AX1359" s="8"/>
      <c r="AY1359" s="8"/>
      <c r="AZ1359" s="8"/>
      <c r="BA1359" s="8"/>
      <c r="BB1359" s="8"/>
      <c r="BC1359" s="8"/>
    </row>
    <row r="1360" spans="1:55" x14ac:dyDescent="0.25">
      <c r="A1360" s="46">
        <v>64.599999999999994</v>
      </c>
      <c r="B1360" s="48" t="b">
        <v>1</v>
      </c>
      <c r="U1360" s="37"/>
      <c r="V1360" s="37"/>
      <c r="W1360" s="9"/>
      <c r="X1360" s="8"/>
      <c r="Y1360" s="8"/>
      <c r="Z1360" s="8"/>
      <c r="AA1360" s="8"/>
      <c r="AB1360" s="8"/>
      <c r="AC1360" s="8"/>
      <c r="AD1360" s="8"/>
      <c r="AE1360" s="8"/>
      <c r="AG1360" s="37"/>
      <c r="AH1360" s="37"/>
      <c r="AI1360" s="9"/>
      <c r="AJ1360" s="8"/>
      <c r="AK1360" s="8"/>
      <c r="AL1360" s="8"/>
      <c r="AM1360" s="8"/>
      <c r="AN1360" s="8"/>
      <c r="AO1360" s="8"/>
      <c r="AP1360" s="8"/>
      <c r="AQ1360" s="8"/>
      <c r="AS1360" s="37"/>
      <c r="AT1360" s="37"/>
      <c r="AU1360" s="9"/>
      <c r="AV1360" s="8"/>
      <c r="AW1360" s="8"/>
      <c r="AX1360" s="8"/>
      <c r="AY1360" s="8"/>
      <c r="AZ1360" s="8"/>
      <c r="BA1360" s="8"/>
      <c r="BB1360" s="8"/>
      <c r="BC1360" s="8"/>
    </row>
    <row r="1361" spans="1:55" x14ac:dyDescent="0.25">
      <c r="A1361" s="46">
        <v>64.7</v>
      </c>
      <c r="B1361" s="48" t="b">
        <v>1</v>
      </c>
      <c r="U1361" s="37"/>
      <c r="V1361" s="37"/>
      <c r="W1361" s="9"/>
      <c r="X1361" s="8"/>
      <c r="Y1361" s="8"/>
      <c r="Z1361" s="8"/>
      <c r="AA1361" s="8"/>
      <c r="AB1361" s="8"/>
      <c r="AC1361" s="8"/>
      <c r="AD1361" s="8"/>
      <c r="AE1361" s="8"/>
      <c r="AG1361" s="37"/>
      <c r="AH1361" s="37"/>
      <c r="AI1361" s="9"/>
      <c r="AJ1361" s="8"/>
      <c r="AK1361" s="8"/>
      <c r="AL1361" s="8"/>
      <c r="AM1361" s="8"/>
      <c r="AN1361" s="8"/>
      <c r="AO1361" s="8"/>
      <c r="AP1361" s="8"/>
      <c r="AQ1361" s="8"/>
      <c r="AS1361" s="37"/>
      <c r="AT1361" s="37"/>
      <c r="AU1361" s="9"/>
      <c r="AV1361" s="8"/>
      <c r="AW1361" s="8"/>
      <c r="AX1361" s="8"/>
      <c r="AY1361" s="8"/>
      <c r="AZ1361" s="8"/>
      <c r="BA1361" s="8"/>
      <c r="BB1361" s="8"/>
      <c r="BC1361" s="8"/>
    </row>
    <row r="1362" spans="1:55" x14ac:dyDescent="0.25">
      <c r="A1362" s="46">
        <v>64.400000000000006</v>
      </c>
      <c r="B1362" s="48" t="b">
        <v>1</v>
      </c>
      <c r="U1362" s="37"/>
      <c r="V1362" s="37"/>
      <c r="W1362" s="9"/>
      <c r="X1362" s="8"/>
      <c r="Y1362" s="8"/>
      <c r="Z1362" s="8"/>
      <c r="AA1362" s="8"/>
      <c r="AB1362" s="8"/>
      <c r="AC1362" s="8"/>
      <c r="AD1362" s="8"/>
      <c r="AE1362" s="8"/>
      <c r="AG1362" s="37"/>
      <c r="AH1362" s="37"/>
      <c r="AI1362" s="9"/>
      <c r="AJ1362" s="8"/>
      <c r="AK1362" s="8"/>
      <c r="AL1362" s="8"/>
      <c r="AM1362" s="8"/>
      <c r="AN1362" s="8"/>
      <c r="AO1362" s="8"/>
      <c r="AP1362" s="8"/>
      <c r="AQ1362" s="8"/>
      <c r="AS1362" s="37"/>
      <c r="AT1362" s="37"/>
      <c r="AU1362" s="9"/>
      <c r="AV1362" s="8"/>
      <c r="AW1362" s="8"/>
      <c r="AX1362" s="8"/>
      <c r="AY1362" s="8"/>
      <c r="AZ1362" s="8"/>
      <c r="BA1362" s="8"/>
      <c r="BB1362" s="8"/>
      <c r="BC1362" s="8"/>
    </row>
    <row r="1363" spans="1:55" x14ac:dyDescent="0.25">
      <c r="A1363" s="46">
        <v>64.7</v>
      </c>
      <c r="B1363" s="48" t="b">
        <v>1</v>
      </c>
      <c r="U1363" s="37"/>
      <c r="V1363" s="37"/>
      <c r="W1363" s="9"/>
      <c r="X1363" s="8"/>
      <c r="Y1363" s="8"/>
      <c r="Z1363" s="8"/>
      <c r="AA1363" s="8"/>
      <c r="AB1363" s="8"/>
      <c r="AC1363" s="8"/>
      <c r="AD1363" s="8"/>
      <c r="AE1363" s="8"/>
      <c r="AG1363" s="37"/>
      <c r="AH1363" s="37"/>
      <c r="AI1363" s="9"/>
      <c r="AJ1363" s="8"/>
      <c r="AK1363" s="8"/>
      <c r="AL1363" s="8"/>
      <c r="AM1363" s="8"/>
      <c r="AN1363" s="8"/>
      <c r="AO1363" s="8"/>
      <c r="AP1363" s="8"/>
      <c r="AQ1363" s="8"/>
      <c r="AS1363" s="37"/>
      <c r="AT1363" s="37"/>
      <c r="AU1363" s="9"/>
      <c r="AV1363" s="8"/>
      <c r="AW1363" s="8"/>
      <c r="AX1363" s="8"/>
      <c r="AY1363" s="8"/>
      <c r="AZ1363" s="8"/>
      <c r="BA1363" s="8"/>
      <c r="BB1363" s="8"/>
      <c r="BC1363" s="8"/>
    </row>
    <row r="1364" spans="1:55" x14ac:dyDescent="0.25">
      <c r="A1364" s="46">
        <v>64.400000000000006</v>
      </c>
      <c r="B1364" s="48" t="b">
        <v>1</v>
      </c>
      <c r="U1364" s="37"/>
      <c r="V1364" s="37"/>
      <c r="W1364" s="9"/>
      <c r="X1364" s="8"/>
      <c r="Y1364" s="8"/>
      <c r="Z1364" s="8"/>
      <c r="AA1364" s="8"/>
      <c r="AB1364" s="8"/>
      <c r="AC1364" s="8"/>
      <c r="AD1364" s="8"/>
      <c r="AE1364" s="8"/>
      <c r="AG1364" s="37"/>
      <c r="AH1364" s="37"/>
      <c r="AI1364" s="9"/>
      <c r="AJ1364" s="8"/>
      <c r="AK1364" s="8"/>
      <c r="AL1364" s="8"/>
      <c r="AM1364" s="8"/>
      <c r="AN1364" s="8"/>
      <c r="AO1364" s="8"/>
      <c r="AP1364" s="8"/>
      <c r="AQ1364" s="8"/>
      <c r="AS1364" s="37"/>
      <c r="AT1364" s="37"/>
      <c r="AU1364" s="9"/>
      <c r="AV1364" s="8"/>
      <c r="AW1364" s="8"/>
      <c r="AX1364" s="8"/>
      <c r="AY1364" s="8"/>
      <c r="AZ1364" s="8"/>
      <c r="BA1364" s="8"/>
      <c r="BB1364" s="8"/>
      <c r="BC1364" s="8"/>
    </row>
    <row r="1365" spans="1:55" x14ac:dyDescent="0.25">
      <c r="A1365" s="46">
        <v>63.9</v>
      </c>
      <c r="B1365" s="48" t="b">
        <v>1</v>
      </c>
      <c r="U1365" s="37"/>
      <c r="V1365" s="37"/>
      <c r="W1365" s="9"/>
      <c r="X1365" s="8"/>
      <c r="Y1365" s="8"/>
      <c r="Z1365" s="8"/>
      <c r="AA1365" s="8"/>
      <c r="AB1365" s="8"/>
      <c r="AC1365" s="8"/>
      <c r="AD1365" s="8"/>
      <c r="AE1365" s="8"/>
      <c r="AG1365" s="37"/>
      <c r="AH1365" s="37"/>
      <c r="AI1365" s="9"/>
      <c r="AJ1365" s="8"/>
      <c r="AK1365" s="8"/>
      <c r="AL1365" s="8"/>
      <c r="AM1365" s="8"/>
      <c r="AN1365" s="8"/>
      <c r="AO1365" s="8"/>
      <c r="AP1365" s="8"/>
      <c r="AQ1365" s="8"/>
      <c r="AS1365" s="37"/>
      <c r="AT1365" s="37"/>
      <c r="AU1365" s="9"/>
      <c r="AV1365" s="8"/>
      <c r="AW1365" s="8"/>
      <c r="AX1365" s="8"/>
      <c r="AY1365" s="8"/>
      <c r="AZ1365" s="8"/>
      <c r="BA1365" s="8"/>
      <c r="BB1365" s="8"/>
      <c r="BC1365" s="8"/>
    </row>
    <row r="1366" spans="1:55" x14ac:dyDescent="0.25">
      <c r="A1366" s="46">
        <v>63.4</v>
      </c>
      <c r="B1366" s="48" t="b">
        <v>1</v>
      </c>
      <c r="U1366" s="37"/>
      <c r="V1366" s="37"/>
      <c r="W1366" s="9"/>
      <c r="X1366" s="8"/>
      <c r="Y1366" s="8"/>
      <c r="Z1366" s="8"/>
      <c r="AA1366" s="8"/>
      <c r="AB1366" s="8"/>
      <c r="AC1366" s="8"/>
      <c r="AD1366" s="8"/>
      <c r="AE1366" s="8"/>
      <c r="AG1366" s="37"/>
      <c r="AH1366" s="37"/>
      <c r="AI1366" s="9"/>
      <c r="AJ1366" s="8"/>
      <c r="AK1366" s="8"/>
      <c r="AL1366" s="8"/>
      <c r="AM1366" s="8"/>
      <c r="AN1366" s="8"/>
      <c r="AO1366" s="8"/>
      <c r="AP1366" s="8"/>
      <c r="AQ1366" s="8"/>
      <c r="AS1366" s="37"/>
      <c r="AT1366" s="37"/>
      <c r="AU1366" s="9"/>
      <c r="AV1366" s="8"/>
      <c r="AW1366" s="8"/>
      <c r="AX1366" s="8"/>
      <c r="AY1366" s="8"/>
      <c r="AZ1366" s="8"/>
      <c r="BA1366" s="8"/>
      <c r="BB1366" s="8"/>
      <c r="BC1366" s="8"/>
    </row>
    <row r="1367" spans="1:55" x14ac:dyDescent="0.25">
      <c r="A1367" s="46">
        <v>62.9</v>
      </c>
      <c r="B1367" s="48" t="b">
        <v>1</v>
      </c>
      <c r="U1367" s="37"/>
      <c r="V1367" s="37"/>
      <c r="W1367" s="9"/>
      <c r="X1367" s="8"/>
      <c r="Y1367" s="8"/>
      <c r="Z1367" s="8"/>
      <c r="AA1367" s="8"/>
      <c r="AB1367" s="8"/>
      <c r="AC1367" s="8"/>
      <c r="AD1367" s="8"/>
      <c r="AE1367" s="8"/>
      <c r="AG1367" s="37"/>
      <c r="AH1367" s="37"/>
      <c r="AI1367" s="9"/>
      <c r="AJ1367" s="8"/>
      <c r="AK1367" s="8"/>
      <c r="AL1367" s="8"/>
      <c r="AM1367" s="8"/>
      <c r="AN1367" s="8"/>
      <c r="AO1367" s="8"/>
      <c r="AP1367" s="8"/>
      <c r="AQ1367" s="8"/>
      <c r="AS1367" s="37"/>
      <c r="AT1367" s="37"/>
      <c r="AU1367" s="9"/>
      <c r="AV1367" s="8"/>
      <c r="AW1367" s="8"/>
      <c r="AX1367" s="8"/>
      <c r="AY1367" s="8"/>
      <c r="AZ1367" s="8"/>
      <c r="BA1367" s="8"/>
      <c r="BB1367" s="8"/>
      <c r="BC1367" s="8"/>
    </row>
    <row r="1368" spans="1:55" x14ac:dyDescent="0.25">
      <c r="A1368" s="46">
        <v>62.6</v>
      </c>
      <c r="B1368" s="48" t="b">
        <v>1</v>
      </c>
      <c r="U1368" s="37"/>
      <c r="V1368" s="37"/>
      <c r="W1368" s="9"/>
      <c r="X1368" s="8"/>
      <c r="Y1368" s="8"/>
      <c r="Z1368" s="8"/>
      <c r="AA1368" s="8"/>
      <c r="AB1368" s="8"/>
      <c r="AC1368" s="8"/>
      <c r="AD1368" s="8"/>
      <c r="AE1368" s="8"/>
      <c r="AG1368" s="37"/>
      <c r="AH1368" s="37"/>
      <c r="AI1368" s="9"/>
      <c r="AJ1368" s="8"/>
      <c r="AK1368" s="8"/>
      <c r="AL1368" s="8"/>
      <c r="AM1368" s="8"/>
      <c r="AN1368" s="8"/>
      <c r="AO1368" s="8"/>
      <c r="AP1368" s="8"/>
      <c r="AQ1368" s="8"/>
      <c r="AS1368" s="37"/>
      <c r="AT1368" s="37"/>
      <c r="AU1368" s="9"/>
      <c r="AV1368" s="8"/>
      <c r="AW1368" s="8"/>
      <c r="AX1368" s="8"/>
      <c r="AY1368" s="8"/>
      <c r="AZ1368" s="8"/>
      <c r="BA1368" s="8"/>
      <c r="BB1368" s="8"/>
      <c r="BC1368" s="8"/>
    </row>
    <row r="1369" spans="1:55" x14ac:dyDescent="0.25">
      <c r="A1369" s="46">
        <v>62.1</v>
      </c>
      <c r="B1369" s="48" t="b">
        <v>1</v>
      </c>
      <c r="U1369" s="37"/>
      <c r="V1369" s="37"/>
      <c r="W1369" s="9"/>
      <c r="X1369" s="8"/>
      <c r="Y1369" s="8"/>
      <c r="Z1369" s="8"/>
      <c r="AA1369" s="8"/>
      <c r="AB1369" s="8"/>
      <c r="AC1369" s="8"/>
      <c r="AD1369" s="8"/>
      <c r="AE1369" s="8"/>
      <c r="AG1369" s="37"/>
      <c r="AH1369" s="37"/>
      <c r="AI1369" s="9"/>
      <c r="AJ1369" s="8"/>
      <c r="AK1369" s="8"/>
      <c r="AL1369" s="8"/>
      <c r="AM1369" s="8"/>
      <c r="AN1369" s="8"/>
      <c r="AO1369" s="8"/>
      <c r="AP1369" s="8"/>
      <c r="AQ1369" s="8"/>
      <c r="AS1369" s="37"/>
      <c r="AT1369" s="37"/>
      <c r="AU1369" s="9"/>
      <c r="AV1369" s="8"/>
      <c r="AW1369" s="8"/>
      <c r="AX1369" s="8"/>
      <c r="AY1369" s="8"/>
      <c r="AZ1369" s="8"/>
      <c r="BA1369" s="8"/>
      <c r="BB1369" s="8"/>
      <c r="BC1369" s="8"/>
    </row>
    <row r="1370" spans="1:55" x14ac:dyDescent="0.25">
      <c r="A1370" s="46">
        <v>61.2</v>
      </c>
      <c r="B1370" s="48" t="b">
        <v>1</v>
      </c>
      <c r="U1370" s="37"/>
      <c r="V1370" s="37"/>
      <c r="W1370" s="9"/>
      <c r="X1370" s="8"/>
      <c r="Y1370" s="8"/>
      <c r="Z1370" s="8"/>
      <c r="AA1370" s="8"/>
      <c r="AB1370" s="8"/>
      <c r="AC1370" s="8"/>
      <c r="AD1370" s="8"/>
      <c r="AE1370" s="8"/>
      <c r="AG1370" s="37"/>
      <c r="AH1370" s="37"/>
      <c r="AI1370" s="9"/>
      <c r="AJ1370" s="8"/>
      <c r="AK1370" s="8"/>
      <c r="AL1370" s="8"/>
      <c r="AM1370" s="8"/>
      <c r="AN1370" s="8"/>
      <c r="AO1370" s="8"/>
      <c r="AP1370" s="8"/>
      <c r="AQ1370" s="8"/>
      <c r="AS1370" s="37"/>
      <c r="AT1370" s="37"/>
      <c r="AU1370" s="9"/>
      <c r="AV1370" s="8"/>
      <c r="AW1370" s="8"/>
      <c r="AX1370" s="8"/>
      <c r="AY1370" s="8"/>
      <c r="AZ1370" s="8"/>
      <c r="BA1370" s="8"/>
      <c r="BB1370" s="8"/>
      <c r="BC1370" s="8"/>
    </row>
    <row r="1371" spans="1:55" x14ac:dyDescent="0.25">
      <c r="A1371" s="46">
        <v>63</v>
      </c>
      <c r="B1371" s="48" t="b">
        <v>1</v>
      </c>
      <c r="U1371" s="37"/>
      <c r="V1371" s="37"/>
      <c r="W1371" s="9"/>
      <c r="X1371" s="8"/>
      <c r="Y1371" s="8"/>
      <c r="Z1371" s="8"/>
      <c r="AA1371" s="8"/>
      <c r="AB1371" s="8"/>
      <c r="AC1371" s="8"/>
      <c r="AD1371" s="8"/>
      <c r="AE1371" s="8"/>
      <c r="AG1371" s="37"/>
      <c r="AH1371" s="37"/>
      <c r="AI1371" s="9"/>
      <c r="AJ1371" s="8"/>
      <c r="AK1371" s="8"/>
      <c r="AL1371" s="8"/>
      <c r="AM1371" s="8"/>
      <c r="AN1371" s="8"/>
      <c r="AO1371" s="8"/>
      <c r="AP1371" s="8"/>
      <c r="AQ1371" s="8"/>
      <c r="AS1371" s="37"/>
      <c r="AT1371" s="37"/>
      <c r="AU1371" s="9"/>
      <c r="AV1371" s="8"/>
      <c r="AW1371" s="8"/>
      <c r="AX1371" s="8"/>
      <c r="AY1371" s="8"/>
      <c r="AZ1371" s="8"/>
      <c r="BA1371" s="8"/>
      <c r="BB1371" s="8"/>
      <c r="BC1371" s="8"/>
    </row>
    <row r="1372" spans="1:55" x14ac:dyDescent="0.25">
      <c r="A1372" s="46">
        <v>59.1</v>
      </c>
      <c r="B1372" s="48" t="b">
        <v>1</v>
      </c>
      <c r="U1372" s="37"/>
      <c r="V1372" s="37"/>
      <c r="W1372" s="9"/>
      <c r="X1372" s="8"/>
      <c r="Y1372" s="8"/>
      <c r="Z1372" s="8"/>
      <c r="AA1372" s="8"/>
      <c r="AB1372" s="8"/>
      <c r="AC1372" s="8"/>
      <c r="AD1372" s="8"/>
      <c r="AE1372" s="8"/>
      <c r="AG1372" s="37"/>
      <c r="AH1372" s="37"/>
      <c r="AI1372" s="9"/>
      <c r="AJ1372" s="8"/>
      <c r="AK1372" s="8"/>
      <c r="AL1372" s="8"/>
      <c r="AM1372" s="8"/>
      <c r="AN1372" s="8"/>
      <c r="AO1372" s="8"/>
      <c r="AP1372" s="8"/>
      <c r="AQ1372" s="8"/>
      <c r="AS1372" s="37"/>
      <c r="AT1372" s="37"/>
      <c r="AU1372" s="9"/>
      <c r="AV1372" s="8"/>
      <c r="AW1372" s="8"/>
      <c r="AX1372" s="8"/>
      <c r="AY1372" s="8"/>
      <c r="AZ1372" s="8"/>
      <c r="BA1372" s="8"/>
      <c r="BB1372" s="8"/>
      <c r="BC1372" s="8"/>
    </row>
    <row r="1373" spans="1:55" x14ac:dyDescent="0.25">
      <c r="A1373" s="46">
        <v>57.9</v>
      </c>
      <c r="B1373" s="48" t="b">
        <v>1</v>
      </c>
      <c r="U1373" s="37"/>
      <c r="V1373" s="37"/>
      <c r="W1373" s="9"/>
      <c r="X1373" s="8"/>
      <c r="Y1373" s="8"/>
      <c r="Z1373" s="8"/>
      <c r="AA1373" s="8"/>
      <c r="AB1373" s="8"/>
      <c r="AC1373" s="8"/>
      <c r="AD1373" s="8"/>
      <c r="AE1373" s="8"/>
      <c r="AG1373" s="37"/>
      <c r="AH1373" s="37"/>
      <c r="AI1373" s="9"/>
      <c r="AJ1373" s="8"/>
      <c r="AK1373" s="8"/>
      <c r="AL1373" s="8"/>
      <c r="AM1373" s="8"/>
      <c r="AN1373" s="8"/>
      <c r="AO1373" s="8"/>
      <c r="AP1373" s="8"/>
      <c r="AQ1373" s="8"/>
      <c r="AS1373" s="37"/>
      <c r="AT1373" s="37"/>
      <c r="AU1373" s="9"/>
      <c r="AV1373" s="8"/>
      <c r="AW1373" s="8"/>
      <c r="AX1373" s="8"/>
      <c r="AY1373" s="8"/>
      <c r="AZ1373" s="8"/>
      <c r="BA1373" s="8"/>
      <c r="BB1373" s="8"/>
      <c r="BC1373" s="8"/>
    </row>
    <row r="1374" spans="1:55" x14ac:dyDescent="0.25">
      <c r="A1374" s="46">
        <v>56.8</v>
      </c>
      <c r="B1374" s="48" t="b">
        <v>1</v>
      </c>
      <c r="U1374" s="37"/>
      <c r="V1374" s="37"/>
      <c r="W1374" s="9"/>
      <c r="X1374" s="8"/>
      <c r="Y1374" s="8"/>
      <c r="Z1374" s="8"/>
      <c r="AA1374" s="8"/>
      <c r="AB1374" s="8"/>
      <c r="AC1374" s="8"/>
      <c r="AD1374" s="8"/>
      <c r="AE1374" s="8"/>
      <c r="AG1374" s="37"/>
      <c r="AH1374" s="37"/>
      <c r="AI1374" s="9"/>
      <c r="AJ1374" s="8"/>
      <c r="AK1374" s="8"/>
      <c r="AL1374" s="8"/>
      <c r="AM1374" s="8"/>
      <c r="AN1374" s="8"/>
      <c r="AO1374" s="8"/>
      <c r="AP1374" s="8"/>
      <c r="AQ1374" s="8"/>
      <c r="AS1374" s="37"/>
      <c r="AT1374" s="37"/>
      <c r="AU1374" s="9"/>
      <c r="AV1374" s="8"/>
      <c r="AW1374" s="8"/>
      <c r="AX1374" s="8"/>
      <c r="AY1374" s="8"/>
      <c r="AZ1374" s="8"/>
      <c r="BA1374" s="8"/>
      <c r="BB1374" s="8"/>
      <c r="BC1374" s="8"/>
    </row>
    <row r="1375" spans="1:55" x14ac:dyDescent="0.25">
      <c r="A1375" s="46">
        <v>55.3</v>
      </c>
      <c r="B1375" s="48" t="b">
        <v>1</v>
      </c>
      <c r="U1375" s="37"/>
      <c r="V1375" s="37"/>
      <c r="W1375" s="9"/>
      <c r="X1375" s="8"/>
      <c r="Y1375" s="8"/>
      <c r="Z1375" s="8"/>
      <c r="AA1375" s="8"/>
      <c r="AB1375" s="8"/>
      <c r="AC1375" s="8"/>
      <c r="AD1375" s="8"/>
      <c r="AE1375" s="8"/>
      <c r="AG1375" s="37"/>
      <c r="AH1375" s="37"/>
      <c r="AI1375" s="9"/>
      <c r="AJ1375" s="8"/>
      <c r="AK1375" s="8"/>
      <c r="AL1375" s="8"/>
      <c r="AM1375" s="8"/>
      <c r="AN1375" s="8"/>
      <c r="AO1375" s="8"/>
      <c r="AP1375" s="8"/>
      <c r="AQ1375" s="8"/>
      <c r="AS1375" s="37"/>
      <c r="AT1375" s="37"/>
      <c r="AU1375" s="9"/>
      <c r="AV1375" s="8"/>
      <c r="AW1375" s="8"/>
      <c r="AX1375" s="8"/>
      <c r="AY1375" s="8"/>
      <c r="AZ1375" s="8"/>
      <c r="BA1375" s="8"/>
      <c r="BB1375" s="8"/>
      <c r="BC1375" s="8"/>
    </row>
    <row r="1376" spans="1:55" x14ac:dyDescent="0.25">
      <c r="A1376" s="46">
        <v>54.1</v>
      </c>
      <c r="B1376" s="48" t="b">
        <v>1</v>
      </c>
      <c r="U1376" s="37"/>
      <c r="V1376" s="37"/>
      <c r="W1376" s="9"/>
      <c r="X1376" s="8"/>
      <c r="Y1376" s="8"/>
      <c r="Z1376" s="8"/>
      <c r="AA1376" s="8"/>
      <c r="AB1376" s="8"/>
      <c r="AC1376" s="8"/>
      <c r="AD1376" s="8"/>
      <c r="AE1376" s="8"/>
      <c r="AG1376" s="37"/>
      <c r="AH1376" s="37"/>
      <c r="AI1376" s="9"/>
      <c r="AJ1376" s="8"/>
      <c r="AK1376" s="8"/>
      <c r="AL1376" s="8"/>
      <c r="AM1376" s="8"/>
      <c r="AN1376" s="8"/>
      <c r="AO1376" s="8"/>
      <c r="AP1376" s="8"/>
      <c r="AQ1376" s="8"/>
      <c r="AS1376" s="37"/>
      <c r="AT1376" s="37"/>
      <c r="AU1376" s="9"/>
      <c r="AV1376" s="8"/>
      <c r="AW1376" s="8"/>
      <c r="AX1376" s="8"/>
      <c r="AY1376" s="8"/>
      <c r="AZ1376" s="8"/>
      <c r="BA1376" s="8"/>
      <c r="BB1376" s="8"/>
      <c r="BC1376" s="8"/>
    </row>
    <row r="1377" spans="1:55" x14ac:dyDescent="0.25">
      <c r="A1377" s="46">
        <v>53</v>
      </c>
      <c r="B1377" s="48" t="b">
        <v>1</v>
      </c>
      <c r="U1377" s="37"/>
      <c r="V1377" s="37"/>
      <c r="W1377" s="9"/>
      <c r="X1377" s="8"/>
      <c r="Y1377" s="8"/>
      <c r="Z1377" s="8"/>
      <c r="AA1377" s="8"/>
      <c r="AB1377" s="8"/>
      <c r="AC1377" s="8"/>
      <c r="AD1377" s="8"/>
      <c r="AE1377" s="8"/>
      <c r="AG1377" s="37"/>
      <c r="AH1377" s="37"/>
      <c r="AI1377" s="9"/>
      <c r="AJ1377" s="8"/>
      <c r="AK1377" s="8"/>
      <c r="AL1377" s="8"/>
      <c r="AM1377" s="8"/>
      <c r="AN1377" s="8"/>
      <c r="AO1377" s="8"/>
      <c r="AP1377" s="8"/>
      <c r="AQ1377" s="8"/>
      <c r="AS1377" s="37"/>
      <c r="AT1377" s="37"/>
      <c r="AU1377" s="9"/>
      <c r="AV1377" s="8"/>
      <c r="AW1377" s="8"/>
      <c r="AX1377" s="8"/>
      <c r="AY1377" s="8"/>
      <c r="AZ1377" s="8"/>
      <c r="BA1377" s="8"/>
      <c r="BB1377" s="8"/>
      <c r="BC1377" s="8"/>
    </row>
    <row r="1378" spans="1:55" x14ac:dyDescent="0.25">
      <c r="A1378" s="46">
        <v>52.4</v>
      </c>
      <c r="B1378" s="48" t="b">
        <v>1</v>
      </c>
      <c r="U1378" s="37"/>
      <c r="V1378" s="37"/>
      <c r="W1378" s="9"/>
      <c r="X1378" s="8"/>
      <c r="Y1378" s="8"/>
      <c r="Z1378" s="8"/>
      <c r="AA1378" s="8"/>
      <c r="AB1378" s="8"/>
      <c r="AC1378" s="8"/>
      <c r="AD1378" s="8"/>
      <c r="AE1378" s="8"/>
      <c r="AG1378" s="37"/>
      <c r="AH1378" s="37"/>
      <c r="AI1378" s="9"/>
      <c r="AJ1378" s="8"/>
      <c r="AK1378" s="8"/>
      <c r="AL1378" s="8"/>
      <c r="AM1378" s="8"/>
      <c r="AN1378" s="8"/>
      <c r="AO1378" s="8"/>
      <c r="AP1378" s="8"/>
      <c r="AQ1378" s="8"/>
      <c r="AS1378" s="37"/>
      <c r="AT1378" s="37"/>
      <c r="AU1378" s="9"/>
      <c r="AV1378" s="8"/>
      <c r="AW1378" s="8"/>
      <c r="AX1378" s="8"/>
      <c r="AY1378" s="8"/>
      <c r="AZ1378" s="8"/>
      <c r="BA1378" s="8"/>
      <c r="BB1378" s="8"/>
      <c r="BC1378" s="8"/>
    </row>
    <row r="1379" spans="1:55" x14ac:dyDescent="0.25">
      <c r="A1379" s="46">
        <v>52.1</v>
      </c>
      <c r="B1379" s="48" t="b">
        <v>1</v>
      </c>
      <c r="U1379" s="37"/>
      <c r="V1379" s="37"/>
      <c r="W1379" s="9"/>
      <c r="X1379" s="8"/>
      <c r="Y1379" s="8"/>
      <c r="Z1379" s="8"/>
      <c r="AA1379" s="8"/>
      <c r="AB1379" s="8"/>
      <c r="AC1379" s="8"/>
      <c r="AD1379" s="8"/>
      <c r="AE1379" s="8"/>
      <c r="AG1379" s="37"/>
      <c r="AH1379" s="37"/>
      <c r="AI1379" s="9"/>
      <c r="AJ1379" s="8"/>
      <c r="AK1379" s="8"/>
      <c r="AL1379" s="8"/>
      <c r="AM1379" s="8"/>
      <c r="AN1379" s="8"/>
      <c r="AO1379" s="8"/>
      <c r="AP1379" s="8"/>
      <c r="AQ1379" s="8"/>
      <c r="AS1379" s="37"/>
      <c r="AT1379" s="37"/>
      <c r="AU1379" s="9"/>
      <c r="AV1379" s="8"/>
      <c r="AW1379" s="8"/>
      <c r="AX1379" s="8"/>
      <c r="AY1379" s="8"/>
      <c r="AZ1379" s="8"/>
      <c r="BA1379" s="8"/>
      <c r="BB1379" s="8"/>
      <c r="BC1379" s="8"/>
    </row>
    <row r="1380" spans="1:55" x14ac:dyDescent="0.25">
      <c r="A1380" s="46">
        <v>51.9</v>
      </c>
      <c r="B1380" s="48" t="b">
        <v>1</v>
      </c>
      <c r="U1380" s="37"/>
      <c r="V1380" s="37"/>
      <c r="W1380" s="9"/>
      <c r="X1380" s="8"/>
      <c r="Y1380" s="8"/>
      <c r="Z1380" s="8"/>
      <c r="AA1380" s="8"/>
      <c r="AB1380" s="8"/>
      <c r="AC1380" s="8"/>
      <c r="AD1380" s="8"/>
      <c r="AE1380" s="8"/>
      <c r="AG1380" s="37"/>
      <c r="AH1380" s="37"/>
      <c r="AI1380" s="9"/>
      <c r="AJ1380" s="8"/>
      <c r="AK1380" s="8"/>
      <c r="AL1380" s="8"/>
      <c r="AM1380" s="8"/>
      <c r="AN1380" s="8"/>
      <c r="AO1380" s="8"/>
      <c r="AP1380" s="8"/>
      <c r="AQ1380" s="8"/>
      <c r="AS1380" s="37"/>
      <c r="AT1380" s="37"/>
      <c r="AU1380" s="9"/>
      <c r="AV1380" s="8"/>
      <c r="AW1380" s="8"/>
      <c r="AX1380" s="8"/>
      <c r="AY1380" s="8"/>
      <c r="AZ1380" s="8"/>
      <c r="BA1380" s="8"/>
      <c r="BB1380" s="8"/>
      <c r="BC1380" s="8"/>
    </row>
    <row r="1381" spans="1:55" x14ac:dyDescent="0.25">
      <c r="A1381" s="46">
        <v>51.9</v>
      </c>
      <c r="B1381" s="48" t="b">
        <v>1</v>
      </c>
      <c r="U1381" s="37"/>
      <c r="V1381" s="37"/>
      <c r="W1381" s="9"/>
      <c r="X1381" s="8"/>
      <c r="Y1381" s="8"/>
      <c r="Z1381" s="8"/>
      <c r="AA1381" s="8"/>
      <c r="AB1381" s="8"/>
      <c r="AC1381" s="8"/>
      <c r="AD1381" s="8"/>
      <c r="AE1381" s="8"/>
      <c r="AG1381" s="37"/>
      <c r="AH1381" s="37"/>
      <c r="AI1381" s="9"/>
      <c r="AJ1381" s="8"/>
      <c r="AK1381" s="8"/>
      <c r="AL1381" s="8"/>
      <c r="AM1381" s="8"/>
      <c r="AN1381" s="8"/>
      <c r="AO1381" s="8"/>
      <c r="AP1381" s="8"/>
      <c r="AQ1381" s="8"/>
      <c r="AS1381" s="37"/>
      <c r="AT1381" s="37"/>
      <c r="AU1381" s="9"/>
      <c r="AV1381" s="8"/>
      <c r="AW1381" s="8"/>
      <c r="AX1381" s="8"/>
      <c r="AY1381" s="8"/>
      <c r="AZ1381" s="8"/>
      <c r="BA1381" s="8"/>
      <c r="BB1381" s="8"/>
      <c r="BC1381" s="8"/>
    </row>
    <row r="1382" spans="1:55" x14ac:dyDescent="0.25">
      <c r="A1382" s="46">
        <v>66.3</v>
      </c>
      <c r="B1382" s="48" t="b">
        <v>1</v>
      </c>
      <c r="U1382" s="37"/>
      <c r="V1382" s="37"/>
      <c r="W1382" s="9"/>
      <c r="X1382" s="8"/>
      <c r="Y1382" s="8"/>
      <c r="Z1382" s="8"/>
      <c r="AA1382" s="8"/>
      <c r="AB1382" s="8"/>
      <c r="AC1382" s="8"/>
      <c r="AD1382" s="8"/>
      <c r="AE1382" s="8"/>
      <c r="AG1382" s="37"/>
      <c r="AH1382" s="37"/>
      <c r="AI1382" s="9"/>
      <c r="AJ1382" s="8"/>
      <c r="AK1382" s="8"/>
      <c r="AL1382" s="8"/>
      <c r="AM1382" s="8"/>
      <c r="AN1382" s="8"/>
      <c r="AO1382" s="8"/>
      <c r="AP1382" s="8"/>
      <c r="AQ1382" s="8"/>
      <c r="AS1382" s="37"/>
      <c r="AT1382" s="37"/>
      <c r="AU1382" s="9"/>
      <c r="AV1382" s="8"/>
      <c r="AW1382" s="8"/>
      <c r="AX1382" s="8"/>
      <c r="AY1382" s="8"/>
      <c r="AZ1382" s="8"/>
      <c r="BA1382" s="8"/>
      <c r="BB1382" s="8"/>
      <c r="BC1382" s="8"/>
    </row>
    <row r="1383" spans="1:55" x14ac:dyDescent="0.25">
      <c r="A1383" s="46">
        <v>66.099999999999994</v>
      </c>
      <c r="B1383" s="48" t="b">
        <v>1</v>
      </c>
      <c r="U1383" s="37"/>
      <c r="V1383" s="37"/>
      <c r="W1383" s="9"/>
      <c r="X1383" s="8"/>
      <c r="Y1383" s="8"/>
      <c r="Z1383" s="8"/>
      <c r="AA1383" s="8"/>
      <c r="AB1383" s="8"/>
      <c r="AC1383" s="8"/>
      <c r="AD1383" s="8"/>
      <c r="AE1383" s="8"/>
      <c r="AG1383" s="37"/>
      <c r="AH1383" s="37"/>
      <c r="AI1383" s="9"/>
      <c r="AJ1383" s="8"/>
      <c r="AK1383" s="8"/>
      <c r="AL1383" s="8"/>
      <c r="AM1383" s="8"/>
      <c r="AN1383" s="8"/>
      <c r="AO1383" s="8"/>
      <c r="AP1383" s="8"/>
      <c r="AQ1383" s="8"/>
      <c r="AS1383" s="37"/>
      <c r="AT1383" s="37"/>
      <c r="AU1383" s="9"/>
      <c r="AV1383" s="8"/>
      <c r="AW1383" s="8"/>
      <c r="AX1383" s="8"/>
      <c r="AY1383" s="8"/>
      <c r="AZ1383" s="8"/>
      <c r="BA1383" s="8"/>
      <c r="BB1383" s="8"/>
      <c r="BC1383" s="8"/>
    </row>
    <row r="1384" spans="1:55" x14ac:dyDescent="0.25">
      <c r="A1384" s="46">
        <v>65.8</v>
      </c>
      <c r="B1384" s="48" t="b">
        <v>1</v>
      </c>
      <c r="U1384" s="37"/>
      <c r="V1384" s="37"/>
      <c r="W1384" s="9"/>
      <c r="X1384" s="8"/>
      <c r="Y1384" s="8"/>
      <c r="Z1384" s="8"/>
      <c r="AA1384" s="8"/>
      <c r="AB1384" s="8"/>
      <c r="AC1384" s="8"/>
      <c r="AD1384" s="8"/>
      <c r="AE1384" s="8"/>
      <c r="AG1384" s="37"/>
      <c r="AH1384" s="37"/>
      <c r="AI1384" s="9"/>
      <c r="AJ1384" s="8"/>
      <c r="AK1384" s="8"/>
      <c r="AL1384" s="8"/>
      <c r="AM1384" s="8"/>
      <c r="AN1384" s="8"/>
      <c r="AO1384" s="8"/>
      <c r="AP1384" s="8"/>
      <c r="AQ1384" s="8"/>
      <c r="AS1384" s="37"/>
      <c r="AT1384" s="37"/>
      <c r="AU1384" s="9"/>
      <c r="AV1384" s="8"/>
      <c r="AW1384" s="8"/>
      <c r="AX1384" s="8"/>
      <c r="AY1384" s="8"/>
      <c r="AZ1384" s="8"/>
      <c r="BA1384" s="8"/>
      <c r="BB1384" s="8"/>
      <c r="BC1384" s="8"/>
    </row>
    <row r="1385" spans="1:55" x14ac:dyDescent="0.25">
      <c r="A1385" s="46">
        <v>65.7</v>
      </c>
      <c r="B1385" s="48" t="b">
        <v>1</v>
      </c>
      <c r="U1385" s="37"/>
      <c r="V1385" s="37"/>
      <c r="W1385" s="9"/>
      <c r="X1385" s="8"/>
      <c r="Y1385" s="8"/>
      <c r="Z1385" s="8"/>
      <c r="AA1385" s="8"/>
      <c r="AB1385" s="8"/>
      <c r="AC1385" s="8"/>
      <c r="AD1385" s="8"/>
      <c r="AE1385" s="8"/>
      <c r="AG1385" s="37"/>
      <c r="AH1385" s="37"/>
      <c r="AI1385" s="9"/>
      <c r="AJ1385" s="8"/>
      <c r="AK1385" s="8"/>
      <c r="AL1385" s="8"/>
      <c r="AM1385" s="8"/>
      <c r="AN1385" s="8"/>
      <c r="AO1385" s="8"/>
      <c r="AP1385" s="8"/>
      <c r="AQ1385" s="8"/>
      <c r="AS1385" s="37"/>
      <c r="AT1385" s="37"/>
      <c r="AU1385" s="9"/>
      <c r="AV1385" s="8"/>
      <c r="AW1385" s="8"/>
      <c r="AX1385" s="8"/>
      <c r="AY1385" s="8"/>
      <c r="AZ1385" s="8"/>
      <c r="BA1385" s="8"/>
      <c r="BB1385" s="8"/>
      <c r="BC1385" s="8"/>
    </row>
    <row r="1386" spans="1:55" x14ac:dyDescent="0.25">
      <c r="A1386" s="46">
        <v>65.5</v>
      </c>
      <c r="B1386" s="48" t="b">
        <v>1</v>
      </c>
      <c r="U1386" s="37"/>
      <c r="V1386" s="37"/>
      <c r="W1386" s="9"/>
      <c r="X1386" s="8"/>
      <c r="Y1386" s="8"/>
      <c r="Z1386" s="8"/>
      <c r="AA1386" s="8"/>
      <c r="AB1386" s="8"/>
      <c r="AC1386" s="8"/>
      <c r="AD1386" s="8"/>
      <c r="AE1386" s="8"/>
      <c r="AG1386" s="37"/>
      <c r="AH1386" s="37"/>
      <c r="AI1386" s="9"/>
      <c r="AJ1386" s="8"/>
      <c r="AK1386" s="8"/>
      <c r="AL1386" s="8"/>
      <c r="AM1386" s="8"/>
      <c r="AN1386" s="8"/>
      <c r="AO1386" s="8"/>
      <c r="AP1386" s="8"/>
      <c r="AQ1386" s="8"/>
      <c r="AS1386" s="37"/>
      <c r="AT1386" s="37"/>
      <c r="AU1386" s="9"/>
      <c r="AV1386" s="8"/>
      <c r="AW1386" s="8"/>
      <c r="AX1386" s="8"/>
      <c r="AY1386" s="8"/>
      <c r="AZ1386" s="8"/>
      <c r="BA1386" s="8"/>
      <c r="BB1386" s="8"/>
      <c r="BC1386" s="8"/>
    </row>
    <row r="1387" spans="1:55" x14ac:dyDescent="0.25">
      <c r="A1387" s="46">
        <v>65.3</v>
      </c>
      <c r="B1387" s="48" t="b">
        <v>1</v>
      </c>
      <c r="U1387" s="37"/>
      <c r="V1387" s="37"/>
      <c r="W1387" s="9"/>
      <c r="X1387" s="8"/>
      <c r="Y1387" s="8"/>
      <c r="Z1387" s="8"/>
      <c r="AA1387" s="8"/>
      <c r="AB1387" s="8"/>
      <c r="AC1387" s="8"/>
      <c r="AD1387" s="8"/>
      <c r="AE1387" s="8"/>
      <c r="AG1387" s="37"/>
      <c r="AH1387" s="37"/>
      <c r="AI1387" s="9"/>
      <c r="AJ1387" s="8"/>
      <c r="AK1387" s="8"/>
      <c r="AL1387" s="8"/>
      <c r="AM1387" s="8"/>
      <c r="AN1387" s="8"/>
      <c r="AO1387" s="8"/>
      <c r="AP1387" s="8"/>
      <c r="AQ1387" s="8"/>
      <c r="AS1387" s="37"/>
      <c r="AT1387" s="37"/>
      <c r="AU1387" s="9"/>
      <c r="AV1387" s="8"/>
      <c r="AW1387" s="8"/>
      <c r="AX1387" s="8"/>
      <c r="AY1387" s="8"/>
      <c r="AZ1387" s="8"/>
      <c r="BA1387" s="8"/>
      <c r="BB1387" s="8"/>
      <c r="BC1387" s="8"/>
    </row>
    <row r="1388" spans="1:55" x14ac:dyDescent="0.25">
      <c r="A1388" s="46">
        <v>65.2</v>
      </c>
      <c r="B1388" s="48" t="b">
        <v>1</v>
      </c>
      <c r="U1388" s="37"/>
      <c r="V1388" s="37"/>
      <c r="W1388" s="9"/>
      <c r="X1388" s="8"/>
      <c r="Y1388" s="8"/>
      <c r="Z1388" s="8"/>
      <c r="AA1388" s="8"/>
      <c r="AB1388" s="8"/>
      <c r="AC1388" s="8"/>
      <c r="AD1388" s="8"/>
      <c r="AE1388" s="8"/>
      <c r="AG1388" s="37"/>
      <c r="AH1388" s="37"/>
      <c r="AI1388" s="9"/>
      <c r="AJ1388" s="8"/>
      <c r="AK1388" s="8"/>
      <c r="AL1388" s="8"/>
      <c r="AM1388" s="8"/>
      <c r="AN1388" s="8"/>
      <c r="AO1388" s="8"/>
      <c r="AP1388" s="8"/>
      <c r="AQ1388" s="8"/>
      <c r="AS1388" s="37"/>
      <c r="AT1388" s="37"/>
      <c r="AU1388" s="9"/>
      <c r="AV1388" s="8"/>
      <c r="AW1388" s="8"/>
      <c r="AX1388" s="8"/>
      <c r="AY1388" s="8"/>
      <c r="AZ1388" s="8"/>
      <c r="BA1388" s="8"/>
      <c r="BB1388" s="8"/>
      <c r="BC1388" s="8"/>
    </row>
    <row r="1389" spans="1:55" x14ac:dyDescent="0.25">
      <c r="A1389" s="46">
        <v>65.099999999999994</v>
      </c>
      <c r="B1389" s="48" t="b">
        <v>1</v>
      </c>
      <c r="U1389" s="37"/>
      <c r="V1389" s="37"/>
      <c r="W1389" s="9"/>
      <c r="X1389" s="8"/>
      <c r="Y1389" s="8"/>
      <c r="Z1389" s="8"/>
      <c r="AA1389" s="8"/>
      <c r="AB1389" s="8"/>
      <c r="AC1389" s="8"/>
      <c r="AD1389" s="8"/>
      <c r="AE1389" s="8"/>
      <c r="AG1389" s="37"/>
      <c r="AH1389" s="37"/>
      <c r="AI1389" s="9"/>
      <c r="AJ1389" s="8"/>
      <c r="AK1389" s="8"/>
      <c r="AL1389" s="8"/>
      <c r="AM1389" s="8"/>
      <c r="AN1389" s="8"/>
      <c r="AO1389" s="8"/>
      <c r="AP1389" s="8"/>
      <c r="AQ1389" s="8"/>
      <c r="AS1389" s="37"/>
      <c r="AT1389" s="37"/>
      <c r="AU1389" s="9"/>
      <c r="AV1389" s="8"/>
      <c r="AW1389" s="8"/>
      <c r="AX1389" s="8"/>
      <c r="AY1389" s="8"/>
      <c r="AZ1389" s="8"/>
      <c r="BA1389" s="8"/>
      <c r="BB1389" s="8"/>
      <c r="BC1389" s="8"/>
    </row>
    <row r="1390" spans="1:55" x14ac:dyDescent="0.25">
      <c r="A1390" s="46">
        <v>65</v>
      </c>
      <c r="B1390" s="48" t="b">
        <v>1</v>
      </c>
      <c r="U1390" s="37"/>
      <c r="V1390" s="37"/>
      <c r="W1390" s="9"/>
      <c r="X1390" s="8"/>
      <c r="Y1390" s="8"/>
      <c r="Z1390" s="8"/>
      <c r="AA1390" s="8"/>
      <c r="AB1390" s="8"/>
      <c r="AC1390" s="8"/>
      <c r="AD1390" s="8"/>
      <c r="AE1390" s="8"/>
      <c r="AG1390" s="37"/>
      <c r="AH1390" s="37"/>
      <c r="AI1390" s="9"/>
      <c r="AJ1390" s="8"/>
      <c r="AK1390" s="8"/>
      <c r="AL1390" s="8"/>
      <c r="AM1390" s="8"/>
      <c r="AN1390" s="8"/>
      <c r="AO1390" s="8"/>
      <c r="AP1390" s="8"/>
      <c r="AQ1390" s="8"/>
      <c r="AS1390" s="37"/>
      <c r="AT1390" s="37"/>
      <c r="AU1390" s="9"/>
      <c r="AV1390" s="8"/>
      <c r="AW1390" s="8"/>
      <c r="AX1390" s="8"/>
      <c r="AY1390" s="8"/>
      <c r="AZ1390" s="8"/>
      <c r="BA1390" s="8"/>
      <c r="BB1390" s="8"/>
      <c r="BC1390" s="8"/>
    </row>
    <row r="1391" spans="1:55" x14ac:dyDescent="0.25">
      <c r="A1391" s="46">
        <v>65</v>
      </c>
      <c r="B1391" s="48" t="b">
        <v>1</v>
      </c>
      <c r="U1391" s="37"/>
      <c r="V1391" s="37"/>
      <c r="W1391" s="9"/>
      <c r="X1391" s="8"/>
      <c r="Y1391" s="8"/>
      <c r="Z1391" s="8"/>
      <c r="AA1391" s="8"/>
      <c r="AB1391" s="8"/>
      <c r="AC1391" s="8"/>
      <c r="AD1391" s="8"/>
      <c r="AE1391" s="8"/>
      <c r="AG1391" s="37"/>
      <c r="AH1391" s="37"/>
      <c r="AI1391" s="9"/>
      <c r="AJ1391" s="8"/>
      <c r="AK1391" s="8"/>
      <c r="AL1391" s="8"/>
      <c r="AM1391" s="8"/>
      <c r="AN1391" s="8"/>
      <c r="AO1391" s="8"/>
      <c r="AP1391" s="8"/>
      <c r="AQ1391" s="8"/>
      <c r="AS1391" s="37"/>
      <c r="AT1391" s="37"/>
      <c r="AU1391" s="9"/>
      <c r="AV1391" s="8"/>
      <c r="AW1391" s="8"/>
      <c r="AX1391" s="8"/>
      <c r="AY1391" s="8"/>
      <c r="AZ1391" s="8"/>
      <c r="BA1391" s="8"/>
      <c r="BB1391" s="8"/>
      <c r="BC1391" s="8"/>
    </row>
    <row r="1392" spans="1:55" x14ac:dyDescent="0.25">
      <c r="A1392" s="46">
        <v>64.900000000000006</v>
      </c>
      <c r="B1392" s="48" t="b">
        <v>1</v>
      </c>
      <c r="U1392" s="37"/>
      <c r="V1392" s="37"/>
      <c r="W1392" s="9"/>
      <c r="X1392" s="8"/>
      <c r="Y1392" s="8"/>
      <c r="Z1392" s="8"/>
      <c r="AA1392" s="8"/>
      <c r="AB1392" s="8"/>
      <c r="AC1392" s="8"/>
      <c r="AD1392" s="8"/>
      <c r="AE1392" s="8"/>
      <c r="AG1392" s="37"/>
      <c r="AH1392" s="37"/>
      <c r="AI1392" s="9"/>
      <c r="AJ1392" s="8"/>
      <c r="AK1392" s="8"/>
      <c r="AL1392" s="8"/>
      <c r="AM1392" s="8"/>
      <c r="AN1392" s="8"/>
      <c r="AO1392" s="8"/>
      <c r="AP1392" s="8"/>
      <c r="AQ1392" s="8"/>
      <c r="AS1392" s="37"/>
      <c r="AT1392" s="37"/>
      <c r="AU1392" s="9"/>
      <c r="AV1392" s="8"/>
      <c r="AW1392" s="8"/>
      <c r="AX1392" s="8"/>
      <c r="AY1392" s="8"/>
      <c r="AZ1392" s="8"/>
      <c r="BA1392" s="8"/>
      <c r="BB1392" s="8"/>
      <c r="BC1392" s="8"/>
    </row>
    <row r="1393" spans="1:55" x14ac:dyDescent="0.25">
      <c r="A1393" s="46">
        <v>64.8</v>
      </c>
      <c r="B1393" s="48" t="b">
        <v>1</v>
      </c>
      <c r="U1393" s="37"/>
      <c r="V1393" s="37"/>
      <c r="W1393" s="9"/>
      <c r="X1393" s="8"/>
      <c r="Y1393" s="8"/>
      <c r="Z1393" s="8"/>
      <c r="AA1393" s="8"/>
      <c r="AB1393" s="8"/>
      <c r="AC1393" s="8"/>
      <c r="AD1393" s="8"/>
      <c r="AE1393" s="8"/>
      <c r="AG1393" s="37"/>
      <c r="AH1393" s="37"/>
      <c r="AI1393" s="9"/>
      <c r="AJ1393" s="8"/>
      <c r="AK1393" s="8"/>
      <c r="AL1393" s="8"/>
      <c r="AM1393" s="8"/>
      <c r="AN1393" s="8"/>
      <c r="AO1393" s="8"/>
      <c r="AP1393" s="8"/>
      <c r="AQ1393" s="8"/>
      <c r="AS1393" s="37"/>
      <c r="AT1393" s="37"/>
      <c r="AU1393" s="9"/>
      <c r="AV1393" s="8"/>
      <c r="AW1393" s="8"/>
      <c r="AX1393" s="8"/>
      <c r="AY1393" s="8"/>
      <c r="AZ1393" s="8"/>
      <c r="BA1393" s="8"/>
      <c r="BB1393" s="8"/>
      <c r="BC1393" s="8"/>
    </row>
    <row r="1394" spans="1:55" x14ac:dyDescent="0.25">
      <c r="A1394" s="46">
        <v>64.7</v>
      </c>
      <c r="B1394" s="48" t="b">
        <v>1</v>
      </c>
      <c r="U1394" s="37"/>
      <c r="V1394" s="37"/>
      <c r="W1394" s="9"/>
      <c r="X1394" s="8"/>
      <c r="Y1394" s="8"/>
      <c r="Z1394" s="8"/>
      <c r="AA1394" s="8"/>
      <c r="AB1394" s="8"/>
      <c r="AC1394" s="8"/>
      <c r="AD1394" s="8"/>
      <c r="AE1394" s="8"/>
      <c r="AG1394" s="37"/>
      <c r="AH1394" s="37"/>
      <c r="AI1394" s="9"/>
      <c r="AJ1394" s="8"/>
      <c r="AK1394" s="8"/>
      <c r="AL1394" s="8"/>
      <c r="AM1394" s="8"/>
      <c r="AN1394" s="8"/>
      <c r="AO1394" s="8"/>
      <c r="AP1394" s="8"/>
      <c r="AQ1394" s="8"/>
      <c r="AS1394" s="37"/>
      <c r="AT1394" s="37"/>
      <c r="AU1394" s="9"/>
      <c r="AV1394" s="8"/>
      <c r="AW1394" s="8"/>
      <c r="AX1394" s="8"/>
      <c r="AY1394" s="8"/>
      <c r="AZ1394" s="8"/>
      <c r="BA1394" s="8"/>
      <c r="BB1394" s="8"/>
      <c r="BC1394" s="8"/>
    </row>
    <row r="1395" spans="1:55" x14ac:dyDescent="0.25">
      <c r="A1395" s="46">
        <v>64.599999999999994</v>
      </c>
      <c r="B1395" s="48" t="b">
        <v>1</v>
      </c>
      <c r="U1395" s="37"/>
      <c r="V1395" s="37"/>
      <c r="W1395" s="9"/>
      <c r="X1395" s="8"/>
      <c r="Y1395" s="8"/>
      <c r="Z1395" s="8"/>
      <c r="AA1395" s="8"/>
      <c r="AB1395" s="8"/>
      <c r="AC1395" s="8"/>
      <c r="AD1395" s="8"/>
      <c r="AE1395" s="8"/>
      <c r="AG1395" s="37"/>
      <c r="AH1395" s="37"/>
      <c r="AI1395" s="9"/>
      <c r="AJ1395" s="8"/>
      <c r="AK1395" s="8"/>
      <c r="AL1395" s="8"/>
      <c r="AM1395" s="8"/>
      <c r="AN1395" s="8"/>
      <c r="AO1395" s="8"/>
      <c r="AP1395" s="8"/>
      <c r="AQ1395" s="8"/>
      <c r="AS1395" s="37"/>
      <c r="AT1395" s="37"/>
      <c r="AU1395" s="9"/>
      <c r="AV1395" s="8"/>
      <c r="AW1395" s="8"/>
      <c r="AX1395" s="8"/>
      <c r="AY1395" s="8"/>
      <c r="AZ1395" s="8"/>
      <c r="BA1395" s="8"/>
      <c r="BB1395" s="8"/>
      <c r="BC1395" s="8"/>
    </row>
    <row r="1396" spans="1:55" x14ac:dyDescent="0.25">
      <c r="A1396" s="46">
        <v>64.3</v>
      </c>
      <c r="B1396" s="48" t="b">
        <v>1</v>
      </c>
      <c r="U1396" s="37"/>
      <c r="V1396" s="37"/>
      <c r="W1396" s="9"/>
      <c r="X1396" s="8"/>
      <c r="Y1396" s="8"/>
      <c r="Z1396" s="8"/>
      <c r="AA1396" s="8"/>
      <c r="AB1396" s="8"/>
      <c r="AC1396" s="8"/>
      <c r="AD1396" s="8"/>
      <c r="AE1396" s="8"/>
      <c r="AG1396" s="37"/>
      <c r="AH1396" s="37"/>
      <c r="AI1396" s="9"/>
      <c r="AJ1396" s="8"/>
      <c r="AK1396" s="8"/>
      <c r="AL1396" s="8"/>
      <c r="AM1396" s="8"/>
      <c r="AN1396" s="8"/>
      <c r="AO1396" s="8"/>
      <c r="AP1396" s="8"/>
      <c r="AQ1396" s="8"/>
      <c r="AS1396" s="37"/>
      <c r="AT1396" s="37"/>
      <c r="AU1396" s="9"/>
      <c r="AV1396" s="8"/>
      <c r="AW1396" s="8"/>
      <c r="AX1396" s="8"/>
      <c r="AY1396" s="8"/>
      <c r="AZ1396" s="8"/>
      <c r="BA1396" s="8"/>
      <c r="BB1396" s="8"/>
      <c r="BC1396" s="8"/>
    </row>
    <row r="1397" spans="1:55" x14ac:dyDescent="0.25">
      <c r="A1397" s="46">
        <v>64.099999999999994</v>
      </c>
      <c r="B1397" s="48" t="b">
        <v>1</v>
      </c>
      <c r="U1397" s="37"/>
      <c r="V1397" s="37"/>
      <c r="W1397" s="9"/>
      <c r="X1397" s="8"/>
      <c r="Y1397" s="8"/>
      <c r="Z1397" s="8"/>
      <c r="AA1397" s="8"/>
      <c r="AB1397" s="8"/>
      <c r="AC1397" s="8"/>
      <c r="AD1397" s="8"/>
      <c r="AE1397" s="8"/>
      <c r="AG1397" s="37"/>
      <c r="AH1397" s="37"/>
      <c r="AI1397" s="9"/>
      <c r="AJ1397" s="8"/>
      <c r="AK1397" s="8"/>
      <c r="AL1397" s="8"/>
      <c r="AM1397" s="8"/>
      <c r="AN1397" s="8"/>
      <c r="AO1397" s="8"/>
      <c r="AP1397" s="8"/>
      <c r="AQ1397" s="8"/>
      <c r="AS1397" s="37"/>
      <c r="AT1397" s="37"/>
      <c r="AU1397" s="9"/>
      <c r="AV1397" s="8"/>
      <c r="AW1397" s="8"/>
      <c r="AX1397" s="8"/>
      <c r="AY1397" s="8"/>
      <c r="AZ1397" s="8"/>
      <c r="BA1397" s="8"/>
      <c r="BB1397" s="8"/>
      <c r="BC1397" s="8"/>
    </row>
    <row r="1398" spans="1:55" x14ac:dyDescent="0.25">
      <c r="A1398" s="46">
        <v>74.7</v>
      </c>
      <c r="B1398" s="48" t="b">
        <v>1</v>
      </c>
      <c r="U1398" s="37"/>
      <c r="V1398" s="37"/>
      <c r="W1398" s="9"/>
      <c r="X1398" s="8"/>
      <c r="Y1398" s="8"/>
      <c r="Z1398" s="8"/>
      <c r="AA1398" s="8"/>
      <c r="AB1398" s="8"/>
      <c r="AC1398" s="8"/>
      <c r="AD1398" s="8"/>
      <c r="AE1398" s="8"/>
      <c r="AG1398" s="37"/>
      <c r="AH1398" s="37"/>
      <c r="AI1398" s="9"/>
      <c r="AJ1398" s="8"/>
      <c r="AK1398" s="8"/>
      <c r="AL1398" s="8"/>
      <c r="AM1398" s="8"/>
      <c r="AN1398" s="8"/>
      <c r="AO1398" s="8"/>
      <c r="AP1398" s="8"/>
      <c r="AQ1398" s="8"/>
      <c r="AS1398" s="37"/>
      <c r="AT1398" s="37"/>
      <c r="AU1398" s="9"/>
      <c r="AV1398" s="8"/>
      <c r="AW1398" s="8"/>
      <c r="AX1398" s="8"/>
      <c r="AY1398" s="8"/>
      <c r="AZ1398" s="8"/>
      <c r="BA1398" s="8"/>
      <c r="BB1398" s="8"/>
      <c r="BC1398" s="8"/>
    </row>
    <row r="1399" spans="1:55" x14ac:dyDescent="0.25">
      <c r="A1399" s="46">
        <v>74.599999999999994</v>
      </c>
      <c r="B1399" s="48" t="b">
        <v>1</v>
      </c>
      <c r="U1399" s="37"/>
      <c r="V1399" s="37"/>
      <c r="W1399" s="9"/>
      <c r="X1399" s="8"/>
      <c r="Y1399" s="8"/>
      <c r="Z1399" s="8"/>
      <c r="AA1399" s="8"/>
      <c r="AB1399" s="8"/>
      <c r="AC1399" s="8"/>
      <c r="AD1399" s="8"/>
      <c r="AE1399" s="8"/>
      <c r="AG1399" s="37"/>
      <c r="AH1399" s="37"/>
      <c r="AI1399" s="9"/>
      <c r="AJ1399" s="8"/>
      <c r="AK1399" s="8"/>
      <c r="AL1399" s="8"/>
      <c r="AM1399" s="8"/>
      <c r="AN1399" s="8"/>
      <c r="AO1399" s="8"/>
      <c r="AP1399" s="8"/>
      <c r="AQ1399" s="8"/>
      <c r="AS1399" s="37"/>
      <c r="AT1399" s="37"/>
      <c r="AU1399" s="9"/>
      <c r="AV1399" s="8"/>
      <c r="AW1399" s="8"/>
      <c r="AX1399" s="8"/>
      <c r="AY1399" s="8"/>
      <c r="AZ1399" s="8"/>
      <c r="BA1399" s="8"/>
      <c r="BB1399" s="8"/>
      <c r="BC1399" s="8"/>
    </row>
    <row r="1400" spans="1:55" x14ac:dyDescent="0.25">
      <c r="A1400" s="46">
        <v>74.5</v>
      </c>
      <c r="B1400" s="48" t="b">
        <v>1</v>
      </c>
      <c r="U1400" s="37"/>
      <c r="V1400" s="37"/>
      <c r="W1400" s="9"/>
      <c r="X1400" s="8"/>
      <c r="Y1400" s="8"/>
      <c r="Z1400" s="8"/>
      <c r="AA1400" s="8"/>
      <c r="AB1400" s="8"/>
      <c r="AC1400" s="8"/>
      <c r="AD1400" s="8"/>
      <c r="AE1400" s="8"/>
      <c r="AG1400" s="37"/>
      <c r="AH1400" s="37"/>
      <c r="AI1400" s="9"/>
      <c r="AJ1400" s="8"/>
      <c r="AK1400" s="8"/>
      <c r="AL1400" s="8"/>
      <c r="AM1400" s="8"/>
      <c r="AN1400" s="8"/>
      <c r="AO1400" s="8"/>
      <c r="AP1400" s="8"/>
      <c r="AQ1400" s="8"/>
      <c r="AS1400" s="37"/>
      <c r="AT1400" s="37"/>
      <c r="AU1400" s="9"/>
      <c r="AV1400" s="8"/>
      <c r="AW1400" s="8"/>
      <c r="AX1400" s="8"/>
      <c r="AY1400" s="8"/>
      <c r="AZ1400" s="8"/>
      <c r="BA1400" s="8"/>
      <c r="BB1400" s="8"/>
      <c r="BC1400" s="8"/>
    </row>
    <row r="1401" spans="1:55" x14ac:dyDescent="0.25">
      <c r="A1401" s="46">
        <v>74.3</v>
      </c>
      <c r="B1401" s="48" t="b">
        <v>1</v>
      </c>
      <c r="U1401" s="37"/>
      <c r="V1401" s="37"/>
      <c r="W1401" s="9"/>
      <c r="X1401" s="8"/>
      <c r="Y1401" s="8"/>
      <c r="Z1401" s="8"/>
      <c r="AA1401" s="8"/>
      <c r="AB1401" s="8"/>
      <c r="AC1401" s="8"/>
      <c r="AD1401" s="8"/>
      <c r="AE1401" s="8"/>
      <c r="AG1401" s="37"/>
      <c r="AH1401" s="37"/>
      <c r="AI1401" s="9"/>
      <c r="AJ1401" s="8"/>
      <c r="AK1401" s="8"/>
      <c r="AL1401" s="8"/>
      <c r="AM1401" s="8"/>
      <c r="AN1401" s="8"/>
      <c r="AO1401" s="8"/>
      <c r="AP1401" s="8"/>
      <c r="AQ1401" s="8"/>
      <c r="AS1401" s="37"/>
      <c r="AT1401" s="37"/>
      <c r="AU1401" s="9"/>
      <c r="AV1401" s="8"/>
      <c r="AW1401" s="8"/>
      <c r="AX1401" s="8"/>
      <c r="AY1401" s="8"/>
      <c r="AZ1401" s="8"/>
      <c r="BA1401" s="8"/>
      <c r="BB1401" s="8"/>
      <c r="BC1401" s="8"/>
    </row>
    <row r="1402" spans="1:55" x14ac:dyDescent="0.25">
      <c r="A1402" s="46">
        <v>74.2</v>
      </c>
      <c r="B1402" s="48" t="b">
        <v>1</v>
      </c>
      <c r="U1402" s="37"/>
      <c r="V1402" s="37"/>
      <c r="W1402" s="9"/>
      <c r="X1402" s="8"/>
      <c r="Y1402" s="8"/>
      <c r="Z1402" s="8"/>
      <c r="AA1402" s="8"/>
      <c r="AB1402" s="8"/>
      <c r="AC1402" s="8"/>
      <c r="AD1402" s="8"/>
      <c r="AE1402" s="8"/>
      <c r="AG1402" s="37"/>
      <c r="AH1402" s="37"/>
      <c r="AI1402" s="9"/>
      <c r="AJ1402" s="8"/>
      <c r="AK1402" s="8"/>
      <c r="AL1402" s="8"/>
      <c r="AM1402" s="8"/>
      <c r="AN1402" s="8"/>
      <c r="AO1402" s="8"/>
      <c r="AP1402" s="8"/>
      <c r="AQ1402" s="8"/>
      <c r="AS1402" s="37"/>
      <c r="AT1402" s="37"/>
      <c r="AU1402" s="9"/>
      <c r="AV1402" s="8"/>
      <c r="AW1402" s="8"/>
      <c r="AX1402" s="8"/>
      <c r="AY1402" s="8"/>
      <c r="AZ1402" s="8"/>
      <c r="BA1402" s="8"/>
      <c r="BB1402" s="8"/>
      <c r="BC1402" s="8"/>
    </row>
    <row r="1403" spans="1:55" x14ac:dyDescent="0.25">
      <c r="A1403" s="46">
        <v>74</v>
      </c>
      <c r="B1403" s="48" t="b">
        <v>1</v>
      </c>
      <c r="U1403" s="37"/>
      <c r="V1403" s="37"/>
      <c r="W1403" s="9"/>
      <c r="X1403" s="8"/>
      <c r="Y1403" s="8"/>
      <c r="Z1403" s="8"/>
      <c r="AA1403" s="8"/>
      <c r="AB1403" s="8"/>
      <c r="AC1403" s="8"/>
      <c r="AD1403" s="8"/>
      <c r="AE1403" s="8"/>
      <c r="AG1403" s="37"/>
      <c r="AH1403" s="37"/>
      <c r="AI1403" s="9"/>
      <c r="AJ1403" s="8"/>
      <c r="AK1403" s="8"/>
      <c r="AL1403" s="8"/>
      <c r="AM1403" s="8"/>
      <c r="AN1403" s="8"/>
      <c r="AO1403" s="8"/>
      <c r="AP1403" s="8"/>
      <c r="AQ1403" s="8"/>
      <c r="AS1403" s="37"/>
      <c r="AT1403" s="37"/>
      <c r="AU1403" s="9"/>
      <c r="AV1403" s="8"/>
      <c r="AW1403" s="8"/>
      <c r="AX1403" s="8"/>
      <c r="AY1403" s="8"/>
      <c r="AZ1403" s="8"/>
      <c r="BA1403" s="8"/>
      <c r="BB1403" s="8"/>
      <c r="BC1403" s="8"/>
    </row>
    <row r="1404" spans="1:55" x14ac:dyDescent="0.25">
      <c r="A1404" s="46">
        <v>73.900000000000006</v>
      </c>
      <c r="B1404" s="48" t="b">
        <v>1</v>
      </c>
      <c r="U1404" s="37"/>
      <c r="V1404" s="37"/>
      <c r="W1404" s="9"/>
      <c r="X1404" s="8"/>
      <c r="Y1404" s="8"/>
      <c r="Z1404" s="8"/>
      <c r="AA1404" s="8"/>
      <c r="AB1404" s="8"/>
      <c r="AC1404" s="8"/>
      <c r="AD1404" s="8"/>
      <c r="AE1404" s="8"/>
      <c r="AG1404" s="37"/>
      <c r="AH1404" s="37"/>
      <c r="AI1404" s="9"/>
      <c r="AJ1404" s="8"/>
      <c r="AK1404" s="8"/>
      <c r="AL1404" s="8"/>
      <c r="AM1404" s="8"/>
      <c r="AN1404" s="8"/>
      <c r="AO1404" s="8"/>
      <c r="AP1404" s="8"/>
      <c r="AQ1404" s="8"/>
      <c r="AS1404" s="37"/>
      <c r="AT1404" s="37"/>
      <c r="AU1404" s="9"/>
      <c r="AV1404" s="8"/>
      <c r="AW1404" s="8"/>
      <c r="AX1404" s="8"/>
      <c r="AY1404" s="8"/>
      <c r="AZ1404" s="8"/>
      <c r="BA1404" s="8"/>
      <c r="BB1404" s="8"/>
      <c r="BC1404" s="8"/>
    </row>
    <row r="1405" spans="1:55" x14ac:dyDescent="0.25">
      <c r="A1405" s="46">
        <v>73.8</v>
      </c>
      <c r="B1405" s="48" t="b">
        <v>1</v>
      </c>
      <c r="U1405" s="37"/>
      <c r="V1405" s="37"/>
      <c r="W1405" s="9"/>
      <c r="X1405" s="8"/>
      <c r="Y1405" s="8"/>
      <c r="Z1405" s="8"/>
      <c r="AA1405" s="8"/>
      <c r="AB1405" s="8"/>
      <c r="AC1405" s="8"/>
      <c r="AD1405" s="8"/>
      <c r="AE1405" s="8"/>
      <c r="AG1405" s="37"/>
      <c r="AH1405" s="37"/>
      <c r="AI1405" s="9"/>
      <c r="AJ1405" s="8"/>
      <c r="AK1405" s="8"/>
      <c r="AL1405" s="8"/>
      <c r="AM1405" s="8"/>
      <c r="AN1405" s="8"/>
      <c r="AO1405" s="8"/>
      <c r="AP1405" s="8"/>
      <c r="AQ1405" s="8"/>
      <c r="AS1405" s="37"/>
      <c r="AT1405" s="37"/>
      <c r="AU1405" s="9"/>
      <c r="AV1405" s="8"/>
      <c r="AW1405" s="8"/>
      <c r="AX1405" s="8"/>
      <c r="AY1405" s="8"/>
      <c r="AZ1405" s="8"/>
      <c r="BA1405" s="8"/>
      <c r="BB1405" s="8"/>
      <c r="BC1405" s="8"/>
    </row>
    <row r="1406" spans="1:55" x14ac:dyDescent="0.25">
      <c r="A1406" s="46">
        <v>73.7</v>
      </c>
      <c r="B1406" s="48" t="b">
        <v>1</v>
      </c>
      <c r="U1406" s="37"/>
      <c r="V1406" s="37"/>
      <c r="W1406" s="9"/>
      <c r="X1406" s="8"/>
      <c r="Y1406" s="8"/>
      <c r="Z1406" s="8"/>
      <c r="AA1406" s="8"/>
      <c r="AB1406" s="8"/>
      <c r="AC1406" s="8"/>
      <c r="AD1406" s="8"/>
      <c r="AE1406" s="8"/>
      <c r="AG1406" s="37"/>
      <c r="AH1406" s="37"/>
      <c r="AI1406" s="9"/>
      <c r="AJ1406" s="8"/>
      <c r="AK1406" s="8"/>
      <c r="AL1406" s="8"/>
      <c r="AM1406" s="8"/>
      <c r="AN1406" s="8"/>
      <c r="AO1406" s="8"/>
      <c r="AP1406" s="8"/>
      <c r="AQ1406" s="8"/>
      <c r="AS1406" s="37"/>
      <c r="AT1406" s="37"/>
      <c r="AU1406" s="9"/>
      <c r="AV1406" s="8"/>
      <c r="AW1406" s="8"/>
      <c r="AX1406" s="8"/>
      <c r="AY1406" s="8"/>
      <c r="AZ1406" s="8"/>
      <c r="BA1406" s="8"/>
      <c r="BB1406" s="8"/>
      <c r="BC1406" s="8"/>
    </row>
    <row r="1407" spans="1:55" x14ac:dyDescent="0.25">
      <c r="A1407" s="46">
        <v>73.599999999999994</v>
      </c>
      <c r="B1407" s="48" t="b">
        <v>1</v>
      </c>
      <c r="U1407" s="37"/>
      <c r="V1407" s="37"/>
      <c r="W1407" s="9"/>
      <c r="X1407" s="8"/>
      <c r="Y1407" s="8"/>
      <c r="Z1407" s="8"/>
      <c r="AA1407" s="8"/>
      <c r="AB1407" s="8"/>
      <c r="AC1407" s="8"/>
      <c r="AD1407" s="8"/>
      <c r="AE1407" s="8"/>
      <c r="AG1407" s="37"/>
      <c r="AH1407" s="37"/>
      <c r="AI1407" s="9"/>
      <c r="AJ1407" s="8"/>
      <c r="AK1407" s="8"/>
      <c r="AL1407" s="8"/>
      <c r="AM1407" s="8"/>
      <c r="AN1407" s="8"/>
      <c r="AO1407" s="8"/>
      <c r="AP1407" s="8"/>
      <c r="AQ1407" s="8"/>
      <c r="AS1407" s="37"/>
      <c r="AT1407" s="37"/>
      <c r="AU1407" s="9"/>
      <c r="AV1407" s="8"/>
      <c r="AW1407" s="8"/>
      <c r="AX1407" s="8"/>
      <c r="AY1407" s="8"/>
      <c r="AZ1407" s="8"/>
      <c r="BA1407" s="8"/>
      <c r="BB1407" s="8"/>
      <c r="BC1407" s="8"/>
    </row>
    <row r="1408" spans="1:55" x14ac:dyDescent="0.25">
      <c r="A1408" s="46">
        <v>73.599999999999994</v>
      </c>
      <c r="B1408" s="48" t="b">
        <v>1</v>
      </c>
      <c r="U1408" s="37"/>
      <c r="V1408" s="37"/>
      <c r="W1408" s="9"/>
      <c r="X1408" s="8"/>
      <c r="Y1408" s="8"/>
      <c r="Z1408" s="8"/>
      <c r="AA1408" s="8"/>
      <c r="AB1408" s="8"/>
      <c r="AC1408" s="8"/>
      <c r="AD1408" s="8"/>
      <c r="AE1408" s="8"/>
      <c r="AG1408" s="37"/>
      <c r="AH1408" s="37"/>
      <c r="AI1408" s="9"/>
      <c r="AJ1408" s="8"/>
      <c r="AK1408" s="8"/>
      <c r="AL1408" s="8"/>
      <c r="AM1408" s="8"/>
      <c r="AN1408" s="8"/>
      <c r="AO1408" s="8"/>
      <c r="AP1408" s="8"/>
      <c r="AQ1408" s="8"/>
      <c r="AS1408" s="37"/>
      <c r="AT1408" s="37"/>
      <c r="AU1408" s="9"/>
      <c r="AV1408" s="8"/>
      <c r="AW1408" s="8"/>
      <c r="AX1408" s="8"/>
      <c r="AY1408" s="8"/>
      <c r="AZ1408" s="8"/>
      <c r="BA1408" s="8"/>
      <c r="BB1408" s="8"/>
      <c r="BC1408" s="8"/>
    </row>
    <row r="1409" spans="1:55" x14ac:dyDescent="0.25">
      <c r="A1409" s="46">
        <v>73.5</v>
      </c>
      <c r="B1409" s="48" t="b">
        <v>1</v>
      </c>
      <c r="U1409" s="37"/>
      <c r="V1409" s="37"/>
      <c r="W1409" s="9"/>
      <c r="X1409" s="8"/>
      <c r="Y1409" s="8"/>
      <c r="Z1409" s="8"/>
      <c r="AA1409" s="8"/>
      <c r="AB1409" s="8"/>
      <c r="AC1409" s="8"/>
      <c r="AD1409" s="8"/>
      <c r="AE1409" s="8"/>
      <c r="AG1409" s="37"/>
      <c r="AH1409" s="37"/>
      <c r="AI1409" s="9"/>
      <c r="AJ1409" s="8"/>
      <c r="AK1409" s="8"/>
      <c r="AL1409" s="8"/>
      <c r="AM1409" s="8"/>
      <c r="AN1409" s="8"/>
      <c r="AO1409" s="8"/>
      <c r="AP1409" s="8"/>
      <c r="AQ1409" s="8"/>
      <c r="AS1409" s="37"/>
      <c r="AT1409" s="37"/>
      <c r="AU1409" s="9"/>
      <c r="AV1409" s="8"/>
      <c r="AW1409" s="8"/>
      <c r="AX1409" s="8"/>
      <c r="AY1409" s="8"/>
      <c r="AZ1409" s="8"/>
      <c r="BA1409" s="8"/>
      <c r="BB1409" s="8"/>
      <c r="BC1409" s="8"/>
    </row>
    <row r="1410" spans="1:55" x14ac:dyDescent="0.25">
      <c r="A1410" s="46">
        <v>73.400000000000006</v>
      </c>
      <c r="B1410" s="48" t="b">
        <v>1</v>
      </c>
      <c r="U1410" s="37"/>
      <c r="V1410" s="37"/>
      <c r="W1410" s="9"/>
      <c r="X1410" s="8"/>
      <c r="Y1410" s="8"/>
      <c r="Z1410" s="8"/>
      <c r="AA1410" s="8"/>
      <c r="AB1410" s="8"/>
      <c r="AC1410" s="8"/>
      <c r="AD1410" s="8"/>
      <c r="AE1410" s="8"/>
      <c r="AG1410" s="37"/>
      <c r="AH1410" s="37"/>
      <c r="AI1410" s="9"/>
      <c r="AJ1410" s="8"/>
      <c r="AK1410" s="8"/>
      <c r="AL1410" s="8"/>
      <c r="AM1410" s="8"/>
      <c r="AN1410" s="8"/>
      <c r="AO1410" s="8"/>
      <c r="AP1410" s="8"/>
      <c r="AQ1410" s="8"/>
      <c r="AS1410" s="37"/>
      <c r="AT1410" s="37"/>
      <c r="AU1410" s="9"/>
      <c r="AV1410" s="8"/>
      <c r="AW1410" s="8"/>
      <c r="AX1410" s="8"/>
      <c r="AY1410" s="8"/>
      <c r="AZ1410" s="8"/>
      <c r="BA1410" s="8"/>
      <c r="BB1410" s="8"/>
      <c r="BC1410" s="8"/>
    </row>
    <row r="1411" spans="1:55" x14ac:dyDescent="0.25">
      <c r="A1411" s="46">
        <v>73.3</v>
      </c>
      <c r="B1411" s="48" t="b">
        <v>1</v>
      </c>
      <c r="U1411" s="37"/>
      <c r="V1411" s="37"/>
      <c r="W1411" s="9"/>
      <c r="X1411" s="8"/>
      <c r="Y1411" s="8"/>
      <c r="Z1411" s="8"/>
      <c r="AA1411" s="8"/>
      <c r="AB1411" s="8"/>
      <c r="AC1411" s="8"/>
      <c r="AD1411" s="8"/>
      <c r="AE1411" s="8"/>
      <c r="AG1411" s="37"/>
      <c r="AH1411" s="37"/>
      <c r="AI1411" s="9"/>
      <c r="AJ1411" s="8"/>
      <c r="AK1411" s="8"/>
      <c r="AL1411" s="8"/>
      <c r="AM1411" s="8"/>
      <c r="AN1411" s="8"/>
      <c r="AO1411" s="8"/>
      <c r="AP1411" s="8"/>
      <c r="AQ1411" s="8"/>
      <c r="AS1411" s="37"/>
      <c r="AT1411" s="37"/>
      <c r="AU1411" s="9"/>
      <c r="AV1411" s="8"/>
      <c r="AW1411" s="8"/>
      <c r="AX1411" s="8"/>
      <c r="AY1411" s="8"/>
      <c r="AZ1411" s="8"/>
      <c r="BA1411" s="8"/>
      <c r="BB1411" s="8"/>
      <c r="BC1411" s="8"/>
    </row>
    <row r="1412" spans="1:55" x14ac:dyDescent="0.25">
      <c r="A1412" s="46">
        <v>73.2</v>
      </c>
      <c r="B1412" s="48" t="b">
        <v>1</v>
      </c>
      <c r="U1412" s="37"/>
      <c r="V1412" s="37"/>
      <c r="W1412" s="9"/>
      <c r="X1412" s="8"/>
      <c r="Y1412" s="8"/>
      <c r="Z1412" s="8"/>
      <c r="AA1412" s="8"/>
      <c r="AB1412" s="8"/>
      <c r="AC1412" s="8"/>
      <c r="AD1412" s="8"/>
      <c r="AE1412" s="8"/>
      <c r="AG1412" s="37"/>
      <c r="AH1412" s="37"/>
      <c r="AI1412" s="9"/>
      <c r="AJ1412" s="8"/>
      <c r="AK1412" s="8"/>
      <c r="AL1412" s="8"/>
      <c r="AM1412" s="8"/>
      <c r="AN1412" s="8"/>
      <c r="AO1412" s="8"/>
      <c r="AP1412" s="8"/>
      <c r="AQ1412" s="8"/>
      <c r="AS1412" s="37"/>
      <c r="AT1412" s="37"/>
      <c r="AU1412" s="9"/>
      <c r="AV1412" s="8"/>
      <c r="AW1412" s="8"/>
      <c r="AX1412" s="8"/>
      <c r="AY1412" s="8"/>
      <c r="AZ1412" s="8"/>
      <c r="BA1412" s="8"/>
      <c r="BB1412" s="8"/>
      <c r="BC1412" s="8"/>
    </row>
    <row r="1413" spans="1:55" x14ac:dyDescent="0.25">
      <c r="A1413" s="46">
        <v>73.2</v>
      </c>
      <c r="B1413" s="48" t="b">
        <v>1</v>
      </c>
      <c r="U1413" s="37"/>
      <c r="V1413" s="37"/>
      <c r="W1413" s="9"/>
      <c r="X1413" s="8"/>
      <c r="Y1413" s="8"/>
      <c r="Z1413" s="8"/>
      <c r="AA1413" s="8"/>
      <c r="AB1413" s="8"/>
      <c r="AC1413" s="8"/>
      <c r="AD1413" s="8"/>
      <c r="AE1413" s="8"/>
      <c r="AG1413" s="37"/>
      <c r="AH1413" s="37"/>
      <c r="AI1413" s="9"/>
      <c r="AJ1413" s="8"/>
      <c r="AK1413" s="8"/>
      <c r="AL1413" s="8"/>
      <c r="AM1413" s="8"/>
      <c r="AN1413" s="8"/>
      <c r="AO1413" s="8"/>
      <c r="AP1413" s="8"/>
      <c r="AQ1413" s="8"/>
      <c r="AS1413" s="37"/>
      <c r="AT1413" s="37"/>
      <c r="AU1413" s="9"/>
      <c r="AV1413" s="8"/>
      <c r="AW1413" s="8"/>
      <c r="AX1413" s="8"/>
      <c r="AY1413" s="8"/>
      <c r="AZ1413" s="8"/>
      <c r="BA1413" s="8"/>
      <c r="BB1413" s="8"/>
      <c r="BC1413" s="8"/>
    </row>
    <row r="1414" spans="1:55" x14ac:dyDescent="0.25">
      <c r="A1414" s="46">
        <v>71.099999999999994</v>
      </c>
      <c r="B1414" s="48" t="b">
        <v>1</v>
      </c>
      <c r="U1414" s="37"/>
      <c r="V1414" s="37"/>
      <c r="W1414" s="9"/>
      <c r="X1414" s="8"/>
      <c r="Y1414" s="8"/>
      <c r="Z1414" s="8"/>
      <c r="AA1414" s="8"/>
      <c r="AB1414" s="8"/>
      <c r="AC1414" s="8"/>
      <c r="AD1414" s="8"/>
      <c r="AE1414" s="8"/>
      <c r="AG1414" s="37"/>
      <c r="AH1414" s="37"/>
      <c r="AI1414" s="9"/>
      <c r="AJ1414" s="8"/>
      <c r="AK1414" s="8"/>
      <c r="AL1414" s="8"/>
      <c r="AM1414" s="8"/>
      <c r="AN1414" s="8"/>
      <c r="AO1414" s="8"/>
      <c r="AP1414" s="8"/>
      <c r="AQ1414" s="8"/>
      <c r="AS1414" s="37"/>
      <c r="AT1414" s="37"/>
      <c r="AU1414" s="9"/>
      <c r="AV1414" s="8"/>
      <c r="AW1414" s="8"/>
      <c r="AX1414" s="8"/>
      <c r="AY1414" s="8"/>
      <c r="AZ1414" s="8"/>
      <c r="BA1414" s="8"/>
      <c r="BB1414" s="8"/>
      <c r="BC1414" s="8"/>
    </row>
    <row r="1415" spans="1:55" x14ac:dyDescent="0.25">
      <c r="A1415" s="46">
        <v>78</v>
      </c>
      <c r="B1415" s="48" t="b">
        <v>1</v>
      </c>
      <c r="U1415" s="37"/>
      <c r="V1415" s="37"/>
      <c r="W1415" s="9"/>
      <c r="X1415" s="8"/>
      <c r="Y1415" s="8"/>
      <c r="Z1415" s="8"/>
      <c r="AA1415" s="8"/>
      <c r="AB1415" s="8"/>
      <c r="AC1415" s="8"/>
      <c r="AD1415" s="8"/>
      <c r="AE1415" s="8"/>
      <c r="AG1415" s="37"/>
      <c r="AH1415" s="37"/>
      <c r="AI1415" s="9"/>
      <c r="AJ1415" s="8"/>
      <c r="AK1415" s="8"/>
      <c r="AL1415" s="8"/>
      <c r="AM1415" s="8"/>
      <c r="AN1415" s="8"/>
      <c r="AO1415" s="8"/>
      <c r="AP1415" s="8"/>
      <c r="AQ1415" s="8"/>
      <c r="AS1415" s="37"/>
      <c r="AT1415" s="37"/>
      <c r="AU1415" s="9"/>
      <c r="AV1415" s="8"/>
      <c r="AW1415" s="8"/>
      <c r="AX1415" s="8"/>
      <c r="AY1415" s="8"/>
      <c r="AZ1415" s="8"/>
      <c r="BA1415" s="8"/>
      <c r="BB1415" s="8"/>
      <c r="BC1415" s="8"/>
    </row>
    <row r="1416" spans="1:55" x14ac:dyDescent="0.25">
      <c r="A1416" s="46">
        <v>77</v>
      </c>
      <c r="B1416" s="48" t="b">
        <v>1</v>
      </c>
      <c r="U1416" s="37"/>
      <c r="V1416" s="37"/>
      <c r="W1416" s="9"/>
      <c r="X1416" s="8"/>
      <c r="Y1416" s="8"/>
      <c r="Z1416" s="8"/>
      <c r="AA1416" s="8"/>
      <c r="AB1416" s="8"/>
      <c r="AC1416" s="8"/>
      <c r="AD1416" s="8"/>
      <c r="AE1416" s="8"/>
      <c r="AG1416" s="37"/>
      <c r="AH1416" s="37"/>
      <c r="AI1416" s="9"/>
      <c r="AJ1416" s="8"/>
      <c r="AK1416" s="8"/>
      <c r="AL1416" s="8"/>
      <c r="AM1416" s="8"/>
      <c r="AN1416" s="8"/>
      <c r="AO1416" s="8"/>
      <c r="AP1416" s="8"/>
      <c r="AQ1416" s="8"/>
      <c r="AS1416" s="37"/>
      <c r="AT1416" s="37"/>
      <c r="AU1416" s="9"/>
      <c r="AV1416" s="8"/>
      <c r="AW1416" s="8"/>
      <c r="AX1416" s="8"/>
      <c r="AY1416" s="8"/>
      <c r="AZ1416" s="8"/>
      <c r="BA1416" s="8"/>
      <c r="BB1416" s="8"/>
      <c r="BC1416" s="8"/>
    </row>
    <row r="1417" spans="1:55" x14ac:dyDescent="0.25">
      <c r="A1417" s="46">
        <v>69.900000000000006</v>
      </c>
      <c r="B1417" s="48" t="b">
        <v>1</v>
      </c>
      <c r="U1417" s="37"/>
      <c r="V1417" s="37"/>
      <c r="W1417" s="9"/>
      <c r="X1417" s="8"/>
      <c r="Y1417" s="8"/>
      <c r="Z1417" s="8"/>
      <c r="AA1417" s="8"/>
      <c r="AB1417" s="8"/>
      <c r="AC1417" s="8"/>
      <c r="AD1417" s="8"/>
      <c r="AE1417" s="8"/>
      <c r="AG1417" s="37"/>
      <c r="AH1417" s="37"/>
      <c r="AI1417" s="9"/>
      <c r="AJ1417" s="8"/>
      <c r="AK1417" s="8"/>
      <c r="AL1417" s="8"/>
      <c r="AM1417" s="8"/>
      <c r="AN1417" s="8"/>
      <c r="AO1417" s="8"/>
      <c r="AP1417" s="8"/>
      <c r="AQ1417" s="8"/>
      <c r="AS1417" s="37"/>
      <c r="AT1417" s="37"/>
      <c r="AU1417" s="9"/>
      <c r="AV1417" s="8"/>
      <c r="AW1417" s="8"/>
      <c r="AX1417" s="8"/>
      <c r="AY1417" s="8"/>
      <c r="AZ1417" s="8"/>
      <c r="BA1417" s="8"/>
      <c r="BB1417" s="8"/>
      <c r="BC1417" s="8"/>
    </row>
    <row r="1418" spans="1:55" x14ac:dyDescent="0.25">
      <c r="A1418" s="46">
        <v>69.400000000000006</v>
      </c>
      <c r="B1418" s="48" t="b">
        <v>1</v>
      </c>
      <c r="U1418" s="37"/>
      <c r="V1418" s="37"/>
      <c r="W1418" s="9"/>
      <c r="X1418" s="8"/>
      <c r="Y1418" s="8"/>
      <c r="Z1418" s="8"/>
      <c r="AA1418" s="8"/>
      <c r="AB1418" s="8"/>
      <c r="AC1418" s="8"/>
      <c r="AD1418" s="8"/>
      <c r="AE1418" s="8"/>
      <c r="AG1418" s="37"/>
      <c r="AH1418" s="37"/>
      <c r="AI1418" s="9"/>
      <c r="AJ1418" s="8"/>
      <c r="AK1418" s="8"/>
      <c r="AL1418" s="8"/>
      <c r="AM1418" s="8"/>
      <c r="AN1418" s="8"/>
      <c r="AO1418" s="8"/>
      <c r="AP1418" s="8"/>
      <c r="AQ1418" s="8"/>
      <c r="AS1418" s="37"/>
      <c r="AT1418" s="37"/>
      <c r="AU1418" s="9"/>
      <c r="AV1418" s="8"/>
      <c r="AW1418" s="8"/>
      <c r="AX1418" s="8"/>
      <c r="AY1418" s="8"/>
      <c r="AZ1418" s="8"/>
      <c r="BA1418" s="8"/>
      <c r="BB1418" s="8"/>
      <c r="BC1418" s="8"/>
    </row>
    <row r="1419" spans="1:55" x14ac:dyDescent="0.25">
      <c r="A1419" s="46">
        <v>68.8</v>
      </c>
      <c r="B1419" s="48" t="b">
        <v>1</v>
      </c>
      <c r="U1419" s="37"/>
      <c r="V1419" s="37"/>
      <c r="W1419" s="9"/>
      <c r="X1419" s="8"/>
      <c r="Y1419" s="8"/>
      <c r="Z1419" s="8"/>
      <c r="AA1419" s="8"/>
      <c r="AB1419" s="8"/>
      <c r="AC1419" s="8"/>
      <c r="AD1419" s="8"/>
      <c r="AE1419" s="8"/>
      <c r="AG1419" s="37"/>
      <c r="AH1419" s="37"/>
      <c r="AI1419" s="9"/>
      <c r="AJ1419" s="8"/>
      <c r="AK1419" s="8"/>
      <c r="AL1419" s="8"/>
      <c r="AM1419" s="8"/>
      <c r="AN1419" s="8"/>
      <c r="AO1419" s="8"/>
      <c r="AP1419" s="8"/>
      <c r="AQ1419" s="8"/>
      <c r="AS1419" s="37"/>
      <c r="AT1419" s="37"/>
      <c r="AU1419" s="9"/>
      <c r="AV1419" s="8"/>
      <c r="AW1419" s="8"/>
      <c r="AX1419" s="8"/>
      <c r="AY1419" s="8"/>
      <c r="AZ1419" s="8"/>
      <c r="BA1419" s="8"/>
      <c r="BB1419" s="8"/>
      <c r="BC1419" s="8"/>
    </row>
    <row r="1420" spans="1:55" x14ac:dyDescent="0.25">
      <c r="A1420" s="46">
        <v>68.5</v>
      </c>
      <c r="B1420" s="48" t="b">
        <v>1</v>
      </c>
      <c r="U1420" s="37"/>
      <c r="V1420" s="37"/>
      <c r="W1420" s="9"/>
      <c r="X1420" s="8"/>
      <c r="Y1420" s="8"/>
      <c r="Z1420" s="8"/>
      <c r="AA1420" s="8"/>
      <c r="AB1420" s="8"/>
      <c r="AC1420" s="8"/>
      <c r="AD1420" s="8"/>
      <c r="AE1420" s="8"/>
      <c r="AG1420" s="37"/>
      <c r="AH1420" s="37"/>
      <c r="AI1420" s="9"/>
      <c r="AJ1420" s="8"/>
      <c r="AK1420" s="8"/>
      <c r="AL1420" s="8"/>
      <c r="AM1420" s="8"/>
      <c r="AN1420" s="8"/>
      <c r="AO1420" s="8"/>
      <c r="AP1420" s="8"/>
      <c r="AQ1420" s="8"/>
      <c r="AS1420" s="37"/>
      <c r="AT1420" s="37"/>
      <c r="AU1420" s="9"/>
      <c r="AV1420" s="8"/>
      <c r="AW1420" s="8"/>
      <c r="AX1420" s="8"/>
      <c r="AY1420" s="8"/>
      <c r="AZ1420" s="8"/>
      <c r="BA1420" s="8"/>
      <c r="BB1420" s="8"/>
      <c r="BC1420" s="8"/>
    </row>
    <row r="1421" spans="1:55" x14ac:dyDescent="0.25">
      <c r="A1421" s="46">
        <v>67.599999999999994</v>
      </c>
      <c r="B1421" s="48" t="b">
        <v>1</v>
      </c>
      <c r="U1421" s="37"/>
      <c r="V1421" s="37"/>
      <c r="W1421" s="9"/>
      <c r="X1421" s="8"/>
      <c r="Y1421" s="8"/>
      <c r="Z1421" s="8"/>
      <c r="AA1421" s="8"/>
      <c r="AB1421" s="8"/>
      <c r="AC1421" s="8"/>
      <c r="AD1421" s="8"/>
      <c r="AE1421" s="8"/>
      <c r="AG1421" s="37"/>
      <c r="AH1421" s="37"/>
      <c r="AI1421" s="9"/>
      <c r="AJ1421" s="8"/>
      <c r="AK1421" s="8"/>
      <c r="AL1421" s="8"/>
      <c r="AM1421" s="8"/>
      <c r="AN1421" s="8"/>
      <c r="AO1421" s="8"/>
      <c r="AP1421" s="8"/>
      <c r="AQ1421" s="8"/>
      <c r="AS1421" s="37"/>
      <c r="AT1421" s="37"/>
      <c r="AU1421" s="9"/>
      <c r="AV1421" s="8"/>
      <c r="AW1421" s="8"/>
      <c r="AX1421" s="8"/>
      <c r="AY1421" s="8"/>
      <c r="AZ1421" s="8"/>
      <c r="BA1421" s="8"/>
      <c r="BB1421" s="8"/>
      <c r="BC1421" s="8"/>
    </row>
    <row r="1422" spans="1:55" x14ac:dyDescent="0.25">
      <c r="A1422" s="46">
        <v>67.2</v>
      </c>
      <c r="B1422" s="48" t="b">
        <v>1</v>
      </c>
      <c r="U1422" s="37"/>
      <c r="V1422" s="37"/>
      <c r="W1422" s="9"/>
      <c r="X1422" s="8"/>
      <c r="Y1422" s="8"/>
      <c r="Z1422" s="8"/>
      <c r="AA1422" s="8"/>
      <c r="AB1422" s="8"/>
      <c r="AC1422" s="8"/>
      <c r="AD1422" s="8"/>
      <c r="AE1422" s="8"/>
      <c r="AG1422" s="37"/>
      <c r="AH1422" s="37"/>
      <c r="AI1422" s="9"/>
      <c r="AJ1422" s="8"/>
      <c r="AK1422" s="8"/>
      <c r="AL1422" s="8"/>
      <c r="AM1422" s="8"/>
      <c r="AN1422" s="8"/>
      <c r="AO1422" s="8"/>
      <c r="AP1422" s="8"/>
      <c r="AQ1422" s="8"/>
      <c r="AS1422" s="37"/>
      <c r="AT1422" s="37"/>
      <c r="AU1422" s="9"/>
      <c r="AV1422" s="8"/>
      <c r="AW1422" s="8"/>
      <c r="AX1422" s="8"/>
      <c r="AY1422" s="8"/>
      <c r="AZ1422" s="8"/>
      <c r="BA1422" s="8"/>
      <c r="BB1422" s="8"/>
      <c r="BC1422" s="8"/>
    </row>
    <row r="1423" spans="1:55" x14ac:dyDescent="0.25">
      <c r="A1423" s="46">
        <v>66.7</v>
      </c>
      <c r="B1423" s="48" t="b">
        <v>1</v>
      </c>
      <c r="U1423" s="37"/>
      <c r="V1423" s="37"/>
      <c r="W1423" s="9"/>
      <c r="X1423" s="8"/>
      <c r="Y1423" s="8"/>
      <c r="Z1423" s="8"/>
      <c r="AA1423" s="8"/>
      <c r="AB1423" s="8"/>
      <c r="AC1423" s="8"/>
      <c r="AD1423" s="8"/>
      <c r="AE1423" s="8"/>
      <c r="AG1423" s="37"/>
      <c r="AH1423" s="37"/>
      <c r="AI1423" s="9"/>
      <c r="AJ1423" s="8"/>
      <c r="AK1423" s="8"/>
      <c r="AL1423" s="8"/>
      <c r="AM1423" s="8"/>
      <c r="AN1423" s="8"/>
      <c r="AO1423" s="8"/>
      <c r="AP1423" s="8"/>
      <c r="AQ1423" s="8"/>
      <c r="AS1423" s="37"/>
      <c r="AT1423" s="37"/>
      <c r="AU1423" s="9"/>
      <c r="AV1423" s="8"/>
      <c r="AW1423" s="8"/>
      <c r="AX1423" s="8"/>
      <c r="AY1423" s="8"/>
      <c r="AZ1423" s="8"/>
      <c r="BA1423" s="8"/>
      <c r="BB1423" s="8"/>
      <c r="BC1423" s="8"/>
    </row>
    <row r="1424" spans="1:55" x14ac:dyDescent="0.25">
      <c r="A1424" s="46">
        <v>66.900000000000006</v>
      </c>
      <c r="B1424" s="48" t="b">
        <v>1</v>
      </c>
      <c r="U1424" s="37"/>
      <c r="V1424" s="37"/>
      <c r="W1424" s="9"/>
      <c r="X1424" s="8"/>
      <c r="Y1424" s="8"/>
      <c r="Z1424" s="8"/>
      <c r="AA1424" s="8"/>
      <c r="AB1424" s="8"/>
      <c r="AC1424" s="8"/>
      <c r="AD1424" s="8"/>
      <c r="AE1424" s="8"/>
      <c r="AG1424" s="37"/>
      <c r="AH1424" s="37"/>
      <c r="AI1424" s="9"/>
      <c r="AJ1424" s="8"/>
      <c r="AK1424" s="8"/>
      <c r="AL1424" s="8"/>
      <c r="AM1424" s="8"/>
      <c r="AN1424" s="8"/>
      <c r="AO1424" s="8"/>
      <c r="AP1424" s="8"/>
      <c r="AQ1424" s="8"/>
      <c r="AS1424" s="37"/>
      <c r="AT1424" s="37"/>
      <c r="AU1424" s="9"/>
      <c r="AV1424" s="8"/>
      <c r="AW1424" s="8"/>
      <c r="AX1424" s="8"/>
      <c r="AY1424" s="8"/>
      <c r="AZ1424" s="8"/>
      <c r="BA1424" s="8"/>
      <c r="BB1424" s="8"/>
      <c r="BC1424" s="8"/>
    </row>
    <row r="1425" spans="1:55" x14ac:dyDescent="0.25">
      <c r="A1425" s="46">
        <v>67.099999999999994</v>
      </c>
      <c r="B1425" s="48" t="b">
        <v>1</v>
      </c>
      <c r="U1425" s="37"/>
      <c r="V1425" s="37"/>
      <c r="W1425" s="9"/>
      <c r="X1425" s="8"/>
      <c r="Y1425" s="8"/>
      <c r="Z1425" s="8"/>
      <c r="AA1425" s="8"/>
      <c r="AB1425" s="8"/>
      <c r="AC1425" s="8"/>
      <c r="AD1425" s="8"/>
      <c r="AE1425" s="8"/>
      <c r="AG1425" s="37"/>
      <c r="AH1425" s="37"/>
      <c r="AI1425" s="9"/>
      <c r="AJ1425" s="8"/>
      <c r="AK1425" s="8"/>
      <c r="AL1425" s="8"/>
      <c r="AM1425" s="8"/>
      <c r="AN1425" s="8"/>
      <c r="AO1425" s="8"/>
      <c r="AP1425" s="8"/>
      <c r="AQ1425" s="8"/>
      <c r="AS1425" s="37"/>
      <c r="AT1425" s="37"/>
      <c r="AU1425" s="9"/>
      <c r="AV1425" s="8"/>
      <c r="AW1425" s="8"/>
      <c r="AX1425" s="8"/>
      <c r="AY1425" s="8"/>
      <c r="AZ1425" s="8"/>
      <c r="BA1425" s="8"/>
      <c r="BB1425" s="8"/>
      <c r="BC1425" s="8"/>
    </row>
    <row r="1426" spans="1:55" x14ac:dyDescent="0.25">
      <c r="A1426" s="46">
        <v>66.599999999999994</v>
      </c>
      <c r="B1426" s="48" t="b">
        <v>1</v>
      </c>
      <c r="U1426" s="37"/>
      <c r="V1426" s="37"/>
      <c r="W1426" s="9"/>
      <c r="X1426" s="8"/>
      <c r="Y1426" s="8"/>
      <c r="Z1426" s="8"/>
      <c r="AA1426" s="8"/>
      <c r="AB1426" s="8"/>
      <c r="AC1426" s="8"/>
      <c r="AD1426" s="8"/>
      <c r="AE1426" s="8"/>
      <c r="AG1426" s="37"/>
      <c r="AH1426" s="37"/>
      <c r="AI1426" s="9"/>
      <c r="AJ1426" s="8"/>
      <c r="AK1426" s="8"/>
      <c r="AL1426" s="8"/>
      <c r="AM1426" s="8"/>
      <c r="AN1426" s="8"/>
      <c r="AO1426" s="8"/>
      <c r="AP1426" s="8"/>
      <c r="AQ1426" s="8"/>
      <c r="AS1426" s="37"/>
      <c r="AT1426" s="37"/>
      <c r="AU1426" s="9"/>
      <c r="AV1426" s="8"/>
      <c r="AW1426" s="8"/>
      <c r="AX1426" s="8"/>
      <c r="AY1426" s="8"/>
      <c r="AZ1426" s="8"/>
      <c r="BA1426" s="8"/>
      <c r="BB1426" s="8"/>
      <c r="BC1426" s="8"/>
    </row>
    <row r="1427" spans="1:55" x14ac:dyDescent="0.25">
      <c r="A1427" s="46">
        <v>66.7</v>
      </c>
      <c r="B1427" s="48" t="b">
        <v>1</v>
      </c>
      <c r="U1427" s="37"/>
      <c r="V1427" s="37"/>
      <c r="W1427" s="9"/>
      <c r="X1427" s="8"/>
      <c r="Y1427" s="8"/>
      <c r="Z1427" s="8"/>
      <c r="AA1427" s="8"/>
      <c r="AB1427" s="8"/>
      <c r="AC1427" s="8"/>
      <c r="AD1427" s="8"/>
      <c r="AE1427" s="8"/>
      <c r="AG1427" s="37"/>
      <c r="AH1427" s="37"/>
      <c r="AI1427" s="9"/>
      <c r="AJ1427" s="8"/>
      <c r="AK1427" s="8"/>
      <c r="AL1427" s="8"/>
      <c r="AM1427" s="8"/>
      <c r="AN1427" s="8"/>
      <c r="AO1427" s="8"/>
      <c r="AP1427" s="8"/>
      <c r="AQ1427" s="8"/>
      <c r="AS1427" s="37"/>
      <c r="AT1427" s="37"/>
      <c r="AU1427" s="9"/>
      <c r="AV1427" s="8"/>
      <c r="AW1427" s="8"/>
      <c r="AX1427" s="8"/>
      <c r="AY1427" s="8"/>
      <c r="AZ1427" s="8"/>
      <c r="BA1427" s="8"/>
      <c r="BB1427" s="8"/>
      <c r="BC1427" s="8"/>
    </row>
    <row r="1428" spans="1:55" x14ac:dyDescent="0.25">
      <c r="A1428" s="46">
        <v>67.2</v>
      </c>
      <c r="B1428" s="48" t="b">
        <v>1</v>
      </c>
      <c r="U1428" s="37"/>
      <c r="V1428" s="37"/>
      <c r="W1428" s="9"/>
      <c r="X1428" s="8"/>
      <c r="Y1428" s="8"/>
      <c r="Z1428" s="8"/>
      <c r="AA1428" s="8"/>
      <c r="AB1428" s="8"/>
      <c r="AC1428" s="8"/>
      <c r="AD1428" s="8"/>
      <c r="AE1428" s="8"/>
      <c r="AG1428" s="37"/>
      <c r="AH1428" s="37"/>
      <c r="AI1428" s="9"/>
      <c r="AJ1428" s="8"/>
      <c r="AK1428" s="8"/>
      <c r="AL1428" s="8"/>
      <c r="AM1428" s="8"/>
      <c r="AN1428" s="8"/>
      <c r="AO1428" s="8"/>
      <c r="AP1428" s="8"/>
      <c r="AQ1428" s="8"/>
      <c r="AS1428" s="37"/>
      <c r="AT1428" s="37"/>
      <c r="AU1428" s="9"/>
      <c r="AV1428" s="8"/>
      <c r="AW1428" s="8"/>
      <c r="AX1428" s="8"/>
      <c r="AY1428" s="8"/>
      <c r="AZ1428" s="8"/>
      <c r="BA1428" s="8"/>
      <c r="BB1428" s="8"/>
      <c r="BC1428" s="8"/>
    </row>
    <row r="1429" spans="1:55" x14ac:dyDescent="0.25">
      <c r="A1429" s="46">
        <v>66.599999999999994</v>
      </c>
      <c r="B1429" s="48" t="b">
        <v>1</v>
      </c>
      <c r="U1429" s="37"/>
      <c r="V1429" s="37"/>
      <c r="W1429" s="9"/>
      <c r="X1429" s="8"/>
      <c r="Y1429" s="8"/>
      <c r="Z1429" s="8"/>
      <c r="AA1429" s="8"/>
      <c r="AB1429" s="8"/>
      <c r="AC1429" s="8"/>
      <c r="AD1429" s="8"/>
      <c r="AE1429" s="8"/>
      <c r="AG1429" s="37"/>
      <c r="AH1429" s="37"/>
      <c r="AI1429" s="9"/>
      <c r="AJ1429" s="8"/>
      <c r="AK1429" s="8"/>
      <c r="AL1429" s="8"/>
      <c r="AM1429" s="8"/>
      <c r="AN1429" s="8"/>
      <c r="AO1429" s="8"/>
      <c r="AP1429" s="8"/>
      <c r="AQ1429" s="8"/>
      <c r="AS1429" s="37"/>
      <c r="AT1429" s="37"/>
      <c r="AU1429" s="9"/>
      <c r="AV1429" s="8"/>
      <c r="AW1429" s="8"/>
      <c r="AX1429" s="8"/>
      <c r="AY1429" s="8"/>
      <c r="AZ1429" s="8"/>
      <c r="BA1429" s="8"/>
      <c r="BB1429" s="8"/>
      <c r="BC1429" s="8"/>
    </row>
    <row r="1430" spans="1:55" x14ac:dyDescent="0.25">
      <c r="A1430" s="46">
        <v>65.7</v>
      </c>
      <c r="B1430" s="48" t="b">
        <v>1</v>
      </c>
      <c r="U1430" s="37"/>
      <c r="V1430" s="37"/>
      <c r="W1430" s="9"/>
      <c r="X1430" s="8"/>
      <c r="Y1430" s="8"/>
      <c r="Z1430" s="8"/>
      <c r="AA1430" s="8"/>
      <c r="AB1430" s="8"/>
      <c r="AC1430" s="8"/>
      <c r="AD1430" s="8"/>
      <c r="AE1430" s="8"/>
      <c r="AG1430" s="37"/>
      <c r="AH1430" s="37"/>
      <c r="AI1430" s="9"/>
      <c r="AJ1430" s="8"/>
      <c r="AK1430" s="8"/>
      <c r="AL1430" s="8"/>
      <c r="AM1430" s="8"/>
      <c r="AN1430" s="8"/>
      <c r="AO1430" s="8"/>
      <c r="AP1430" s="8"/>
      <c r="AQ1430" s="8"/>
      <c r="AS1430" s="37"/>
      <c r="AT1430" s="37"/>
      <c r="AU1430" s="9"/>
      <c r="AV1430" s="8"/>
      <c r="AW1430" s="8"/>
      <c r="AX1430" s="8"/>
      <c r="AY1430" s="8"/>
      <c r="AZ1430" s="8"/>
      <c r="BA1430" s="8"/>
      <c r="BB1430" s="8"/>
      <c r="BC1430" s="8"/>
    </row>
    <row r="1431" spans="1:55" x14ac:dyDescent="0.25">
      <c r="A1431" s="46">
        <v>65.3</v>
      </c>
      <c r="B1431" s="48" t="b">
        <v>1</v>
      </c>
      <c r="U1431" s="37"/>
      <c r="V1431" s="37"/>
      <c r="W1431" s="9"/>
      <c r="X1431" s="8"/>
      <c r="Y1431" s="8"/>
      <c r="Z1431" s="8"/>
      <c r="AA1431" s="8"/>
      <c r="AB1431" s="8"/>
      <c r="AC1431" s="8"/>
      <c r="AD1431" s="8"/>
      <c r="AE1431" s="8"/>
      <c r="AG1431" s="37"/>
      <c r="AH1431" s="37"/>
      <c r="AI1431" s="9"/>
      <c r="AJ1431" s="8"/>
      <c r="AK1431" s="8"/>
      <c r="AL1431" s="8"/>
      <c r="AM1431" s="8"/>
      <c r="AN1431" s="8"/>
      <c r="AO1431" s="8"/>
      <c r="AP1431" s="8"/>
      <c r="AQ1431" s="8"/>
      <c r="AS1431" s="37"/>
      <c r="AT1431" s="37"/>
      <c r="AU1431" s="9"/>
      <c r="AV1431" s="8"/>
      <c r="AW1431" s="8"/>
      <c r="AX1431" s="8"/>
      <c r="AY1431" s="8"/>
      <c r="AZ1431" s="8"/>
      <c r="BA1431" s="8"/>
      <c r="BB1431" s="8"/>
      <c r="BC1431" s="8"/>
    </row>
    <row r="1432" spans="1:55" x14ac:dyDescent="0.25">
      <c r="A1432" s="46">
        <v>64.900000000000006</v>
      </c>
      <c r="B1432" s="48" t="b">
        <v>1</v>
      </c>
      <c r="U1432" s="37"/>
      <c r="V1432" s="37"/>
      <c r="W1432" s="9"/>
      <c r="X1432" s="8"/>
      <c r="Y1432" s="8"/>
      <c r="Z1432" s="8"/>
      <c r="AA1432" s="8"/>
      <c r="AB1432" s="8"/>
      <c r="AC1432" s="8"/>
      <c r="AD1432" s="8"/>
      <c r="AE1432" s="8"/>
      <c r="AG1432" s="37"/>
      <c r="AH1432" s="37"/>
      <c r="AI1432" s="9"/>
      <c r="AJ1432" s="8"/>
      <c r="AK1432" s="8"/>
      <c r="AL1432" s="8"/>
      <c r="AM1432" s="8"/>
      <c r="AN1432" s="8"/>
      <c r="AO1432" s="8"/>
      <c r="AP1432" s="8"/>
      <c r="AQ1432" s="8"/>
      <c r="AS1432" s="37"/>
      <c r="AT1432" s="37"/>
      <c r="AU1432" s="9"/>
      <c r="AV1432" s="8"/>
      <c r="AW1432" s="8"/>
      <c r="AX1432" s="8"/>
      <c r="AY1432" s="8"/>
      <c r="AZ1432" s="8"/>
      <c r="BA1432" s="8"/>
      <c r="BB1432" s="8"/>
      <c r="BC1432" s="8"/>
    </row>
    <row r="1433" spans="1:55" x14ac:dyDescent="0.25">
      <c r="A1433" s="46">
        <v>64.400000000000006</v>
      </c>
      <c r="B1433" s="48" t="b">
        <v>1</v>
      </c>
      <c r="U1433" s="37"/>
      <c r="V1433" s="37"/>
      <c r="W1433" s="9"/>
      <c r="X1433" s="8"/>
      <c r="Y1433" s="8"/>
      <c r="Z1433" s="8"/>
      <c r="AA1433" s="8"/>
      <c r="AB1433" s="8"/>
      <c r="AC1433" s="8"/>
      <c r="AD1433" s="8"/>
      <c r="AE1433" s="8"/>
      <c r="AG1433" s="37"/>
      <c r="AH1433" s="37"/>
      <c r="AI1433" s="9"/>
      <c r="AJ1433" s="8"/>
      <c r="AK1433" s="8"/>
      <c r="AL1433" s="8"/>
      <c r="AM1433" s="8"/>
      <c r="AN1433" s="8"/>
      <c r="AO1433" s="8"/>
      <c r="AP1433" s="8"/>
      <c r="AQ1433" s="8"/>
      <c r="AS1433" s="37"/>
      <c r="AT1433" s="37"/>
      <c r="AU1433" s="9"/>
      <c r="AV1433" s="8"/>
      <c r="AW1433" s="8"/>
      <c r="AX1433" s="8"/>
      <c r="AY1433" s="8"/>
      <c r="AZ1433" s="8"/>
      <c r="BA1433" s="8"/>
      <c r="BB1433" s="8"/>
      <c r="BC1433" s="8"/>
    </row>
    <row r="1434" spans="1:55" x14ac:dyDescent="0.25">
      <c r="A1434" s="46">
        <v>64</v>
      </c>
      <c r="B1434" s="48" t="b">
        <v>1</v>
      </c>
      <c r="U1434" s="37"/>
      <c r="V1434" s="37"/>
      <c r="W1434" s="9"/>
      <c r="X1434" s="8"/>
      <c r="Y1434" s="8"/>
      <c r="Z1434" s="8"/>
      <c r="AA1434" s="8"/>
      <c r="AB1434" s="8"/>
      <c r="AC1434" s="8"/>
      <c r="AD1434" s="8"/>
      <c r="AE1434" s="8"/>
      <c r="AG1434" s="37"/>
      <c r="AH1434" s="37"/>
      <c r="AI1434" s="9"/>
      <c r="AJ1434" s="8"/>
      <c r="AK1434" s="8"/>
      <c r="AL1434" s="8"/>
      <c r="AM1434" s="8"/>
      <c r="AN1434" s="8"/>
      <c r="AO1434" s="8"/>
      <c r="AP1434" s="8"/>
      <c r="AQ1434" s="8"/>
      <c r="AS1434" s="37"/>
      <c r="AT1434" s="37"/>
      <c r="AU1434" s="9"/>
      <c r="AV1434" s="8"/>
      <c r="AW1434" s="8"/>
      <c r="AX1434" s="8"/>
      <c r="AY1434" s="8"/>
      <c r="AZ1434" s="8"/>
      <c r="BA1434" s="8"/>
      <c r="BB1434" s="8"/>
      <c r="BC1434" s="8"/>
    </row>
    <row r="1435" spans="1:55" x14ac:dyDescent="0.25">
      <c r="A1435" s="46">
        <v>63.6</v>
      </c>
      <c r="B1435" s="48" t="b">
        <v>1</v>
      </c>
      <c r="U1435" s="37"/>
      <c r="V1435" s="37"/>
      <c r="W1435" s="9"/>
      <c r="X1435" s="8"/>
      <c r="Y1435" s="8"/>
      <c r="Z1435" s="8"/>
      <c r="AA1435" s="8"/>
      <c r="AB1435" s="8"/>
      <c r="AC1435" s="8"/>
      <c r="AD1435" s="8"/>
      <c r="AE1435" s="8"/>
      <c r="AG1435" s="37"/>
      <c r="AH1435" s="37"/>
      <c r="AI1435" s="9"/>
      <c r="AJ1435" s="8"/>
      <c r="AK1435" s="8"/>
      <c r="AL1435" s="8"/>
      <c r="AM1435" s="8"/>
      <c r="AN1435" s="8"/>
      <c r="AO1435" s="8"/>
      <c r="AP1435" s="8"/>
      <c r="AQ1435" s="8"/>
      <c r="AS1435" s="37"/>
      <c r="AT1435" s="37"/>
      <c r="AU1435" s="9"/>
      <c r="AV1435" s="8"/>
      <c r="AW1435" s="8"/>
      <c r="AX1435" s="8"/>
      <c r="AY1435" s="8"/>
      <c r="AZ1435" s="8"/>
      <c r="BA1435" s="8"/>
      <c r="BB1435" s="8"/>
      <c r="BC1435" s="8"/>
    </row>
    <row r="1436" spans="1:55" x14ac:dyDescent="0.25">
      <c r="A1436" s="46">
        <v>63.1</v>
      </c>
      <c r="B1436" s="48" t="b">
        <v>1</v>
      </c>
      <c r="U1436" s="37"/>
      <c r="V1436" s="37"/>
      <c r="W1436" s="9"/>
      <c r="X1436" s="8"/>
      <c r="Y1436" s="8"/>
      <c r="Z1436" s="8"/>
      <c r="AA1436" s="8"/>
      <c r="AB1436" s="8"/>
      <c r="AC1436" s="8"/>
      <c r="AD1436" s="8"/>
      <c r="AE1436" s="8"/>
      <c r="AG1436" s="37"/>
      <c r="AH1436" s="37"/>
      <c r="AI1436" s="9"/>
      <c r="AJ1436" s="8"/>
      <c r="AK1436" s="8"/>
      <c r="AL1436" s="8"/>
      <c r="AM1436" s="8"/>
      <c r="AN1436" s="8"/>
      <c r="AO1436" s="8"/>
      <c r="AP1436" s="8"/>
      <c r="AQ1436" s="8"/>
      <c r="AS1436" s="37"/>
      <c r="AT1436" s="37"/>
      <c r="AU1436" s="9"/>
      <c r="AV1436" s="8"/>
      <c r="AW1436" s="8"/>
      <c r="AX1436" s="8"/>
      <c r="AY1436" s="8"/>
      <c r="AZ1436" s="8"/>
      <c r="BA1436" s="8"/>
      <c r="BB1436" s="8"/>
      <c r="BC1436" s="8"/>
    </row>
    <row r="1437" spans="1:55" x14ac:dyDescent="0.25">
      <c r="A1437" s="46">
        <v>62.6</v>
      </c>
      <c r="B1437" s="48" t="b">
        <v>1</v>
      </c>
      <c r="U1437" s="37"/>
      <c r="V1437" s="37"/>
      <c r="W1437" s="9"/>
      <c r="X1437" s="8"/>
      <c r="Y1437" s="8"/>
      <c r="Z1437" s="8"/>
      <c r="AA1437" s="8"/>
      <c r="AB1437" s="8"/>
      <c r="AC1437" s="8"/>
      <c r="AD1437" s="8"/>
      <c r="AE1437" s="8"/>
      <c r="AG1437" s="37"/>
      <c r="AH1437" s="37"/>
      <c r="AI1437" s="9"/>
      <c r="AJ1437" s="8"/>
      <c r="AK1437" s="8"/>
      <c r="AL1437" s="8"/>
      <c r="AM1437" s="8"/>
      <c r="AN1437" s="8"/>
      <c r="AO1437" s="8"/>
      <c r="AP1437" s="8"/>
      <c r="AQ1437" s="8"/>
      <c r="AS1437" s="37"/>
      <c r="AT1437" s="37"/>
      <c r="AU1437" s="9"/>
      <c r="AV1437" s="8"/>
      <c r="AW1437" s="8"/>
      <c r="AX1437" s="8"/>
      <c r="AY1437" s="8"/>
      <c r="AZ1437" s="8"/>
      <c r="BA1437" s="8"/>
      <c r="BB1437" s="8"/>
      <c r="BC1437" s="8"/>
    </row>
    <row r="1438" spans="1:55" x14ac:dyDescent="0.25">
      <c r="A1438" s="46">
        <v>62.1</v>
      </c>
      <c r="B1438" s="48" t="b">
        <v>1</v>
      </c>
      <c r="U1438" s="37"/>
      <c r="V1438" s="37"/>
      <c r="W1438" s="9"/>
      <c r="X1438" s="8"/>
      <c r="Y1438" s="8"/>
      <c r="Z1438" s="8"/>
      <c r="AA1438" s="8"/>
      <c r="AB1438" s="8"/>
      <c r="AC1438" s="8"/>
      <c r="AD1438" s="8"/>
      <c r="AE1438" s="8"/>
      <c r="AG1438" s="37"/>
      <c r="AH1438" s="37"/>
      <c r="AI1438" s="9"/>
      <c r="AJ1438" s="8"/>
      <c r="AK1438" s="8"/>
      <c r="AL1438" s="8"/>
      <c r="AM1438" s="8"/>
      <c r="AN1438" s="8"/>
      <c r="AO1438" s="8"/>
      <c r="AP1438" s="8"/>
      <c r="AQ1438" s="8"/>
      <c r="AS1438" s="37"/>
      <c r="AT1438" s="37"/>
      <c r="AU1438" s="9"/>
      <c r="AV1438" s="8"/>
      <c r="AW1438" s="8"/>
      <c r="AX1438" s="8"/>
      <c r="AY1438" s="8"/>
      <c r="AZ1438" s="8"/>
      <c r="BA1438" s="8"/>
      <c r="BB1438" s="8"/>
      <c r="BC1438" s="8"/>
    </row>
    <row r="1439" spans="1:55" x14ac:dyDescent="0.25">
      <c r="A1439" s="46">
        <v>61.5</v>
      </c>
      <c r="B1439" s="48" t="b">
        <v>1</v>
      </c>
      <c r="U1439" s="37"/>
      <c r="V1439" s="37"/>
      <c r="W1439" s="9"/>
      <c r="X1439" s="8"/>
      <c r="Y1439" s="8"/>
      <c r="Z1439" s="8"/>
      <c r="AA1439" s="8"/>
      <c r="AB1439" s="8"/>
      <c r="AC1439" s="8"/>
      <c r="AD1439" s="8"/>
      <c r="AE1439" s="8"/>
      <c r="AG1439" s="37"/>
      <c r="AH1439" s="37"/>
      <c r="AI1439" s="9"/>
      <c r="AJ1439" s="8"/>
      <c r="AK1439" s="8"/>
      <c r="AL1439" s="8"/>
      <c r="AM1439" s="8"/>
      <c r="AN1439" s="8"/>
      <c r="AO1439" s="8"/>
      <c r="AP1439" s="8"/>
      <c r="AQ1439" s="8"/>
      <c r="AS1439" s="37"/>
      <c r="AT1439" s="37"/>
      <c r="AU1439" s="9"/>
      <c r="AV1439" s="8"/>
      <c r="AW1439" s="8"/>
      <c r="AX1439" s="8"/>
      <c r="AY1439" s="8"/>
      <c r="AZ1439" s="8"/>
      <c r="BA1439" s="8"/>
      <c r="BB1439" s="8"/>
      <c r="BC1439" s="8"/>
    </row>
    <row r="1440" spans="1:55" x14ac:dyDescent="0.25">
      <c r="A1440" s="46">
        <v>61</v>
      </c>
      <c r="B1440" s="48" t="b">
        <v>1</v>
      </c>
      <c r="U1440" s="37"/>
      <c r="V1440" s="37"/>
      <c r="W1440" s="9"/>
      <c r="X1440" s="8"/>
      <c r="Y1440" s="8"/>
      <c r="Z1440" s="8"/>
      <c r="AA1440" s="8"/>
      <c r="AB1440" s="8"/>
      <c r="AC1440" s="8"/>
      <c r="AD1440" s="8"/>
      <c r="AE1440" s="8"/>
      <c r="AG1440" s="37"/>
      <c r="AH1440" s="37"/>
      <c r="AI1440" s="9"/>
      <c r="AJ1440" s="8"/>
      <c r="AK1440" s="8"/>
      <c r="AL1440" s="8"/>
      <c r="AM1440" s="8"/>
      <c r="AN1440" s="8"/>
      <c r="AO1440" s="8"/>
      <c r="AP1440" s="8"/>
      <c r="AQ1440" s="8"/>
      <c r="AS1440" s="37"/>
      <c r="AT1440" s="37"/>
      <c r="AU1440" s="9"/>
      <c r="AV1440" s="8"/>
      <c r="AW1440" s="8"/>
      <c r="AX1440" s="8"/>
      <c r="AY1440" s="8"/>
      <c r="AZ1440" s="8"/>
      <c r="BA1440" s="8"/>
      <c r="BB1440" s="8"/>
      <c r="BC1440" s="8"/>
    </row>
    <row r="1441" spans="1:55" x14ac:dyDescent="0.25">
      <c r="A1441" s="46">
        <v>64</v>
      </c>
      <c r="B1441" s="48" t="b">
        <v>1</v>
      </c>
      <c r="U1441" s="37"/>
      <c r="V1441" s="37"/>
      <c r="W1441" s="9"/>
      <c r="X1441" s="8"/>
      <c r="Y1441" s="8"/>
      <c r="Z1441" s="8"/>
      <c r="AA1441" s="8"/>
      <c r="AB1441" s="8"/>
      <c r="AC1441" s="8"/>
      <c r="AD1441" s="8"/>
      <c r="AE1441" s="8"/>
      <c r="AG1441" s="37"/>
      <c r="AH1441" s="37"/>
      <c r="AI1441" s="9"/>
      <c r="AJ1441" s="8"/>
      <c r="AK1441" s="8"/>
      <c r="AL1441" s="8"/>
      <c r="AM1441" s="8"/>
      <c r="AN1441" s="8"/>
      <c r="AO1441" s="8"/>
      <c r="AP1441" s="8"/>
      <c r="AQ1441" s="8"/>
      <c r="AS1441" s="37"/>
      <c r="AT1441" s="37"/>
      <c r="AU1441" s="9"/>
      <c r="AV1441" s="8"/>
      <c r="AW1441" s="8"/>
      <c r="AX1441" s="8"/>
      <c r="AY1441" s="8"/>
      <c r="AZ1441" s="8"/>
      <c r="BA1441" s="8"/>
      <c r="BB1441" s="8"/>
      <c r="BC1441" s="8"/>
    </row>
    <row r="1442" spans="1:55" x14ac:dyDescent="0.25">
      <c r="A1442" s="46">
        <v>59.8</v>
      </c>
      <c r="B1442" s="48" t="b">
        <v>1</v>
      </c>
      <c r="U1442" s="37"/>
      <c r="V1442" s="37"/>
      <c r="W1442" s="9"/>
      <c r="X1442" s="8"/>
      <c r="Y1442" s="8"/>
      <c r="Z1442" s="8"/>
      <c r="AA1442" s="8"/>
      <c r="AB1442" s="8"/>
      <c r="AC1442" s="8"/>
      <c r="AD1442" s="8"/>
      <c r="AE1442" s="8"/>
      <c r="AG1442" s="37"/>
      <c r="AH1442" s="37"/>
      <c r="AI1442" s="9"/>
      <c r="AJ1442" s="8"/>
      <c r="AK1442" s="8"/>
      <c r="AL1442" s="8"/>
      <c r="AM1442" s="8"/>
      <c r="AN1442" s="8"/>
      <c r="AO1442" s="8"/>
      <c r="AP1442" s="8"/>
      <c r="AQ1442" s="8"/>
      <c r="AS1442" s="37"/>
      <c r="AT1442" s="37"/>
      <c r="AU1442" s="9"/>
      <c r="AV1442" s="8"/>
      <c r="AW1442" s="8"/>
      <c r="AX1442" s="8"/>
      <c r="AY1442" s="8"/>
      <c r="AZ1442" s="8"/>
      <c r="BA1442" s="8"/>
      <c r="BB1442" s="8"/>
      <c r="BC1442" s="8"/>
    </row>
    <row r="1443" spans="1:55" x14ac:dyDescent="0.25">
      <c r="A1443" s="46">
        <v>59.3</v>
      </c>
      <c r="B1443" s="48" t="b">
        <v>1</v>
      </c>
      <c r="U1443" s="37"/>
      <c r="V1443" s="37"/>
      <c r="W1443" s="9"/>
      <c r="X1443" s="8"/>
      <c r="Y1443" s="8"/>
      <c r="Z1443" s="8"/>
      <c r="AA1443" s="8"/>
      <c r="AB1443" s="8"/>
      <c r="AC1443" s="8"/>
      <c r="AD1443" s="8"/>
      <c r="AE1443" s="8"/>
      <c r="AG1443" s="37"/>
      <c r="AH1443" s="37"/>
      <c r="AI1443" s="9"/>
      <c r="AJ1443" s="8"/>
      <c r="AK1443" s="8"/>
      <c r="AL1443" s="8"/>
      <c r="AM1443" s="8"/>
      <c r="AN1443" s="8"/>
      <c r="AO1443" s="8"/>
      <c r="AP1443" s="8"/>
      <c r="AQ1443" s="8"/>
      <c r="AS1443" s="37"/>
      <c r="AT1443" s="37"/>
      <c r="AU1443" s="9"/>
      <c r="AV1443" s="8"/>
      <c r="AW1443" s="8"/>
      <c r="AX1443" s="8"/>
      <c r="AY1443" s="8"/>
      <c r="AZ1443" s="8"/>
      <c r="BA1443" s="8"/>
      <c r="BB1443" s="8"/>
      <c r="BC1443" s="8"/>
    </row>
    <row r="1444" spans="1:55" x14ac:dyDescent="0.25">
      <c r="A1444" s="46">
        <v>58.7</v>
      </c>
      <c r="B1444" s="48" t="b">
        <v>1</v>
      </c>
      <c r="U1444" s="37"/>
      <c r="V1444" s="37"/>
      <c r="W1444" s="9"/>
      <c r="X1444" s="8"/>
      <c r="Y1444" s="8"/>
      <c r="Z1444" s="8"/>
      <c r="AA1444" s="8"/>
      <c r="AB1444" s="8"/>
      <c r="AC1444" s="8"/>
      <c r="AD1444" s="8"/>
      <c r="AE1444" s="8"/>
      <c r="AG1444" s="37"/>
      <c r="AH1444" s="37"/>
      <c r="AI1444" s="9"/>
      <c r="AJ1444" s="8"/>
      <c r="AK1444" s="8"/>
      <c r="AL1444" s="8"/>
      <c r="AM1444" s="8"/>
      <c r="AN1444" s="8"/>
      <c r="AO1444" s="8"/>
      <c r="AP1444" s="8"/>
      <c r="AQ1444" s="8"/>
      <c r="AS1444" s="37"/>
      <c r="AT1444" s="37"/>
      <c r="AU1444" s="9"/>
      <c r="AV1444" s="8"/>
      <c r="AW1444" s="8"/>
      <c r="AX1444" s="8"/>
      <c r="AY1444" s="8"/>
      <c r="AZ1444" s="8"/>
      <c r="BA1444" s="8"/>
      <c r="BB1444" s="8"/>
      <c r="BC1444" s="8"/>
    </row>
    <row r="1445" spans="1:55" x14ac:dyDescent="0.25">
      <c r="A1445" s="46">
        <v>58.1</v>
      </c>
      <c r="B1445" s="48" t="b">
        <v>1</v>
      </c>
      <c r="U1445" s="37"/>
      <c r="V1445" s="37"/>
      <c r="W1445" s="9"/>
      <c r="X1445" s="8"/>
      <c r="Y1445" s="8"/>
      <c r="Z1445" s="8"/>
      <c r="AA1445" s="8"/>
      <c r="AB1445" s="8"/>
      <c r="AC1445" s="8"/>
      <c r="AD1445" s="8"/>
      <c r="AE1445" s="8"/>
      <c r="AG1445" s="37"/>
      <c r="AH1445" s="37"/>
      <c r="AI1445" s="9"/>
      <c r="AJ1445" s="8"/>
      <c r="AK1445" s="8"/>
      <c r="AL1445" s="8"/>
      <c r="AM1445" s="8"/>
      <c r="AN1445" s="8"/>
      <c r="AO1445" s="8"/>
      <c r="AP1445" s="8"/>
      <c r="AQ1445" s="8"/>
      <c r="AS1445" s="37"/>
      <c r="AT1445" s="37"/>
      <c r="AU1445" s="9"/>
      <c r="AV1445" s="8"/>
      <c r="AW1445" s="8"/>
      <c r="AX1445" s="8"/>
      <c r="AY1445" s="8"/>
      <c r="AZ1445" s="8"/>
      <c r="BA1445" s="8"/>
      <c r="BB1445" s="8"/>
      <c r="BC1445" s="8"/>
    </row>
    <row r="1446" spans="1:55" x14ac:dyDescent="0.25">
      <c r="A1446" s="46">
        <v>74.599999999999994</v>
      </c>
      <c r="B1446" s="48" t="b">
        <v>1</v>
      </c>
      <c r="U1446" s="37"/>
      <c r="V1446" s="37"/>
      <c r="W1446" s="9"/>
      <c r="X1446" s="8"/>
      <c r="Y1446" s="8"/>
      <c r="Z1446" s="8"/>
      <c r="AA1446" s="8"/>
      <c r="AB1446" s="8"/>
      <c r="AC1446" s="8"/>
      <c r="AD1446" s="8"/>
      <c r="AE1446" s="8"/>
      <c r="AG1446" s="37"/>
      <c r="AH1446" s="37"/>
      <c r="AI1446" s="9"/>
      <c r="AJ1446" s="8"/>
      <c r="AK1446" s="8"/>
      <c r="AL1446" s="8"/>
      <c r="AM1446" s="8"/>
      <c r="AN1446" s="8"/>
      <c r="AO1446" s="8"/>
      <c r="AP1446" s="8"/>
      <c r="AQ1446" s="8"/>
      <c r="AS1446" s="37"/>
      <c r="AT1446" s="37"/>
      <c r="AU1446" s="9"/>
      <c r="AV1446" s="8"/>
      <c r="AW1446" s="8"/>
      <c r="AX1446" s="8"/>
      <c r="AY1446" s="8"/>
      <c r="AZ1446" s="8"/>
      <c r="BA1446" s="8"/>
      <c r="BB1446" s="8"/>
      <c r="BC1446" s="8"/>
    </row>
    <row r="1447" spans="1:55" x14ac:dyDescent="0.25">
      <c r="A1447" s="46">
        <v>74.400000000000006</v>
      </c>
      <c r="B1447" s="48" t="b">
        <v>1</v>
      </c>
      <c r="U1447" s="37"/>
      <c r="V1447" s="37"/>
      <c r="W1447" s="9"/>
      <c r="X1447" s="8"/>
      <c r="Y1447" s="8"/>
      <c r="Z1447" s="8"/>
      <c r="AA1447" s="8"/>
      <c r="AB1447" s="8"/>
      <c r="AC1447" s="8"/>
      <c r="AD1447" s="8"/>
      <c r="AE1447" s="8"/>
      <c r="AG1447" s="37"/>
      <c r="AH1447" s="37"/>
      <c r="AI1447" s="9"/>
      <c r="AJ1447" s="8"/>
      <c r="AK1447" s="8"/>
      <c r="AL1447" s="8"/>
      <c r="AM1447" s="8"/>
      <c r="AN1447" s="8"/>
      <c r="AO1447" s="8"/>
      <c r="AP1447" s="8"/>
      <c r="AQ1447" s="8"/>
      <c r="AS1447" s="37"/>
      <c r="AT1447" s="37"/>
      <c r="AU1447" s="9"/>
      <c r="AV1447" s="8"/>
      <c r="AW1447" s="8"/>
      <c r="AX1447" s="8"/>
      <c r="AY1447" s="8"/>
      <c r="AZ1447" s="8"/>
      <c r="BA1447" s="8"/>
      <c r="BB1447" s="8"/>
      <c r="BC1447" s="8"/>
    </row>
    <row r="1448" spans="1:55" x14ac:dyDescent="0.25">
      <c r="A1448" s="46">
        <v>74.099999999999994</v>
      </c>
      <c r="B1448" s="48" t="b">
        <v>1</v>
      </c>
      <c r="U1448" s="37"/>
      <c r="V1448" s="37"/>
      <c r="W1448" s="9"/>
      <c r="X1448" s="8"/>
      <c r="Y1448" s="8"/>
      <c r="Z1448" s="8"/>
      <c r="AA1448" s="8"/>
      <c r="AB1448" s="8"/>
      <c r="AC1448" s="8"/>
      <c r="AD1448" s="8"/>
      <c r="AE1448" s="8"/>
      <c r="AG1448" s="37"/>
      <c r="AH1448" s="37"/>
      <c r="AI1448" s="9"/>
      <c r="AJ1448" s="8"/>
      <c r="AK1448" s="8"/>
      <c r="AL1448" s="8"/>
      <c r="AM1448" s="8"/>
      <c r="AN1448" s="8"/>
      <c r="AO1448" s="8"/>
      <c r="AP1448" s="8"/>
      <c r="AQ1448" s="8"/>
      <c r="AS1448" s="37"/>
      <c r="AT1448" s="37"/>
      <c r="AU1448" s="9"/>
      <c r="AV1448" s="8"/>
      <c r="AW1448" s="8"/>
      <c r="AX1448" s="8"/>
      <c r="AY1448" s="8"/>
      <c r="AZ1448" s="8"/>
      <c r="BA1448" s="8"/>
      <c r="BB1448" s="8"/>
      <c r="BC1448" s="8"/>
    </row>
    <row r="1449" spans="1:55" x14ac:dyDescent="0.25">
      <c r="A1449" s="46">
        <v>73.8</v>
      </c>
      <c r="B1449" s="48" t="b">
        <v>1</v>
      </c>
      <c r="U1449" s="37"/>
      <c r="V1449" s="37"/>
      <c r="W1449" s="9"/>
      <c r="X1449" s="8"/>
      <c r="Y1449" s="8"/>
      <c r="Z1449" s="8"/>
      <c r="AA1449" s="8"/>
      <c r="AB1449" s="8"/>
      <c r="AC1449" s="8"/>
      <c r="AD1449" s="8"/>
      <c r="AE1449" s="8"/>
      <c r="AG1449" s="37"/>
      <c r="AH1449" s="37"/>
      <c r="AI1449" s="9"/>
      <c r="AJ1449" s="8"/>
      <c r="AK1449" s="8"/>
      <c r="AL1449" s="8"/>
      <c r="AM1449" s="8"/>
      <c r="AN1449" s="8"/>
      <c r="AO1449" s="8"/>
      <c r="AP1449" s="8"/>
      <c r="AQ1449" s="8"/>
      <c r="AS1449" s="37"/>
      <c r="AT1449" s="37"/>
      <c r="AU1449" s="9"/>
      <c r="AV1449" s="8"/>
      <c r="AW1449" s="8"/>
      <c r="AX1449" s="8"/>
      <c r="AY1449" s="8"/>
      <c r="AZ1449" s="8"/>
      <c r="BA1449" s="8"/>
      <c r="BB1449" s="8"/>
      <c r="BC1449" s="8"/>
    </row>
    <row r="1450" spans="1:55" x14ac:dyDescent="0.25">
      <c r="A1450" s="46">
        <v>73.599999999999994</v>
      </c>
      <c r="B1450" s="48" t="b">
        <v>1</v>
      </c>
      <c r="U1450" s="37"/>
      <c r="V1450" s="37"/>
      <c r="W1450" s="9"/>
      <c r="X1450" s="8"/>
      <c r="Y1450" s="8"/>
      <c r="Z1450" s="8"/>
      <c r="AA1450" s="8"/>
      <c r="AB1450" s="8"/>
      <c r="AC1450" s="8"/>
      <c r="AD1450" s="8"/>
      <c r="AE1450" s="8"/>
      <c r="AG1450" s="37"/>
      <c r="AH1450" s="37"/>
      <c r="AI1450" s="9"/>
      <c r="AJ1450" s="8"/>
      <c r="AK1450" s="8"/>
      <c r="AL1450" s="8"/>
      <c r="AM1450" s="8"/>
      <c r="AN1450" s="8"/>
      <c r="AO1450" s="8"/>
      <c r="AP1450" s="8"/>
      <c r="AQ1450" s="8"/>
      <c r="AS1450" s="37"/>
      <c r="AT1450" s="37"/>
      <c r="AU1450" s="9"/>
      <c r="AV1450" s="8"/>
      <c r="AW1450" s="8"/>
      <c r="AX1450" s="8"/>
      <c r="AY1450" s="8"/>
      <c r="AZ1450" s="8"/>
      <c r="BA1450" s="8"/>
      <c r="BB1450" s="8"/>
      <c r="BC1450" s="8"/>
    </row>
    <row r="1451" spans="1:55" x14ac:dyDescent="0.25">
      <c r="A1451" s="46">
        <v>72.8</v>
      </c>
      <c r="B1451" s="48" t="b">
        <v>1</v>
      </c>
      <c r="U1451" s="37"/>
      <c r="V1451" s="37"/>
      <c r="W1451" s="9"/>
      <c r="X1451" s="8"/>
      <c r="Y1451" s="8"/>
      <c r="Z1451" s="8"/>
      <c r="AA1451" s="8"/>
      <c r="AB1451" s="8"/>
      <c r="AC1451" s="8"/>
      <c r="AD1451" s="8"/>
      <c r="AE1451" s="8"/>
      <c r="AG1451" s="37"/>
      <c r="AH1451" s="37"/>
      <c r="AI1451" s="9"/>
      <c r="AJ1451" s="8"/>
      <c r="AK1451" s="8"/>
      <c r="AL1451" s="8"/>
      <c r="AM1451" s="8"/>
      <c r="AN1451" s="8"/>
      <c r="AO1451" s="8"/>
      <c r="AP1451" s="8"/>
      <c r="AQ1451" s="8"/>
      <c r="AS1451" s="37"/>
      <c r="AT1451" s="37"/>
      <c r="AU1451" s="9"/>
      <c r="AV1451" s="8"/>
      <c r="AW1451" s="8"/>
      <c r="AX1451" s="8"/>
      <c r="AY1451" s="8"/>
      <c r="AZ1451" s="8"/>
      <c r="BA1451" s="8"/>
      <c r="BB1451" s="8"/>
      <c r="BC1451" s="8"/>
    </row>
    <row r="1452" spans="1:55" x14ac:dyDescent="0.25">
      <c r="A1452" s="46">
        <v>72.599999999999994</v>
      </c>
      <c r="B1452" s="48" t="b">
        <v>1</v>
      </c>
      <c r="U1452" s="37"/>
      <c r="V1452" s="37"/>
      <c r="W1452" s="9"/>
      <c r="X1452" s="8"/>
      <c r="Y1452" s="8"/>
      <c r="Z1452" s="8"/>
      <c r="AA1452" s="8"/>
      <c r="AB1452" s="8"/>
      <c r="AC1452" s="8"/>
      <c r="AD1452" s="8"/>
      <c r="AE1452" s="8"/>
      <c r="AG1452" s="37"/>
      <c r="AH1452" s="37"/>
      <c r="AI1452" s="9"/>
      <c r="AJ1452" s="8"/>
      <c r="AK1452" s="8"/>
      <c r="AL1452" s="8"/>
      <c r="AM1452" s="8"/>
      <c r="AN1452" s="8"/>
      <c r="AO1452" s="8"/>
      <c r="AP1452" s="8"/>
      <c r="AQ1452" s="8"/>
      <c r="AS1452" s="37"/>
      <c r="AT1452" s="37"/>
      <c r="AU1452" s="9"/>
      <c r="AV1452" s="8"/>
      <c r="AW1452" s="8"/>
      <c r="AX1452" s="8"/>
      <c r="AY1452" s="8"/>
      <c r="AZ1452" s="8"/>
      <c r="BA1452" s="8"/>
      <c r="BB1452" s="8"/>
      <c r="BC1452" s="8"/>
    </row>
    <row r="1453" spans="1:55" x14ac:dyDescent="0.25">
      <c r="A1453" s="46">
        <v>71.900000000000006</v>
      </c>
      <c r="B1453" s="48" t="b">
        <v>1</v>
      </c>
      <c r="U1453" s="37"/>
      <c r="V1453" s="37"/>
      <c r="W1453" s="9"/>
      <c r="X1453" s="8"/>
      <c r="Y1453" s="8"/>
      <c r="Z1453" s="8"/>
      <c r="AA1453" s="8"/>
      <c r="AB1453" s="8"/>
      <c r="AC1453" s="8"/>
      <c r="AD1453" s="8"/>
      <c r="AE1453" s="8"/>
      <c r="AG1453" s="37"/>
      <c r="AH1453" s="37"/>
      <c r="AI1453" s="9"/>
      <c r="AJ1453" s="8"/>
      <c r="AK1453" s="8"/>
      <c r="AL1453" s="8"/>
      <c r="AM1453" s="8"/>
      <c r="AN1453" s="8"/>
      <c r="AO1453" s="8"/>
      <c r="AP1453" s="8"/>
      <c r="AQ1453" s="8"/>
      <c r="AS1453" s="37"/>
      <c r="AT1453" s="37"/>
      <c r="AU1453" s="9"/>
      <c r="AV1453" s="8"/>
      <c r="AW1453" s="8"/>
      <c r="AX1453" s="8"/>
      <c r="AY1453" s="8"/>
      <c r="AZ1453" s="8"/>
      <c r="BA1453" s="8"/>
      <c r="BB1453" s="8"/>
      <c r="BC1453" s="8"/>
    </row>
    <row r="1454" spans="1:55" x14ac:dyDescent="0.25">
      <c r="A1454" s="46">
        <v>78</v>
      </c>
      <c r="B1454" s="48" t="b">
        <v>1</v>
      </c>
      <c r="U1454" s="37"/>
      <c r="V1454" s="37"/>
      <c r="W1454" s="9"/>
      <c r="X1454" s="8"/>
      <c r="Y1454" s="8"/>
      <c r="Z1454" s="8"/>
      <c r="AA1454" s="8"/>
      <c r="AB1454" s="8"/>
      <c r="AC1454" s="8"/>
      <c r="AD1454" s="8"/>
      <c r="AE1454" s="8"/>
      <c r="AG1454" s="37"/>
      <c r="AH1454" s="37"/>
      <c r="AI1454" s="9"/>
      <c r="AJ1454" s="8"/>
      <c r="AK1454" s="8"/>
      <c r="AL1454" s="8"/>
      <c r="AM1454" s="8"/>
      <c r="AN1454" s="8"/>
      <c r="AO1454" s="8"/>
      <c r="AP1454" s="8"/>
      <c r="AQ1454" s="8"/>
      <c r="AS1454" s="37"/>
      <c r="AT1454" s="37"/>
      <c r="AU1454" s="9"/>
      <c r="AV1454" s="8"/>
      <c r="AW1454" s="8"/>
      <c r="AX1454" s="8"/>
      <c r="AY1454" s="8"/>
      <c r="AZ1454" s="8"/>
      <c r="BA1454" s="8"/>
      <c r="BB1454" s="8"/>
      <c r="BC1454" s="8"/>
    </row>
    <row r="1455" spans="1:55" x14ac:dyDescent="0.25">
      <c r="A1455" s="46">
        <v>75</v>
      </c>
      <c r="B1455" s="48" t="b">
        <v>1</v>
      </c>
      <c r="U1455" s="37"/>
      <c r="V1455" s="37"/>
      <c r="W1455" s="9"/>
      <c r="X1455" s="8"/>
      <c r="Y1455" s="8"/>
      <c r="Z1455" s="8"/>
      <c r="AA1455" s="8"/>
      <c r="AB1455" s="8"/>
      <c r="AC1455" s="8"/>
      <c r="AD1455" s="8"/>
      <c r="AE1455" s="8"/>
      <c r="AG1455" s="37"/>
      <c r="AH1455" s="37"/>
      <c r="AI1455" s="9"/>
      <c r="AJ1455" s="8"/>
      <c r="AK1455" s="8"/>
      <c r="AL1455" s="8"/>
      <c r="AM1455" s="8"/>
      <c r="AN1455" s="8"/>
      <c r="AO1455" s="8"/>
      <c r="AP1455" s="8"/>
      <c r="AQ1455" s="8"/>
      <c r="AS1455" s="37"/>
      <c r="AT1455" s="37"/>
      <c r="AU1455" s="9"/>
      <c r="AV1455" s="8"/>
      <c r="AW1455" s="8"/>
      <c r="AX1455" s="8"/>
      <c r="AY1455" s="8"/>
      <c r="AZ1455" s="8"/>
      <c r="BA1455" s="8"/>
      <c r="BB1455" s="8"/>
      <c r="BC1455" s="8"/>
    </row>
    <row r="1456" spans="1:55" x14ac:dyDescent="0.25">
      <c r="A1456" s="46">
        <v>76</v>
      </c>
      <c r="B1456" s="48" t="b">
        <v>1</v>
      </c>
      <c r="U1456" s="37"/>
      <c r="V1456" s="37"/>
      <c r="W1456" s="9"/>
      <c r="X1456" s="8"/>
      <c r="Y1456" s="8"/>
      <c r="Z1456" s="8"/>
      <c r="AA1456" s="8"/>
      <c r="AB1456" s="8"/>
      <c r="AC1456" s="8"/>
      <c r="AD1456" s="8"/>
      <c r="AE1456" s="8"/>
      <c r="AG1456" s="37"/>
      <c r="AH1456" s="37"/>
      <c r="AI1456" s="9"/>
      <c r="AJ1456" s="8"/>
      <c r="AK1456" s="8"/>
      <c r="AL1456" s="8"/>
      <c r="AM1456" s="8"/>
      <c r="AN1456" s="8"/>
      <c r="AO1456" s="8"/>
      <c r="AP1456" s="8"/>
      <c r="AQ1456" s="8"/>
      <c r="AS1456" s="37"/>
      <c r="AT1456" s="37"/>
      <c r="AU1456" s="9"/>
      <c r="AV1456" s="8"/>
      <c r="AW1456" s="8"/>
      <c r="AX1456" s="8"/>
      <c r="AY1456" s="8"/>
      <c r="AZ1456" s="8"/>
      <c r="BA1456" s="8"/>
      <c r="BB1456" s="8"/>
      <c r="BC1456" s="8"/>
    </row>
    <row r="1457" spans="1:55" x14ac:dyDescent="0.25">
      <c r="A1457" s="46">
        <v>71</v>
      </c>
      <c r="B1457" s="48" t="b">
        <v>1</v>
      </c>
      <c r="U1457" s="37"/>
      <c r="V1457" s="37"/>
      <c r="W1457" s="9"/>
      <c r="X1457" s="8"/>
      <c r="Y1457" s="8"/>
      <c r="Z1457" s="8"/>
      <c r="AA1457" s="8"/>
      <c r="AB1457" s="8"/>
      <c r="AC1457" s="8"/>
      <c r="AD1457" s="8"/>
      <c r="AE1457" s="8"/>
      <c r="AG1457" s="37"/>
      <c r="AH1457" s="37"/>
      <c r="AI1457" s="9"/>
      <c r="AJ1457" s="8"/>
      <c r="AK1457" s="8"/>
      <c r="AL1457" s="8"/>
      <c r="AM1457" s="8"/>
      <c r="AN1457" s="8"/>
      <c r="AO1457" s="8"/>
      <c r="AP1457" s="8"/>
      <c r="AQ1457" s="8"/>
      <c r="AS1457" s="37"/>
      <c r="AT1457" s="37"/>
      <c r="AU1457" s="9"/>
      <c r="AV1457" s="8"/>
      <c r="AW1457" s="8"/>
      <c r="AX1457" s="8"/>
      <c r="AY1457" s="8"/>
      <c r="AZ1457" s="8"/>
      <c r="BA1457" s="8"/>
      <c r="BB1457" s="8"/>
      <c r="BC1457" s="8"/>
    </row>
    <row r="1458" spans="1:55" x14ac:dyDescent="0.25">
      <c r="A1458" s="46">
        <v>78</v>
      </c>
      <c r="B1458" s="48" t="b">
        <v>1</v>
      </c>
      <c r="U1458" s="37"/>
      <c r="V1458" s="37"/>
      <c r="W1458" s="9"/>
      <c r="X1458" s="8"/>
      <c r="Y1458" s="8"/>
      <c r="Z1458" s="8"/>
      <c r="AA1458" s="8"/>
      <c r="AB1458" s="8"/>
      <c r="AC1458" s="8"/>
      <c r="AD1458" s="8"/>
      <c r="AE1458" s="8"/>
      <c r="AG1458" s="37"/>
      <c r="AH1458" s="37"/>
      <c r="AI1458" s="9"/>
      <c r="AJ1458" s="8"/>
      <c r="AK1458" s="8"/>
      <c r="AL1458" s="8"/>
      <c r="AM1458" s="8"/>
      <c r="AN1458" s="8"/>
      <c r="AO1458" s="8"/>
      <c r="AP1458" s="8"/>
      <c r="AQ1458" s="8"/>
      <c r="AS1458" s="37"/>
      <c r="AT1458" s="37"/>
      <c r="AU1458" s="9"/>
      <c r="AV1458" s="8"/>
      <c r="AW1458" s="8"/>
      <c r="AX1458" s="8"/>
      <c r="AY1458" s="8"/>
      <c r="AZ1458" s="8"/>
      <c r="BA1458" s="8"/>
      <c r="BB1458" s="8"/>
      <c r="BC1458" s="8"/>
    </row>
    <row r="1459" spans="1:55" x14ac:dyDescent="0.25">
      <c r="A1459" s="46">
        <v>73</v>
      </c>
      <c r="B1459" s="48" t="b">
        <v>1</v>
      </c>
      <c r="U1459" s="37"/>
      <c r="V1459" s="37"/>
      <c r="W1459" s="9"/>
      <c r="X1459" s="8"/>
      <c r="Y1459" s="8"/>
      <c r="Z1459" s="8"/>
      <c r="AA1459" s="8"/>
      <c r="AB1459" s="8"/>
      <c r="AC1459" s="8"/>
      <c r="AD1459" s="8"/>
      <c r="AE1459" s="8"/>
      <c r="AG1459" s="37"/>
      <c r="AH1459" s="37"/>
      <c r="AI1459" s="9"/>
      <c r="AJ1459" s="8"/>
      <c r="AK1459" s="8"/>
      <c r="AL1459" s="8"/>
      <c r="AM1459" s="8"/>
      <c r="AN1459" s="8"/>
      <c r="AO1459" s="8"/>
      <c r="AP1459" s="8"/>
      <c r="AQ1459" s="8"/>
      <c r="AS1459" s="37"/>
      <c r="AT1459" s="37"/>
      <c r="AU1459" s="9"/>
      <c r="AV1459" s="8"/>
      <c r="AW1459" s="8"/>
      <c r="AX1459" s="8"/>
      <c r="AY1459" s="8"/>
      <c r="AZ1459" s="8"/>
      <c r="BA1459" s="8"/>
      <c r="BB1459" s="8"/>
      <c r="BC1459" s="8"/>
    </row>
    <row r="1460" spans="1:55" x14ac:dyDescent="0.25">
      <c r="A1460" s="46">
        <v>69.900000000000006</v>
      </c>
      <c r="B1460" s="48" t="b">
        <v>1</v>
      </c>
      <c r="U1460" s="37"/>
      <c r="V1460" s="37"/>
      <c r="W1460" s="9"/>
      <c r="X1460" s="8"/>
      <c r="Y1460" s="8"/>
      <c r="Z1460" s="8"/>
      <c r="AA1460" s="8"/>
      <c r="AB1460" s="8"/>
      <c r="AC1460" s="8"/>
      <c r="AD1460" s="8"/>
      <c r="AE1460" s="8"/>
      <c r="AG1460" s="37"/>
      <c r="AH1460" s="37"/>
      <c r="AI1460" s="9"/>
      <c r="AJ1460" s="8"/>
      <c r="AK1460" s="8"/>
      <c r="AL1460" s="8"/>
      <c r="AM1460" s="8"/>
      <c r="AN1460" s="8"/>
      <c r="AO1460" s="8"/>
      <c r="AP1460" s="8"/>
      <c r="AQ1460" s="8"/>
      <c r="AS1460" s="37"/>
      <c r="AT1460" s="37"/>
      <c r="AU1460" s="9"/>
      <c r="AV1460" s="8"/>
      <c r="AW1460" s="8"/>
      <c r="AX1460" s="8"/>
      <c r="AY1460" s="8"/>
      <c r="AZ1460" s="8"/>
      <c r="BA1460" s="8"/>
      <c r="BB1460" s="8"/>
      <c r="BC1460" s="8"/>
    </row>
    <row r="1461" spans="1:55" x14ac:dyDescent="0.25">
      <c r="A1461" s="46">
        <v>71</v>
      </c>
      <c r="B1461" s="48" t="b">
        <v>1</v>
      </c>
      <c r="U1461" s="37"/>
      <c r="V1461" s="37"/>
      <c r="W1461" s="9"/>
      <c r="X1461" s="8"/>
      <c r="Y1461" s="8"/>
      <c r="Z1461" s="8"/>
      <c r="AA1461" s="8"/>
      <c r="AB1461" s="8"/>
      <c r="AC1461" s="8"/>
      <c r="AD1461" s="8"/>
      <c r="AE1461" s="8"/>
      <c r="AG1461" s="37"/>
      <c r="AH1461" s="37"/>
      <c r="AI1461" s="9"/>
      <c r="AJ1461" s="8"/>
      <c r="AK1461" s="8"/>
      <c r="AL1461" s="8"/>
      <c r="AM1461" s="8"/>
      <c r="AN1461" s="8"/>
      <c r="AO1461" s="8"/>
      <c r="AP1461" s="8"/>
      <c r="AQ1461" s="8"/>
      <c r="AS1461" s="37"/>
      <c r="AT1461" s="37"/>
      <c r="AU1461" s="9"/>
      <c r="AV1461" s="8"/>
      <c r="AW1461" s="8"/>
      <c r="AX1461" s="8"/>
      <c r="AY1461" s="8"/>
      <c r="AZ1461" s="8"/>
      <c r="BA1461" s="8"/>
      <c r="BB1461" s="8"/>
      <c r="BC1461" s="8"/>
    </row>
    <row r="1462" spans="1:55" x14ac:dyDescent="0.25">
      <c r="A1462" s="46">
        <v>74.900000000000006</v>
      </c>
      <c r="B1462" s="48" t="b">
        <v>1</v>
      </c>
      <c r="U1462" s="37"/>
      <c r="V1462" s="37"/>
      <c r="W1462" s="9"/>
      <c r="X1462" s="8"/>
      <c r="Y1462" s="8"/>
      <c r="Z1462" s="8"/>
      <c r="AA1462" s="8"/>
      <c r="AB1462" s="8"/>
      <c r="AC1462" s="8"/>
      <c r="AD1462" s="8"/>
      <c r="AE1462" s="8"/>
      <c r="AG1462" s="37"/>
      <c r="AH1462" s="37"/>
      <c r="AI1462" s="9"/>
      <c r="AJ1462" s="8"/>
      <c r="AK1462" s="8"/>
      <c r="AL1462" s="8"/>
      <c r="AM1462" s="8"/>
      <c r="AN1462" s="8"/>
      <c r="AO1462" s="8"/>
      <c r="AP1462" s="8"/>
      <c r="AQ1462" s="8"/>
      <c r="AS1462" s="37"/>
      <c r="AT1462" s="37"/>
      <c r="AU1462" s="9"/>
      <c r="AV1462" s="8"/>
      <c r="AW1462" s="8"/>
      <c r="AX1462" s="8"/>
      <c r="AY1462" s="8"/>
      <c r="AZ1462" s="8"/>
      <c r="BA1462" s="8"/>
      <c r="BB1462" s="8"/>
      <c r="BC1462" s="8"/>
    </row>
    <row r="1463" spans="1:55" x14ac:dyDescent="0.25">
      <c r="A1463" s="46">
        <v>74.8</v>
      </c>
      <c r="B1463" s="48" t="b">
        <v>1</v>
      </c>
      <c r="U1463" s="37"/>
      <c r="V1463" s="37"/>
      <c r="W1463" s="9"/>
      <c r="X1463" s="8"/>
      <c r="Y1463" s="8"/>
      <c r="Z1463" s="8"/>
      <c r="AA1463" s="8"/>
      <c r="AB1463" s="8"/>
      <c r="AC1463" s="8"/>
      <c r="AD1463" s="8"/>
      <c r="AE1463" s="8"/>
      <c r="AG1463" s="37"/>
      <c r="AH1463" s="37"/>
      <c r="AI1463" s="9"/>
      <c r="AJ1463" s="8"/>
      <c r="AK1463" s="8"/>
      <c r="AL1463" s="8"/>
      <c r="AM1463" s="8"/>
      <c r="AN1463" s="8"/>
      <c r="AO1463" s="8"/>
      <c r="AP1463" s="8"/>
      <c r="AQ1463" s="8"/>
      <c r="AS1463" s="37"/>
      <c r="AT1463" s="37"/>
      <c r="AU1463" s="9"/>
      <c r="AV1463" s="8"/>
      <c r="AW1463" s="8"/>
      <c r="AX1463" s="8"/>
      <c r="AY1463" s="8"/>
      <c r="AZ1463" s="8"/>
      <c r="BA1463" s="8"/>
      <c r="BB1463" s="8"/>
      <c r="BC1463" s="8"/>
    </row>
    <row r="1464" spans="1:55" x14ac:dyDescent="0.25">
      <c r="A1464" s="46">
        <v>74.900000000000006</v>
      </c>
      <c r="B1464" s="48" t="b">
        <v>1</v>
      </c>
      <c r="U1464" s="37"/>
      <c r="V1464" s="37"/>
      <c r="W1464" s="9"/>
      <c r="X1464" s="8"/>
      <c r="Y1464" s="8"/>
      <c r="Z1464" s="8"/>
      <c r="AA1464" s="8"/>
      <c r="AB1464" s="8"/>
      <c r="AC1464" s="8"/>
      <c r="AD1464" s="8"/>
      <c r="AE1464" s="8"/>
      <c r="AG1464" s="37"/>
      <c r="AH1464" s="37"/>
      <c r="AI1464" s="9"/>
      <c r="AJ1464" s="8"/>
      <c r="AK1464" s="8"/>
      <c r="AL1464" s="8"/>
      <c r="AM1464" s="8"/>
      <c r="AN1464" s="8"/>
      <c r="AO1464" s="8"/>
      <c r="AP1464" s="8"/>
      <c r="AQ1464" s="8"/>
      <c r="AS1464" s="37"/>
      <c r="AT1464" s="37"/>
      <c r="AU1464" s="9"/>
      <c r="AV1464" s="8"/>
      <c r="AW1464" s="8"/>
      <c r="AX1464" s="8"/>
      <c r="AY1464" s="8"/>
      <c r="AZ1464" s="8"/>
      <c r="BA1464" s="8"/>
      <c r="BB1464" s="8"/>
      <c r="BC1464" s="8"/>
    </row>
    <row r="1465" spans="1:55" x14ac:dyDescent="0.25">
      <c r="A1465" s="46">
        <v>75</v>
      </c>
      <c r="B1465" s="48" t="b">
        <v>1</v>
      </c>
      <c r="U1465" s="37"/>
      <c r="V1465" s="37"/>
      <c r="W1465" s="9"/>
      <c r="X1465" s="8"/>
      <c r="Y1465" s="8"/>
      <c r="Z1465" s="8"/>
      <c r="AA1465" s="8"/>
      <c r="AB1465" s="8"/>
      <c r="AC1465" s="8"/>
      <c r="AD1465" s="8"/>
      <c r="AE1465" s="8"/>
      <c r="AG1465" s="37"/>
      <c r="AH1465" s="37"/>
      <c r="AI1465" s="9"/>
      <c r="AJ1465" s="8"/>
      <c r="AK1465" s="8"/>
      <c r="AL1465" s="8"/>
      <c r="AM1465" s="8"/>
      <c r="AN1465" s="8"/>
      <c r="AO1465" s="8"/>
      <c r="AP1465" s="8"/>
      <c r="AQ1465" s="8"/>
      <c r="AS1465" s="37"/>
      <c r="AT1465" s="37"/>
      <c r="AU1465" s="9"/>
      <c r="AV1465" s="8"/>
      <c r="AW1465" s="8"/>
      <c r="AX1465" s="8"/>
      <c r="AY1465" s="8"/>
      <c r="AZ1465" s="8"/>
      <c r="BA1465" s="8"/>
      <c r="BB1465" s="8"/>
      <c r="BC1465" s="8"/>
    </row>
    <row r="1466" spans="1:55" x14ac:dyDescent="0.25">
      <c r="A1466" s="46">
        <v>75</v>
      </c>
      <c r="B1466" s="48" t="b">
        <v>1</v>
      </c>
      <c r="U1466" s="37"/>
      <c r="V1466" s="37"/>
      <c r="W1466" s="9"/>
      <c r="X1466" s="8"/>
      <c r="Y1466" s="8"/>
      <c r="Z1466" s="8"/>
      <c r="AA1466" s="8"/>
      <c r="AB1466" s="8"/>
      <c r="AC1466" s="8"/>
      <c r="AD1466" s="8"/>
      <c r="AE1466" s="8"/>
      <c r="AG1466" s="37"/>
      <c r="AH1466" s="37"/>
      <c r="AI1466" s="9"/>
      <c r="AJ1466" s="8"/>
      <c r="AK1466" s="8"/>
      <c r="AL1466" s="8"/>
      <c r="AM1466" s="8"/>
      <c r="AN1466" s="8"/>
      <c r="AO1466" s="8"/>
      <c r="AP1466" s="8"/>
      <c r="AQ1466" s="8"/>
      <c r="AS1466" s="37"/>
      <c r="AT1466" s="37"/>
      <c r="AU1466" s="9"/>
      <c r="AV1466" s="8"/>
      <c r="AW1466" s="8"/>
      <c r="AX1466" s="8"/>
      <c r="AY1466" s="8"/>
      <c r="AZ1466" s="8"/>
      <c r="BA1466" s="8"/>
      <c r="BB1466" s="8"/>
      <c r="BC1466" s="8"/>
    </row>
    <row r="1467" spans="1:55" x14ac:dyDescent="0.25">
      <c r="A1467" s="46">
        <v>74.900000000000006</v>
      </c>
      <c r="B1467" s="48" t="b">
        <v>1</v>
      </c>
      <c r="U1467" s="37"/>
      <c r="V1467" s="37"/>
      <c r="W1467" s="9"/>
      <c r="X1467" s="8"/>
      <c r="Y1467" s="8"/>
      <c r="Z1467" s="8"/>
      <c r="AA1467" s="8"/>
      <c r="AB1467" s="8"/>
      <c r="AC1467" s="8"/>
      <c r="AD1467" s="8"/>
      <c r="AE1467" s="8"/>
      <c r="AG1467" s="37"/>
      <c r="AH1467" s="37"/>
      <c r="AI1467" s="9"/>
      <c r="AJ1467" s="8"/>
      <c r="AK1467" s="8"/>
      <c r="AL1467" s="8"/>
      <c r="AM1467" s="8"/>
      <c r="AN1467" s="8"/>
      <c r="AO1467" s="8"/>
      <c r="AP1467" s="8"/>
      <c r="AQ1467" s="8"/>
      <c r="AS1467" s="37"/>
      <c r="AT1467" s="37"/>
      <c r="AU1467" s="9"/>
      <c r="AV1467" s="8"/>
      <c r="AW1467" s="8"/>
      <c r="AX1467" s="8"/>
      <c r="AY1467" s="8"/>
      <c r="AZ1467" s="8"/>
      <c r="BA1467" s="8"/>
      <c r="BB1467" s="8"/>
      <c r="BC1467" s="8"/>
    </row>
    <row r="1468" spans="1:55" x14ac:dyDescent="0.25">
      <c r="A1468" s="46">
        <v>74.7</v>
      </c>
      <c r="B1468" s="48" t="b">
        <v>1</v>
      </c>
      <c r="U1468" s="37"/>
      <c r="V1468" s="37"/>
      <c r="W1468" s="9"/>
      <c r="X1468" s="8"/>
      <c r="Y1468" s="8"/>
      <c r="Z1468" s="8"/>
      <c r="AA1468" s="8"/>
      <c r="AB1468" s="8"/>
      <c r="AC1468" s="8"/>
      <c r="AD1468" s="8"/>
      <c r="AE1468" s="8"/>
      <c r="AG1468" s="37"/>
      <c r="AH1468" s="37"/>
      <c r="AI1468" s="9"/>
      <c r="AJ1468" s="8"/>
      <c r="AK1468" s="8"/>
      <c r="AL1468" s="8"/>
      <c r="AM1468" s="8"/>
      <c r="AN1468" s="8"/>
      <c r="AO1468" s="8"/>
      <c r="AP1468" s="8"/>
      <c r="AQ1468" s="8"/>
      <c r="AS1468" s="37"/>
      <c r="AT1468" s="37"/>
      <c r="AU1468" s="9"/>
      <c r="AV1468" s="8"/>
      <c r="AW1468" s="8"/>
      <c r="AX1468" s="8"/>
      <c r="AY1468" s="8"/>
      <c r="AZ1468" s="8"/>
      <c r="BA1468" s="8"/>
      <c r="BB1468" s="8"/>
      <c r="BC1468" s="8"/>
    </row>
    <row r="1469" spans="1:55" x14ac:dyDescent="0.25">
      <c r="A1469" s="46">
        <v>74.5</v>
      </c>
      <c r="B1469" s="48" t="b">
        <v>1</v>
      </c>
      <c r="U1469" s="37"/>
      <c r="V1469" s="37"/>
      <c r="W1469" s="9"/>
      <c r="X1469" s="8"/>
      <c r="Y1469" s="8"/>
      <c r="Z1469" s="8"/>
      <c r="AA1469" s="8"/>
      <c r="AB1469" s="8"/>
      <c r="AC1469" s="8"/>
      <c r="AD1469" s="8"/>
      <c r="AE1469" s="8"/>
      <c r="AG1469" s="37"/>
      <c r="AH1469" s="37"/>
      <c r="AI1469" s="9"/>
      <c r="AJ1469" s="8"/>
      <c r="AK1469" s="8"/>
      <c r="AL1469" s="8"/>
      <c r="AM1469" s="8"/>
      <c r="AN1469" s="8"/>
      <c r="AO1469" s="8"/>
      <c r="AP1469" s="8"/>
      <c r="AQ1469" s="8"/>
      <c r="AS1469" s="37"/>
      <c r="AT1469" s="37"/>
      <c r="AU1469" s="9"/>
      <c r="AV1469" s="8"/>
      <c r="AW1469" s="8"/>
      <c r="AX1469" s="8"/>
      <c r="AY1469" s="8"/>
      <c r="AZ1469" s="8"/>
      <c r="BA1469" s="8"/>
      <c r="BB1469" s="8"/>
      <c r="BC1469" s="8"/>
    </row>
    <row r="1470" spans="1:55" x14ac:dyDescent="0.25">
      <c r="A1470" s="46">
        <v>74.400000000000006</v>
      </c>
      <c r="B1470" s="48" t="b">
        <v>1</v>
      </c>
      <c r="U1470" s="37"/>
      <c r="V1470" s="37"/>
      <c r="W1470" s="9"/>
      <c r="X1470" s="8"/>
      <c r="Y1470" s="8"/>
      <c r="Z1470" s="8"/>
      <c r="AA1470" s="8"/>
      <c r="AB1470" s="8"/>
      <c r="AC1470" s="8"/>
      <c r="AD1470" s="8"/>
      <c r="AE1470" s="8"/>
      <c r="AG1470" s="37"/>
      <c r="AH1470" s="37"/>
      <c r="AI1470" s="9"/>
      <c r="AJ1470" s="8"/>
      <c r="AK1470" s="8"/>
      <c r="AL1470" s="8"/>
      <c r="AM1470" s="8"/>
      <c r="AN1470" s="8"/>
      <c r="AO1470" s="8"/>
      <c r="AP1470" s="8"/>
      <c r="AQ1470" s="8"/>
      <c r="AS1470" s="37"/>
      <c r="AT1470" s="37"/>
      <c r="AU1470" s="9"/>
      <c r="AV1470" s="8"/>
      <c r="AW1470" s="8"/>
      <c r="AX1470" s="8"/>
      <c r="AY1470" s="8"/>
      <c r="AZ1470" s="8"/>
      <c r="BA1470" s="8"/>
      <c r="BB1470" s="8"/>
      <c r="BC1470" s="8"/>
    </row>
    <row r="1471" spans="1:55" x14ac:dyDescent="0.25">
      <c r="A1471" s="46">
        <v>74.099999999999994</v>
      </c>
      <c r="B1471" s="48" t="b">
        <v>1</v>
      </c>
      <c r="U1471" s="37"/>
      <c r="V1471" s="37"/>
      <c r="W1471" s="9"/>
      <c r="X1471" s="8"/>
      <c r="Y1471" s="8"/>
      <c r="Z1471" s="8"/>
      <c r="AA1471" s="8"/>
      <c r="AB1471" s="8"/>
      <c r="AC1471" s="8"/>
      <c r="AD1471" s="8"/>
      <c r="AE1471" s="8"/>
      <c r="AG1471" s="37"/>
      <c r="AH1471" s="37"/>
      <c r="AI1471" s="9"/>
      <c r="AJ1471" s="8"/>
      <c r="AK1471" s="8"/>
      <c r="AL1471" s="8"/>
      <c r="AM1471" s="8"/>
      <c r="AN1471" s="8"/>
      <c r="AO1471" s="8"/>
      <c r="AP1471" s="8"/>
      <c r="AQ1471" s="8"/>
      <c r="AS1471" s="37"/>
      <c r="AT1471" s="37"/>
      <c r="AU1471" s="9"/>
      <c r="AV1471" s="8"/>
      <c r="AW1471" s="8"/>
      <c r="AX1471" s="8"/>
      <c r="AY1471" s="8"/>
      <c r="AZ1471" s="8"/>
      <c r="BA1471" s="8"/>
      <c r="BB1471" s="8"/>
      <c r="BC1471" s="8"/>
    </row>
    <row r="1472" spans="1:55" x14ac:dyDescent="0.25">
      <c r="A1472" s="46">
        <v>73.900000000000006</v>
      </c>
      <c r="B1472" s="48" t="b">
        <v>1</v>
      </c>
      <c r="U1472" s="37"/>
      <c r="V1472" s="37"/>
      <c r="W1472" s="9"/>
      <c r="X1472" s="8"/>
      <c r="Y1472" s="8"/>
      <c r="Z1472" s="8"/>
      <c r="AA1472" s="8"/>
      <c r="AB1472" s="8"/>
      <c r="AC1472" s="8"/>
      <c r="AD1472" s="8"/>
      <c r="AE1472" s="8"/>
      <c r="AG1472" s="37"/>
      <c r="AH1472" s="37"/>
      <c r="AI1472" s="9"/>
      <c r="AJ1472" s="8"/>
      <c r="AK1472" s="8"/>
      <c r="AL1472" s="8"/>
      <c r="AM1472" s="8"/>
      <c r="AN1472" s="8"/>
      <c r="AO1472" s="8"/>
      <c r="AP1472" s="8"/>
      <c r="AQ1472" s="8"/>
      <c r="AS1472" s="37"/>
      <c r="AT1472" s="37"/>
      <c r="AU1472" s="9"/>
      <c r="AV1472" s="8"/>
      <c r="AW1472" s="8"/>
      <c r="AX1472" s="8"/>
      <c r="AY1472" s="8"/>
      <c r="AZ1472" s="8"/>
      <c r="BA1472" s="8"/>
      <c r="BB1472" s="8"/>
      <c r="BC1472" s="8"/>
    </row>
    <row r="1473" spans="1:55" x14ac:dyDescent="0.25">
      <c r="A1473" s="46">
        <v>73.7</v>
      </c>
      <c r="B1473" s="48" t="b">
        <v>1</v>
      </c>
      <c r="U1473" s="37"/>
      <c r="V1473" s="37"/>
      <c r="W1473" s="9"/>
      <c r="X1473" s="8"/>
      <c r="Y1473" s="8"/>
      <c r="Z1473" s="8"/>
      <c r="AA1473" s="8"/>
      <c r="AB1473" s="8"/>
      <c r="AC1473" s="8"/>
      <c r="AD1473" s="8"/>
      <c r="AE1473" s="8"/>
      <c r="AG1473" s="37"/>
      <c r="AH1473" s="37"/>
      <c r="AI1473" s="9"/>
      <c r="AJ1473" s="8"/>
      <c r="AK1473" s="8"/>
      <c r="AL1473" s="8"/>
      <c r="AM1473" s="8"/>
      <c r="AN1473" s="8"/>
      <c r="AO1473" s="8"/>
      <c r="AP1473" s="8"/>
      <c r="AQ1473" s="8"/>
      <c r="AS1473" s="37"/>
      <c r="AT1473" s="37"/>
      <c r="AU1473" s="9"/>
      <c r="AV1473" s="8"/>
      <c r="AW1473" s="8"/>
      <c r="AX1473" s="8"/>
      <c r="AY1473" s="8"/>
      <c r="AZ1473" s="8"/>
      <c r="BA1473" s="8"/>
      <c r="BB1473" s="8"/>
      <c r="BC1473" s="8"/>
    </row>
    <row r="1474" spans="1:55" x14ac:dyDescent="0.25">
      <c r="A1474" s="46">
        <v>73.5</v>
      </c>
      <c r="B1474" s="48" t="b">
        <v>1</v>
      </c>
      <c r="U1474" s="37"/>
      <c r="V1474" s="37"/>
      <c r="W1474" s="9"/>
      <c r="X1474" s="8"/>
      <c r="Y1474" s="8"/>
      <c r="Z1474" s="8"/>
      <c r="AA1474" s="8"/>
      <c r="AB1474" s="8"/>
      <c r="AC1474" s="8"/>
      <c r="AD1474" s="8"/>
      <c r="AE1474" s="8"/>
      <c r="AG1474" s="37"/>
      <c r="AH1474" s="37"/>
      <c r="AI1474" s="9"/>
      <c r="AJ1474" s="8"/>
      <c r="AK1474" s="8"/>
      <c r="AL1474" s="8"/>
      <c r="AM1474" s="8"/>
      <c r="AN1474" s="8"/>
      <c r="AO1474" s="8"/>
      <c r="AP1474" s="8"/>
      <c r="AQ1474" s="8"/>
      <c r="AS1474" s="37"/>
      <c r="AT1474" s="37"/>
      <c r="AU1474" s="9"/>
      <c r="AV1474" s="8"/>
      <c r="AW1474" s="8"/>
      <c r="AX1474" s="8"/>
      <c r="AY1474" s="8"/>
      <c r="AZ1474" s="8"/>
      <c r="BA1474" s="8"/>
      <c r="BB1474" s="8"/>
      <c r="BC1474" s="8"/>
    </row>
    <row r="1475" spans="1:55" x14ac:dyDescent="0.25">
      <c r="A1475" s="46">
        <v>73.2</v>
      </c>
      <c r="B1475" s="48" t="b">
        <v>1</v>
      </c>
      <c r="U1475" s="37"/>
      <c r="V1475" s="37"/>
      <c r="W1475" s="9"/>
      <c r="X1475" s="8"/>
      <c r="Y1475" s="8"/>
      <c r="Z1475" s="8"/>
      <c r="AA1475" s="8"/>
      <c r="AB1475" s="8"/>
      <c r="AC1475" s="8"/>
      <c r="AD1475" s="8"/>
      <c r="AE1475" s="8"/>
      <c r="AG1475" s="37"/>
      <c r="AH1475" s="37"/>
      <c r="AI1475" s="9"/>
      <c r="AJ1475" s="8"/>
      <c r="AK1475" s="8"/>
      <c r="AL1475" s="8"/>
      <c r="AM1475" s="8"/>
      <c r="AN1475" s="8"/>
      <c r="AO1475" s="8"/>
      <c r="AP1475" s="8"/>
      <c r="AQ1475" s="8"/>
      <c r="AS1475" s="37"/>
      <c r="AT1475" s="37"/>
      <c r="AU1475" s="9"/>
      <c r="AV1475" s="8"/>
      <c r="AW1475" s="8"/>
      <c r="AX1475" s="8"/>
      <c r="AY1475" s="8"/>
      <c r="AZ1475" s="8"/>
      <c r="BA1475" s="8"/>
      <c r="BB1475" s="8"/>
      <c r="BC1475" s="8"/>
    </row>
    <row r="1476" spans="1:55" x14ac:dyDescent="0.25">
      <c r="A1476" s="46">
        <v>73</v>
      </c>
      <c r="B1476" s="48" t="b">
        <v>1</v>
      </c>
      <c r="U1476" s="37"/>
      <c r="V1476" s="37"/>
      <c r="W1476" s="9"/>
      <c r="X1476" s="8"/>
      <c r="Y1476" s="8"/>
      <c r="Z1476" s="8"/>
      <c r="AA1476" s="8"/>
      <c r="AB1476" s="8"/>
      <c r="AC1476" s="8"/>
      <c r="AD1476" s="8"/>
      <c r="AE1476" s="8"/>
      <c r="AG1476" s="37"/>
      <c r="AH1476" s="37"/>
      <c r="AI1476" s="9"/>
      <c r="AJ1476" s="8"/>
      <c r="AK1476" s="8"/>
      <c r="AL1476" s="8"/>
      <c r="AM1476" s="8"/>
      <c r="AN1476" s="8"/>
      <c r="AO1476" s="8"/>
      <c r="AP1476" s="8"/>
      <c r="AQ1476" s="8"/>
      <c r="AS1476" s="37"/>
      <c r="AT1476" s="37"/>
      <c r="AU1476" s="9"/>
      <c r="AV1476" s="8"/>
      <c r="AW1476" s="8"/>
      <c r="AX1476" s="8"/>
      <c r="AY1476" s="8"/>
      <c r="AZ1476" s="8"/>
      <c r="BA1476" s="8"/>
      <c r="BB1476" s="8"/>
      <c r="BC1476" s="8"/>
    </row>
    <row r="1477" spans="1:55" x14ac:dyDescent="0.25">
      <c r="A1477" s="46">
        <v>72.7</v>
      </c>
      <c r="B1477" s="48" t="b">
        <v>1</v>
      </c>
      <c r="U1477" s="37"/>
      <c r="V1477" s="37"/>
      <c r="W1477" s="9"/>
      <c r="X1477" s="8"/>
      <c r="Y1477" s="8"/>
      <c r="Z1477" s="8"/>
      <c r="AA1477" s="8"/>
      <c r="AB1477" s="8"/>
      <c r="AC1477" s="8"/>
      <c r="AD1477" s="8"/>
      <c r="AE1477" s="8"/>
      <c r="AG1477" s="37"/>
      <c r="AH1477" s="37"/>
      <c r="AI1477" s="9"/>
      <c r="AJ1477" s="8"/>
      <c r="AK1477" s="8"/>
      <c r="AL1477" s="8"/>
      <c r="AM1477" s="8"/>
      <c r="AN1477" s="8"/>
      <c r="AO1477" s="8"/>
      <c r="AP1477" s="8"/>
      <c r="AQ1477" s="8"/>
      <c r="AS1477" s="37"/>
      <c r="AT1477" s="37"/>
      <c r="AU1477" s="9"/>
      <c r="AV1477" s="8"/>
      <c r="AW1477" s="8"/>
      <c r="AX1477" s="8"/>
      <c r="AY1477" s="8"/>
      <c r="AZ1477" s="8"/>
      <c r="BA1477" s="8"/>
      <c r="BB1477" s="8"/>
      <c r="BC1477" s="8"/>
    </row>
    <row r="1478" spans="1:55" x14ac:dyDescent="0.25">
      <c r="A1478" s="46">
        <v>53.7</v>
      </c>
      <c r="B1478" s="48" t="b">
        <v>1</v>
      </c>
      <c r="U1478" s="37"/>
      <c r="V1478" s="37"/>
      <c r="W1478" s="9"/>
      <c r="X1478" s="8"/>
      <c r="Y1478" s="8"/>
      <c r="Z1478" s="8"/>
      <c r="AA1478" s="8"/>
      <c r="AB1478" s="8"/>
      <c r="AC1478" s="8"/>
      <c r="AD1478" s="8"/>
      <c r="AE1478" s="8"/>
      <c r="AG1478" s="37"/>
      <c r="AH1478" s="37"/>
      <c r="AI1478" s="9"/>
      <c r="AJ1478" s="8"/>
      <c r="AK1478" s="8"/>
      <c r="AL1478" s="8"/>
      <c r="AM1478" s="8"/>
      <c r="AN1478" s="8"/>
      <c r="AO1478" s="8"/>
      <c r="AP1478" s="8"/>
      <c r="AQ1478" s="8"/>
      <c r="AS1478" s="37"/>
      <c r="AT1478" s="37"/>
      <c r="AU1478" s="9"/>
      <c r="AV1478" s="8"/>
      <c r="AW1478" s="8"/>
      <c r="AX1478" s="8"/>
      <c r="AY1478" s="8"/>
      <c r="AZ1478" s="8"/>
      <c r="BA1478" s="8"/>
      <c r="BB1478" s="8"/>
      <c r="BC1478" s="8"/>
    </row>
    <row r="1479" spans="1:55" x14ac:dyDescent="0.25">
      <c r="A1479" s="46">
        <v>52.1</v>
      </c>
      <c r="B1479" s="48" t="b">
        <v>1</v>
      </c>
      <c r="U1479" s="37"/>
      <c r="V1479" s="37"/>
      <c r="W1479" s="9"/>
      <c r="X1479" s="8"/>
      <c r="Y1479" s="8"/>
      <c r="Z1479" s="8"/>
      <c r="AA1479" s="8"/>
      <c r="AB1479" s="8"/>
      <c r="AC1479" s="8"/>
      <c r="AD1479" s="8"/>
      <c r="AE1479" s="8"/>
      <c r="AG1479" s="37"/>
      <c r="AH1479" s="37"/>
      <c r="AI1479" s="9"/>
      <c r="AJ1479" s="8"/>
      <c r="AK1479" s="8"/>
      <c r="AL1479" s="8"/>
      <c r="AM1479" s="8"/>
      <c r="AN1479" s="8"/>
      <c r="AO1479" s="8"/>
      <c r="AP1479" s="8"/>
      <c r="AQ1479" s="8"/>
      <c r="AS1479" s="37"/>
      <c r="AT1479" s="37"/>
      <c r="AU1479" s="9"/>
      <c r="AV1479" s="8"/>
      <c r="AW1479" s="8"/>
      <c r="AX1479" s="8"/>
      <c r="AY1479" s="8"/>
      <c r="AZ1479" s="8"/>
      <c r="BA1479" s="8"/>
      <c r="BB1479" s="8"/>
      <c r="BC1479" s="8"/>
    </row>
    <row r="1480" spans="1:55" x14ac:dyDescent="0.25">
      <c r="A1480" s="46">
        <v>52.1</v>
      </c>
      <c r="B1480" s="48" t="b">
        <v>1</v>
      </c>
      <c r="U1480" s="37"/>
      <c r="V1480" s="37"/>
      <c r="W1480" s="9"/>
      <c r="X1480" s="8"/>
      <c r="Y1480" s="8"/>
      <c r="Z1480" s="8"/>
      <c r="AA1480" s="8"/>
      <c r="AB1480" s="8"/>
      <c r="AC1480" s="8"/>
      <c r="AD1480" s="8"/>
      <c r="AE1480" s="8"/>
      <c r="AG1480" s="37"/>
      <c r="AH1480" s="37"/>
      <c r="AI1480" s="9"/>
      <c r="AJ1480" s="8"/>
      <c r="AK1480" s="8"/>
      <c r="AL1480" s="8"/>
      <c r="AM1480" s="8"/>
      <c r="AN1480" s="8"/>
      <c r="AO1480" s="8"/>
      <c r="AP1480" s="8"/>
      <c r="AQ1480" s="8"/>
      <c r="AS1480" s="37"/>
      <c r="AT1480" s="37"/>
      <c r="AU1480" s="9"/>
      <c r="AV1480" s="8"/>
      <c r="AW1480" s="8"/>
      <c r="AX1480" s="8"/>
      <c r="AY1480" s="8"/>
      <c r="AZ1480" s="8"/>
      <c r="BA1480" s="8"/>
      <c r="BB1480" s="8"/>
      <c r="BC1480" s="8"/>
    </row>
    <row r="1481" spans="1:55" x14ac:dyDescent="0.25">
      <c r="A1481" s="46">
        <v>52.2</v>
      </c>
      <c r="B1481" s="48" t="b">
        <v>1</v>
      </c>
      <c r="U1481" s="37"/>
      <c r="V1481" s="37"/>
      <c r="W1481" s="9"/>
      <c r="X1481" s="8"/>
      <c r="Y1481" s="8"/>
      <c r="Z1481" s="8"/>
      <c r="AA1481" s="8"/>
      <c r="AB1481" s="8"/>
      <c r="AC1481" s="8"/>
      <c r="AD1481" s="8"/>
      <c r="AE1481" s="8"/>
      <c r="AG1481" s="37"/>
      <c r="AH1481" s="37"/>
      <c r="AI1481" s="9"/>
      <c r="AJ1481" s="8"/>
      <c r="AK1481" s="8"/>
      <c r="AL1481" s="8"/>
      <c r="AM1481" s="8"/>
      <c r="AN1481" s="8"/>
      <c r="AO1481" s="8"/>
      <c r="AP1481" s="8"/>
      <c r="AQ1481" s="8"/>
      <c r="AS1481" s="37"/>
      <c r="AT1481" s="37"/>
      <c r="AU1481" s="9"/>
      <c r="AV1481" s="8"/>
      <c r="AW1481" s="8"/>
      <c r="AX1481" s="8"/>
      <c r="AY1481" s="8"/>
      <c r="AZ1481" s="8"/>
      <c r="BA1481" s="8"/>
      <c r="BB1481" s="8"/>
      <c r="BC1481" s="8"/>
    </row>
    <row r="1482" spans="1:55" x14ac:dyDescent="0.25">
      <c r="A1482" s="46">
        <v>52.3</v>
      </c>
      <c r="B1482" s="48" t="b">
        <v>1</v>
      </c>
      <c r="U1482" s="37"/>
      <c r="V1482" s="37"/>
      <c r="W1482" s="9"/>
      <c r="X1482" s="8"/>
      <c r="Y1482" s="8"/>
      <c r="Z1482" s="8"/>
      <c r="AA1482" s="8"/>
      <c r="AB1482" s="8"/>
      <c r="AC1482" s="8"/>
      <c r="AD1482" s="8"/>
      <c r="AE1482" s="8"/>
      <c r="AG1482" s="37"/>
      <c r="AH1482" s="37"/>
      <c r="AI1482" s="9"/>
      <c r="AJ1482" s="8"/>
      <c r="AK1482" s="8"/>
      <c r="AL1482" s="8"/>
      <c r="AM1482" s="8"/>
      <c r="AN1482" s="8"/>
      <c r="AO1482" s="8"/>
      <c r="AP1482" s="8"/>
      <c r="AQ1482" s="8"/>
      <c r="AS1482" s="37"/>
      <c r="AT1482" s="37"/>
      <c r="AU1482" s="9"/>
      <c r="AV1482" s="8"/>
      <c r="AW1482" s="8"/>
      <c r="AX1482" s="8"/>
      <c r="AY1482" s="8"/>
      <c r="AZ1482" s="8"/>
      <c r="BA1482" s="8"/>
      <c r="BB1482" s="8"/>
      <c r="BC1482" s="8"/>
    </row>
    <row r="1483" spans="1:55" x14ac:dyDescent="0.25">
      <c r="A1483" s="46">
        <v>51.1</v>
      </c>
      <c r="B1483" s="48" t="b">
        <v>1</v>
      </c>
      <c r="U1483" s="37"/>
      <c r="V1483" s="37"/>
      <c r="W1483" s="9"/>
      <c r="X1483" s="8"/>
      <c r="Y1483" s="8"/>
      <c r="Z1483" s="8"/>
      <c r="AA1483" s="8"/>
      <c r="AB1483" s="8"/>
      <c r="AC1483" s="8"/>
      <c r="AD1483" s="8"/>
      <c r="AE1483" s="8"/>
      <c r="AG1483" s="37"/>
      <c r="AH1483" s="37"/>
      <c r="AI1483" s="9"/>
      <c r="AJ1483" s="8"/>
      <c r="AK1483" s="8"/>
      <c r="AL1483" s="8"/>
      <c r="AM1483" s="8"/>
      <c r="AN1483" s="8"/>
      <c r="AO1483" s="8"/>
      <c r="AP1483" s="8"/>
      <c r="AQ1483" s="8"/>
      <c r="AS1483" s="37"/>
      <c r="AT1483" s="37"/>
      <c r="AU1483" s="9"/>
      <c r="AV1483" s="8"/>
      <c r="AW1483" s="8"/>
      <c r="AX1483" s="8"/>
      <c r="AY1483" s="8"/>
      <c r="AZ1483" s="8"/>
      <c r="BA1483" s="8"/>
      <c r="BB1483" s="8"/>
      <c r="BC1483" s="8"/>
    </row>
    <row r="1484" spans="1:55" x14ac:dyDescent="0.25">
      <c r="A1484" s="46">
        <v>49.4</v>
      </c>
      <c r="B1484" s="48" t="b">
        <v>1</v>
      </c>
      <c r="U1484" s="37"/>
      <c r="V1484" s="37"/>
      <c r="W1484" s="9"/>
      <c r="X1484" s="8"/>
      <c r="Y1484" s="8"/>
      <c r="Z1484" s="8"/>
      <c r="AA1484" s="8"/>
      <c r="AB1484" s="8"/>
      <c r="AC1484" s="8"/>
      <c r="AD1484" s="8"/>
      <c r="AE1484" s="8"/>
      <c r="AG1484" s="37"/>
      <c r="AH1484" s="37"/>
      <c r="AI1484" s="9"/>
      <c r="AJ1484" s="8"/>
      <c r="AK1484" s="8"/>
      <c r="AL1484" s="8"/>
      <c r="AM1484" s="8"/>
      <c r="AN1484" s="8"/>
      <c r="AO1484" s="8"/>
      <c r="AP1484" s="8"/>
      <c r="AQ1484" s="8"/>
      <c r="AS1484" s="37"/>
      <c r="AT1484" s="37"/>
      <c r="AU1484" s="9"/>
      <c r="AV1484" s="8"/>
      <c r="AW1484" s="8"/>
      <c r="AX1484" s="8"/>
      <c r="AY1484" s="8"/>
      <c r="AZ1484" s="8"/>
      <c r="BA1484" s="8"/>
      <c r="BB1484" s="8"/>
      <c r="BC1484" s="8"/>
    </row>
    <row r="1485" spans="1:55" x14ac:dyDescent="0.25">
      <c r="A1485" s="46">
        <v>47.8</v>
      </c>
      <c r="B1485" s="48" t="b">
        <v>1</v>
      </c>
      <c r="U1485" s="37"/>
      <c r="V1485" s="37"/>
      <c r="W1485" s="9"/>
      <c r="X1485" s="8"/>
      <c r="Y1485" s="8"/>
      <c r="Z1485" s="8"/>
      <c r="AA1485" s="8"/>
      <c r="AB1485" s="8"/>
      <c r="AC1485" s="8"/>
      <c r="AD1485" s="8"/>
      <c r="AE1485" s="8"/>
      <c r="AG1485" s="37"/>
      <c r="AH1485" s="37"/>
      <c r="AI1485" s="9"/>
      <c r="AJ1485" s="8"/>
      <c r="AK1485" s="8"/>
      <c r="AL1485" s="8"/>
      <c r="AM1485" s="8"/>
      <c r="AN1485" s="8"/>
      <c r="AO1485" s="8"/>
      <c r="AP1485" s="8"/>
      <c r="AQ1485" s="8"/>
      <c r="AS1485" s="37"/>
      <c r="AT1485" s="37"/>
      <c r="AU1485" s="9"/>
      <c r="AV1485" s="8"/>
      <c r="AW1485" s="8"/>
      <c r="AX1485" s="8"/>
      <c r="AY1485" s="8"/>
      <c r="AZ1485" s="8"/>
      <c r="BA1485" s="8"/>
      <c r="BB1485" s="8"/>
      <c r="BC1485" s="8"/>
    </row>
    <row r="1486" spans="1:55" x14ac:dyDescent="0.25">
      <c r="A1486" s="46">
        <v>46.2</v>
      </c>
      <c r="B1486" s="48" t="b">
        <v>1</v>
      </c>
      <c r="U1486" s="37"/>
      <c r="V1486" s="37"/>
      <c r="W1486" s="9"/>
      <c r="X1486" s="8"/>
      <c r="Y1486" s="8"/>
      <c r="Z1486" s="8"/>
      <c r="AA1486" s="8"/>
      <c r="AB1486" s="8"/>
      <c r="AC1486" s="8"/>
      <c r="AD1486" s="8"/>
      <c r="AE1486" s="8"/>
      <c r="AG1486" s="37"/>
      <c r="AH1486" s="37"/>
      <c r="AI1486" s="9"/>
      <c r="AJ1486" s="8"/>
      <c r="AK1486" s="8"/>
      <c r="AL1486" s="8"/>
      <c r="AM1486" s="8"/>
      <c r="AN1486" s="8"/>
      <c r="AO1486" s="8"/>
      <c r="AP1486" s="8"/>
      <c r="AQ1486" s="8"/>
      <c r="AS1486" s="37"/>
      <c r="AT1486" s="37"/>
      <c r="AU1486" s="9"/>
      <c r="AV1486" s="8"/>
      <c r="AW1486" s="8"/>
      <c r="AX1486" s="8"/>
      <c r="AY1486" s="8"/>
      <c r="AZ1486" s="8"/>
      <c r="BA1486" s="8"/>
      <c r="BB1486" s="8"/>
      <c r="BC1486" s="8"/>
    </row>
    <row r="1487" spans="1:55" x14ac:dyDescent="0.25">
      <c r="A1487" s="46">
        <v>45.3</v>
      </c>
      <c r="B1487" s="48" t="b">
        <v>1</v>
      </c>
      <c r="U1487" s="37"/>
      <c r="V1487" s="37"/>
      <c r="W1487" s="9"/>
      <c r="X1487" s="8"/>
      <c r="Y1487" s="8"/>
      <c r="Z1487" s="8"/>
      <c r="AA1487" s="8"/>
      <c r="AB1487" s="8"/>
      <c r="AC1487" s="8"/>
      <c r="AD1487" s="8"/>
      <c r="AE1487" s="8"/>
      <c r="AG1487" s="37"/>
      <c r="AH1487" s="37"/>
      <c r="AI1487" s="9"/>
      <c r="AJ1487" s="8"/>
      <c r="AK1487" s="8"/>
      <c r="AL1487" s="8"/>
      <c r="AM1487" s="8"/>
      <c r="AN1487" s="8"/>
      <c r="AO1487" s="8"/>
      <c r="AP1487" s="8"/>
      <c r="AQ1487" s="8"/>
      <c r="AS1487" s="37"/>
      <c r="AT1487" s="37"/>
      <c r="AU1487" s="9"/>
      <c r="AV1487" s="8"/>
      <c r="AW1487" s="8"/>
      <c r="AX1487" s="8"/>
      <c r="AY1487" s="8"/>
      <c r="AZ1487" s="8"/>
      <c r="BA1487" s="8"/>
      <c r="BB1487" s="8"/>
      <c r="BC1487" s="8"/>
    </row>
    <row r="1488" spans="1:55" x14ac:dyDescent="0.25">
      <c r="A1488" s="46">
        <v>44.5</v>
      </c>
      <c r="B1488" s="48" t="b">
        <v>1</v>
      </c>
      <c r="U1488" s="37"/>
      <c r="V1488" s="37"/>
      <c r="W1488" s="9"/>
      <c r="X1488" s="8"/>
      <c r="Y1488" s="8"/>
      <c r="Z1488" s="8"/>
      <c r="AA1488" s="8"/>
      <c r="AB1488" s="8"/>
      <c r="AC1488" s="8"/>
      <c r="AD1488" s="8"/>
      <c r="AE1488" s="8"/>
      <c r="AG1488" s="37"/>
      <c r="AH1488" s="37"/>
      <c r="AI1488" s="9"/>
      <c r="AJ1488" s="8"/>
      <c r="AK1488" s="8"/>
      <c r="AL1488" s="8"/>
      <c r="AM1488" s="8"/>
      <c r="AN1488" s="8"/>
      <c r="AO1488" s="8"/>
      <c r="AP1488" s="8"/>
      <c r="AQ1488" s="8"/>
      <c r="AS1488" s="37"/>
      <c r="AT1488" s="37"/>
      <c r="AU1488" s="9"/>
      <c r="AV1488" s="8"/>
      <c r="AW1488" s="8"/>
      <c r="AX1488" s="8"/>
      <c r="AY1488" s="8"/>
      <c r="AZ1488" s="8"/>
      <c r="BA1488" s="8"/>
      <c r="BB1488" s="8"/>
      <c r="BC1488" s="8"/>
    </row>
    <row r="1489" spans="1:55" x14ac:dyDescent="0.25">
      <c r="A1489" s="46">
        <v>44.8</v>
      </c>
      <c r="B1489" s="48" t="b">
        <v>1</v>
      </c>
      <c r="U1489" s="37"/>
      <c r="V1489" s="37"/>
      <c r="W1489" s="9"/>
      <c r="X1489" s="8"/>
      <c r="Y1489" s="8"/>
      <c r="Z1489" s="8"/>
      <c r="AA1489" s="8"/>
      <c r="AB1489" s="8"/>
      <c r="AC1489" s="8"/>
      <c r="AD1489" s="8"/>
      <c r="AE1489" s="8"/>
      <c r="AG1489" s="37"/>
      <c r="AH1489" s="37"/>
      <c r="AI1489" s="9"/>
      <c r="AJ1489" s="8"/>
      <c r="AK1489" s="8"/>
      <c r="AL1489" s="8"/>
      <c r="AM1489" s="8"/>
      <c r="AN1489" s="8"/>
      <c r="AO1489" s="8"/>
      <c r="AP1489" s="8"/>
      <c r="AQ1489" s="8"/>
      <c r="AS1489" s="37"/>
      <c r="AT1489" s="37"/>
      <c r="AU1489" s="9"/>
      <c r="AV1489" s="8"/>
      <c r="AW1489" s="8"/>
      <c r="AX1489" s="8"/>
      <c r="AY1489" s="8"/>
      <c r="AZ1489" s="8"/>
      <c r="BA1489" s="8"/>
      <c r="BB1489" s="8"/>
      <c r="BC1489" s="8"/>
    </row>
    <row r="1490" spans="1:55" x14ac:dyDescent="0.25">
      <c r="A1490" s="46">
        <v>45.5</v>
      </c>
      <c r="B1490" s="48" t="b">
        <v>1</v>
      </c>
      <c r="U1490" s="37"/>
      <c r="V1490" s="37"/>
      <c r="W1490" s="9"/>
      <c r="X1490" s="8"/>
      <c r="Y1490" s="8"/>
      <c r="Z1490" s="8"/>
      <c r="AA1490" s="8"/>
      <c r="AB1490" s="8"/>
      <c r="AC1490" s="8"/>
      <c r="AD1490" s="8"/>
      <c r="AE1490" s="8"/>
      <c r="AG1490" s="37"/>
      <c r="AH1490" s="37"/>
      <c r="AI1490" s="9"/>
      <c r="AJ1490" s="8"/>
      <c r="AK1490" s="8"/>
      <c r="AL1490" s="8"/>
      <c r="AM1490" s="8"/>
      <c r="AN1490" s="8"/>
      <c r="AO1490" s="8"/>
      <c r="AP1490" s="8"/>
      <c r="AQ1490" s="8"/>
      <c r="AS1490" s="37"/>
      <c r="AT1490" s="37"/>
      <c r="AU1490" s="9"/>
      <c r="AV1490" s="8"/>
      <c r="AW1490" s="8"/>
      <c r="AX1490" s="8"/>
      <c r="AY1490" s="8"/>
      <c r="AZ1490" s="8"/>
      <c r="BA1490" s="8"/>
      <c r="BB1490" s="8"/>
      <c r="BC1490" s="8"/>
    </row>
    <row r="1491" spans="1:55" x14ac:dyDescent="0.25">
      <c r="A1491" s="46">
        <v>46.4</v>
      </c>
      <c r="B1491" s="48" t="b">
        <v>1</v>
      </c>
      <c r="U1491" s="37"/>
      <c r="V1491" s="37"/>
      <c r="W1491" s="9"/>
      <c r="X1491" s="8"/>
      <c r="Y1491" s="8"/>
      <c r="Z1491" s="8"/>
      <c r="AA1491" s="8"/>
      <c r="AB1491" s="8"/>
      <c r="AC1491" s="8"/>
      <c r="AD1491" s="8"/>
      <c r="AE1491" s="8"/>
      <c r="AG1491" s="37"/>
      <c r="AH1491" s="37"/>
      <c r="AI1491" s="9"/>
      <c r="AJ1491" s="8"/>
      <c r="AK1491" s="8"/>
      <c r="AL1491" s="8"/>
      <c r="AM1491" s="8"/>
      <c r="AN1491" s="8"/>
      <c r="AO1491" s="8"/>
      <c r="AP1491" s="8"/>
      <c r="AQ1491" s="8"/>
      <c r="AS1491" s="37"/>
      <c r="AT1491" s="37"/>
      <c r="AU1491" s="9"/>
      <c r="AV1491" s="8"/>
      <c r="AW1491" s="8"/>
      <c r="AX1491" s="8"/>
      <c r="AY1491" s="8"/>
      <c r="AZ1491" s="8"/>
      <c r="BA1491" s="8"/>
      <c r="BB1491" s="8"/>
      <c r="BC1491" s="8"/>
    </row>
    <row r="1492" spans="1:55" x14ac:dyDescent="0.25">
      <c r="A1492" s="46">
        <v>47.8</v>
      </c>
      <c r="B1492" s="48" t="b">
        <v>1</v>
      </c>
      <c r="U1492" s="37"/>
      <c r="V1492" s="37"/>
      <c r="W1492" s="9"/>
      <c r="X1492" s="8"/>
      <c r="Y1492" s="8"/>
      <c r="Z1492" s="8"/>
      <c r="AA1492" s="8"/>
      <c r="AB1492" s="8"/>
      <c r="AC1492" s="8"/>
      <c r="AD1492" s="8"/>
      <c r="AE1492" s="8"/>
      <c r="AG1492" s="37"/>
      <c r="AH1492" s="37"/>
      <c r="AI1492" s="9"/>
      <c r="AJ1492" s="8"/>
      <c r="AK1492" s="8"/>
      <c r="AL1492" s="8"/>
      <c r="AM1492" s="8"/>
      <c r="AN1492" s="8"/>
      <c r="AO1492" s="8"/>
      <c r="AP1492" s="8"/>
      <c r="AQ1492" s="8"/>
      <c r="AS1492" s="37"/>
      <c r="AT1492" s="37"/>
      <c r="AU1492" s="9"/>
      <c r="AV1492" s="8"/>
      <c r="AW1492" s="8"/>
      <c r="AX1492" s="8"/>
      <c r="AY1492" s="8"/>
      <c r="AZ1492" s="8"/>
      <c r="BA1492" s="8"/>
      <c r="BB1492" s="8"/>
      <c r="BC1492" s="8"/>
    </row>
    <row r="1493" spans="1:55" x14ac:dyDescent="0.25">
      <c r="A1493" s="46">
        <v>49.3</v>
      </c>
      <c r="B1493" s="48" t="b">
        <v>1</v>
      </c>
      <c r="U1493" s="37"/>
      <c r="V1493" s="37"/>
      <c r="W1493" s="9"/>
      <c r="X1493" s="8"/>
      <c r="Y1493" s="8"/>
      <c r="Z1493" s="8"/>
      <c r="AA1493" s="8"/>
      <c r="AB1493" s="8"/>
      <c r="AC1493" s="8"/>
      <c r="AD1493" s="8"/>
      <c r="AE1493" s="8"/>
      <c r="AG1493" s="37"/>
      <c r="AH1493" s="37"/>
      <c r="AI1493" s="9"/>
      <c r="AJ1493" s="8"/>
      <c r="AK1493" s="8"/>
      <c r="AL1493" s="8"/>
      <c r="AM1493" s="8"/>
      <c r="AN1493" s="8"/>
      <c r="AO1493" s="8"/>
      <c r="AP1493" s="8"/>
      <c r="AQ1493" s="8"/>
      <c r="AS1493" s="37"/>
      <c r="AT1493" s="37"/>
      <c r="AU1493" s="9"/>
      <c r="AV1493" s="8"/>
      <c r="AW1493" s="8"/>
      <c r="AX1493" s="8"/>
      <c r="AY1493" s="8"/>
      <c r="AZ1493" s="8"/>
      <c r="BA1493" s="8"/>
      <c r="BB1493" s="8"/>
      <c r="BC1493" s="8"/>
    </row>
    <row r="1494" spans="1:55" x14ac:dyDescent="0.25">
      <c r="A1494" s="46">
        <v>61.4</v>
      </c>
      <c r="B1494" s="48" t="b">
        <v>1</v>
      </c>
      <c r="U1494" s="37"/>
      <c r="V1494" s="37"/>
      <c r="W1494" s="9"/>
      <c r="X1494" s="8"/>
      <c r="Y1494" s="8"/>
      <c r="Z1494" s="8"/>
      <c r="AA1494" s="8"/>
      <c r="AB1494" s="8"/>
      <c r="AC1494" s="8"/>
      <c r="AD1494" s="8"/>
      <c r="AE1494" s="8"/>
      <c r="AG1494" s="37"/>
      <c r="AH1494" s="37"/>
      <c r="AI1494" s="9"/>
      <c r="AJ1494" s="8"/>
      <c r="AK1494" s="8"/>
      <c r="AL1494" s="8"/>
      <c r="AM1494" s="8"/>
      <c r="AN1494" s="8"/>
      <c r="AO1494" s="8"/>
      <c r="AP1494" s="8"/>
      <c r="AQ1494" s="8"/>
      <c r="AS1494" s="37"/>
      <c r="AT1494" s="37"/>
      <c r="AU1494" s="9"/>
      <c r="AV1494" s="8"/>
      <c r="AW1494" s="8"/>
      <c r="AX1494" s="8"/>
      <c r="AY1494" s="8"/>
      <c r="AZ1494" s="8"/>
      <c r="BA1494" s="8"/>
      <c r="BB1494" s="8"/>
      <c r="BC1494" s="8"/>
    </row>
    <row r="1495" spans="1:55" x14ac:dyDescent="0.25">
      <c r="A1495" s="46">
        <v>58.1</v>
      </c>
      <c r="B1495" s="48" t="b">
        <v>1</v>
      </c>
      <c r="U1495" s="37"/>
      <c r="V1495" s="37"/>
      <c r="W1495" s="9"/>
      <c r="X1495" s="8"/>
      <c r="Y1495" s="8"/>
      <c r="Z1495" s="8"/>
      <c r="AA1495" s="8"/>
      <c r="AB1495" s="8"/>
      <c r="AC1495" s="8"/>
      <c r="AD1495" s="8"/>
      <c r="AE1495" s="8"/>
      <c r="AG1495" s="37"/>
      <c r="AH1495" s="37"/>
      <c r="AI1495" s="9"/>
      <c r="AJ1495" s="8"/>
      <c r="AK1495" s="8"/>
      <c r="AL1495" s="8"/>
      <c r="AM1495" s="8"/>
      <c r="AN1495" s="8"/>
      <c r="AO1495" s="8"/>
      <c r="AP1495" s="8"/>
      <c r="AQ1495" s="8"/>
      <c r="AS1495" s="37"/>
      <c r="AT1495" s="37"/>
      <c r="AU1495" s="9"/>
      <c r="AV1495" s="8"/>
      <c r="AW1495" s="8"/>
      <c r="AX1495" s="8"/>
      <c r="AY1495" s="8"/>
      <c r="AZ1495" s="8"/>
      <c r="BA1495" s="8"/>
      <c r="BB1495" s="8"/>
      <c r="BC1495" s="8"/>
    </row>
    <row r="1496" spans="1:55" x14ac:dyDescent="0.25">
      <c r="A1496" s="46">
        <v>61.1</v>
      </c>
      <c r="B1496" s="48" t="b">
        <v>1</v>
      </c>
      <c r="U1496" s="37"/>
      <c r="V1496" s="37"/>
      <c r="W1496" s="9"/>
      <c r="X1496" s="8"/>
      <c r="Y1496" s="8"/>
      <c r="Z1496" s="8"/>
      <c r="AA1496" s="8"/>
      <c r="AB1496" s="8"/>
      <c r="AC1496" s="8"/>
      <c r="AD1496" s="8"/>
      <c r="AE1496" s="8"/>
      <c r="AG1496" s="37"/>
      <c r="AH1496" s="37"/>
      <c r="AI1496" s="9"/>
      <c r="AJ1496" s="8"/>
      <c r="AK1496" s="8"/>
      <c r="AL1496" s="8"/>
      <c r="AM1496" s="8"/>
      <c r="AN1496" s="8"/>
      <c r="AO1496" s="8"/>
      <c r="AP1496" s="8"/>
      <c r="AQ1496" s="8"/>
      <c r="AS1496" s="37"/>
      <c r="AT1496" s="37"/>
      <c r="AU1496" s="9"/>
      <c r="AV1496" s="8"/>
      <c r="AW1496" s="8"/>
      <c r="AX1496" s="8"/>
      <c r="AY1496" s="8"/>
      <c r="AZ1496" s="8"/>
      <c r="BA1496" s="8"/>
      <c r="BB1496" s="8"/>
      <c r="BC1496" s="8"/>
    </row>
    <row r="1497" spans="1:55" x14ac:dyDescent="0.25">
      <c r="A1497" s="46">
        <v>67</v>
      </c>
      <c r="B1497" s="48" t="b">
        <v>1</v>
      </c>
      <c r="U1497" s="37"/>
      <c r="V1497" s="37"/>
      <c r="W1497" s="9"/>
      <c r="X1497" s="8"/>
      <c r="Y1497" s="8"/>
      <c r="Z1497" s="8"/>
      <c r="AA1497" s="8"/>
      <c r="AB1497" s="8"/>
      <c r="AC1497" s="8"/>
      <c r="AD1497" s="8"/>
      <c r="AE1497" s="8"/>
      <c r="AG1497" s="37"/>
      <c r="AH1497" s="37"/>
      <c r="AI1497" s="9"/>
      <c r="AJ1497" s="8"/>
      <c r="AK1497" s="8"/>
      <c r="AL1497" s="8"/>
      <c r="AM1497" s="8"/>
      <c r="AN1497" s="8"/>
      <c r="AO1497" s="8"/>
      <c r="AP1497" s="8"/>
      <c r="AQ1497" s="8"/>
      <c r="AS1497" s="37"/>
      <c r="AT1497" s="37"/>
      <c r="AU1497" s="9"/>
      <c r="AV1497" s="8"/>
      <c r="AW1497" s="8"/>
      <c r="AX1497" s="8"/>
      <c r="AY1497" s="8"/>
      <c r="AZ1497" s="8"/>
      <c r="BA1497" s="8"/>
      <c r="BB1497" s="8"/>
      <c r="BC1497" s="8"/>
    </row>
    <row r="1498" spans="1:55" x14ac:dyDescent="0.25">
      <c r="A1498" s="46">
        <v>62</v>
      </c>
      <c r="B1498" s="48" t="b">
        <v>1</v>
      </c>
      <c r="U1498" s="37"/>
      <c r="V1498" s="37"/>
      <c r="W1498" s="9"/>
      <c r="X1498" s="8"/>
      <c r="Y1498" s="8"/>
      <c r="Z1498" s="8"/>
      <c r="AA1498" s="8"/>
      <c r="AB1498" s="8"/>
      <c r="AC1498" s="8"/>
      <c r="AD1498" s="8"/>
      <c r="AE1498" s="8"/>
      <c r="AG1498" s="37"/>
      <c r="AH1498" s="37"/>
      <c r="AI1498" s="9"/>
      <c r="AJ1498" s="8"/>
      <c r="AK1498" s="8"/>
      <c r="AL1498" s="8"/>
      <c r="AM1498" s="8"/>
      <c r="AN1498" s="8"/>
      <c r="AO1498" s="8"/>
      <c r="AP1498" s="8"/>
      <c r="AQ1498" s="8"/>
      <c r="AS1498" s="37"/>
      <c r="AT1498" s="37"/>
      <c r="AU1498" s="9"/>
      <c r="AV1498" s="8"/>
      <c r="AW1498" s="8"/>
      <c r="AX1498" s="8"/>
      <c r="AY1498" s="8"/>
      <c r="AZ1498" s="8"/>
      <c r="BA1498" s="8"/>
      <c r="BB1498" s="8"/>
      <c r="BC1498" s="8"/>
    </row>
    <row r="1499" spans="1:55" x14ac:dyDescent="0.25">
      <c r="A1499" s="46">
        <v>59.7</v>
      </c>
      <c r="B1499" s="48" t="b">
        <v>1</v>
      </c>
      <c r="U1499" s="37"/>
      <c r="V1499" s="37"/>
      <c r="W1499" s="9"/>
      <c r="X1499" s="8"/>
      <c r="Y1499" s="8"/>
      <c r="Z1499" s="8"/>
      <c r="AA1499" s="8"/>
      <c r="AB1499" s="8"/>
      <c r="AC1499" s="8"/>
      <c r="AD1499" s="8"/>
      <c r="AE1499" s="8"/>
      <c r="AG1499" s="37"/>
      <c r="AH1499" s="37"/>
      <c r="AI1499" s="9"/>
      <c r="AJ1499" s="8"/>
      <c r="AK1499" s="8"/>
      <c r="AL1499" s="8"/>
      <c r="AM1499" s="8"/>
      <c r="AN1499" s="8"/>
      <c r="AO1499" s="8"/>
      <c r="AP1499" s="8"/>
      <c r="AQ1499" s="8"/>
      <c r="AS1499" s="37"/>
      <c r="AT1499" s="37"/>
      <c r="AU1499" s="9"/>
      <c r="AV1499" s="8"/>
      <c r="AW1499" s="8"/>
      <c r="AX1499" s="8"/>
      <c r="AY1499" s="8"/>
      <c r="AZ1499" s="8"/>
      <c r="BA1499" s="8"/>
      <c r="BB1499" s="8"/>
      <c r="BC1499" s="8"/>
    </row>
    <row r="1500" spans="1:55" x14ac:dyDescent="0.25">
      <c r="A1500" s="46">
        <v>59.2</v>
      </c>
      <c r="B1500" s="48" t="b">
        <v>1</v>
      </c>
      <c r="U1500" s="37"/>
      <c r="V1500" s="37"/>
      <c r="W1500" s="9"/>
      <c r="X1500" s="8"/>
      <c r="Y1500" s="8"/>
      <c r="Z1500" s="8"/>
      <c r="AA1500" s="8"/>
      <c r="AB1500" s="8"/>
      <c r="AC1500" s="8"/>
      <c r="AD1500" s="8"/>
      <c r="AE1500" s="8"/>
      <c r="AG1500" s="37"/>
      <c r="AH1500" s="37"/>
      <c r="AI1500" s="9"/>
      <c r="AJ1500" s="8"/>
      <c r="AK1500" s="8"/>
      <c r="AL1500" s="8"/>
      <c r="AM1500" s="8"/>
      <c r="AN1500" s="8"/>
      <c r="AO1500" s="8"/>
      <c r="AP1500" s="8"/>
      <c r="AQ1500" s="8"/>
      <c r="AS1500" s="37"/>
      <c r="AT1500" s="37"/>
      <c r="AU1500" s="9"/>
      <c r="AV1500" s="8"/>
      <c r="AW1500" s="8"/>
      <c r="AX1500" s="8"/>
      <c r="AY1500" s="8"/>
      <c r="AZ1500" s="8"/>
      <c r="BA1500" s="8"/>
      <c r="BB1500" s="8"/>
      <c r="BC1500" s="8"/>
    </row>
    <row r="1501" spans="1:55" x14ac:dyDescent="0.25">
      <c r="A1501" s="46">
        <v>58.6</v>
      </c>
      <c r="B1501" s="48" t="b">
        <v>1</v>
      </c>
      <c r="U1501" s="37"/>
      <c r="V1501" s="37"/>
      <c r="W1501" s="9"/>
      <c r="X1501" s="8"/>
      <c r="Y1501" s="8"/>
      <c r="Z1501" s="8"/>
      <c r="AA1501" s="8"/>
      <c r="AB1501" s="8"/>
      <c r="AC1501" s="8"/>
      <c r="AD1501" s="8"/>
      <c r="AE1501" s="8"/>
      <c r="AG1501" s="37"/>
      <c r="AH1501" s="37"/>
      <c r="AI1501" s="9"/>
      <c r="AJ1501" s="8"/>
      <c r="AK1501" s="8"/>
      <c r="AL1501" s="8"/>
      <c r="AM1501" s="8"/>
      <c r="AN1501" s="8"/>
      <c r="AO1501" s="8"/>
      <c r="AP1501" s="8"/>
      <c r="AQ1501" s="8"/>
      <c r="AS1501" s="37"/>
      <c r="AT1501" s="37"/>
      <c r="AU1501" s="9"/>
      <c r="AV1501" s="8"/>
      <c r="AW1501" s="8"/>
      <c r="AX1501" s="8"/>
      <c r="AY1501" s="8"/>
      <c r="AZ1501" s="8"/>
      <c r="BA1501" s="8"/>
      <c r="BB1501" s="8"/>
      <c r="BC1501" s="8"/>
    </row>
    <row r="1502" spans="1:55" x14ac:dyDescent="0.25">
      <c r="A1502" s="46">
        <v>57.9</v>
      </c>
      <c r="B1502" s="48" t="b">
        <v>1</v>
      </c>
      <c r="U1502" s="37"/>
      <c r="V1502" s="37"/>
      <c r="W1502" s="9"/>
      <c r="X1502" s="8"/>
      <c r="Y1502" s="8"/>
      <c r="Z1502" s="8"/>
      <c r="AA1502" s="8"/>
      <c r="AB1502" s="8"/>
      <c r="AC1502" s="8"/>
      <c r="AD1502" s="8"/>
      <c r="AE1502" s="8"/>
      <c r="AG1502" s="37"/>
      <c r="AH1502" s="37"/>
      <c r="AI1502" s="9"/>
      <c r="AJ1502" s="8"/>
      <c r="AK1502" s="8"/>
      <c r="AL1502" s="8"/>
      <c r="AM1502" s="8"/>
      <c r="AN1502" s="8"/>
      <c r="AO1502" s="8"/>
      <c r="AP1502" s="8"/>
      <c r="AQ1502" s="8"/>
      <c r="AS1502" s="37"/>
      <c r="AT1502" s="37"/>
      <c r="AU1502" s="9"/>
      <c r="AV1502" s="8"/>
      <c r="AW1502" s="8"/>
      <c r="AX1502" s="8"/>
      <c r="AY1502" s="8"/>
      <c r="AZ1502" s="8"/>
      <c r="BA1502" s="8"/>
      <c r="BB1502" s="8"/>
      <c r="BC1502" s="8"/>
    </row>
    <row r="1503" spans="1:55" x14ac:dyDescent="0.25">
      <c r="A1503" s="46">
        <v>56.7</v>
      </c>
      <c r="B1503" s="48" t="b">
        <v>1</v>
      </c>
      <c r="U1503" s="37"/>
      <c r="V1503" s="37"/>
      <c r="W1503" s="9"/>
      <c r="X1503" s="8"/>
      <c r="Y1503" s="8"/>
      <c r="Z1503" s="8"/>
      <c r="AA1503" s="8"/>
      <c r="AB1503" s="8"/>
      <c r="AC1503" s="8"/>
      <c r="AD1503" s="8"/>
      <c r="AE1503" s="8"/>
      <c r="AG1503" s="37"/>
      <c r="AH1503" s="37"/>
      <c r="AI1503" s="9"/>
      <c r="AJ1503" s="8"/>
      <c r="AK1503" s="8"/>
      <c r="AL1503" s="8"/>
      <c r="AM1503" s="8"/>
      <c r="AN1503" s="8"/>
      <c r="AO1503" s="8"/>
      <c r="AP1503" s="8"/>
      <c r="AQ1503" s="8"/>
      <c r="AS1503" s="37"/>
      <c r="AT1503" s="37"/>
      <c r="AU1503" s="9"/>
      <c r="AV1503" s="8"/>
      <c r="AW1503" s="8"/>
      <c r="AX1503" s="8"/>
      <c r="AY1503" s="8"/>
      <c r="AZ1503" s="8"/>
      <c r="BA1503" s="8"/>
      <c r="BB1503" s="8"/>
      <c r="BC1503" s="8"/>
    </row>
    <row r="1504" spans="1:55" x14ac:dyDescent="0.25">
      <c r="A1504" s="46">
        <v>55.3</v>
      </c>
      <c r="B1504" s="48" t="b">
        <v>1</v>
      </c>
      <c r="U1504" s="37"/>
      <c r="V1504" s="37"/>
      <c r="W1504" s="9"/>
      <c r="X1504" s="8"/>
      <c r="Y1504" s="8"/>
      <c r="Z1504" s="8"/>
      <c r="AA1504" s="8"/>
      <c r="AB1504" s="8"/>
      <c r="AC1504" s="8"/>
      <c r="AD1504" s="8"/>
      <c r="AE1504" s="8"/>
      <c r="AG1504" s="37"/>
      <c r="AH1504" s="37"/>
      <c r="AI1504" s="9"/>
      <c r="AJ1504" s="8"/>
      <c r="AK1504" s="8"/>
      <c r="AL1504" s="8"/>
      <c r="AM1504" s="8"/>
      <c r="AN1504" s="8"/>
      <c r="AO1504" s="8"/>
      <c r="AP1504" s="8"/>
      <c r="AQ1504" s="8"/>
      <c r="AS1504" s="37"/>
      <c r="AT1504" s="37"/>
      <c r="AU1504" s="9"/>
      <c r="AV1504" s="8"/>
      <c r="AW1504" s="8"/>
      <c r="AX1504" s="8"/>
      <c r="AY1504" s="8"/>
      <c r="AZ1504" s="8"/>
      <c r="BA1504" s="8"/>
      <c r="BB1504" s="8"/>
      <c r="BC1504" s="8"/>
    </row>
    <row r="1505" spans="1:55" x14ac:dyDescent="0.25">
      <c r="A1505" s="46">
        <v>54</v>
      </c>
      <c r="B1505" s="48" t="b">
        <v>1</v>
      </c>
      <c r="U1505" s="37"/>
      <c r="V1505" s="37"/>
      <c r="W1505" s="9"/>
      <c r="X1505" s="8"/>
      <c r="Y1505" s="8"/>
      <c r="Z1505" s="8"/>
      <c r="AA1505" s="8"/>
      <c r="AB1505" s="8"/>
      <c r="AC1505" s="8"/>
      <c r="AD1505" s="8"/>
      <c r="AE1505" s="8"/>
      <c r="AG1505" s="37"/>
      <c r="AH1505" s="37"/>
      <c r="AI1505" s="9"/>
      <c r="AJ1505" s="8"/>
      <c r="AK1505" s="8"/>
      <c r="AL1505" s="8"/>
      <c r="AM1505" s="8"/>
      <c r="AN1505" s="8"/>
      <c r="AO1505" s="8"/>
      <c r="AP1505" s="8"/>
      <c r="AQ1505" s="8"/>
      <c r="AS1505" s="37"/>
      <c r="AT1505" s="37"/>
      <c r="AU1505" s="9"/>
      <c r="AV1505" s="8"/>
      <c r="AW1505" s="8"/>
      <c r="AX1505" s="8"/>
      <c r="AY1505" s="8"/>
      <c r="AZ1505" s="8"/>
      <c r="BA1505" s="8"/>
      <c r="BB1505" s="8"/>
      <c r="BC1505" s="8"/>
    </row>
    <row r="1506" spans="1:55" x14ac:dyDescent="0.25">
      <c r="A1506" s="46">
        <v>50</v>
      </c>
      <c r="B1506" s="48" t="b">
        <v>1</v>
      </c>
      <c r="U1506" s="37"/>
      <c r="V1506" s="37"/>
      <c r="W1506" s="9"/>
      <c r="X1506" s="8"/>
      <c r="Y1506" s="8"/>
      <c r="Z1506" s="8"/>
      <c r="AA1506" s="8"/>
      <c r="AB1506" s="8"/>
      <c r="AC1506" s="8"/>
      <c r="AD1506" s="8"/>
      <c r="AE1506" s="8"/>
      <c r="AG1506" s="37"/>
      <c r="AH1506" s="37"/>
      <c r="AI1506" s="9"/>
      <c r="AJ1506" s="8"/>
      <c r="AK1506" s="8"/>
      <c r="AL1506" s="8"/>
      <c r="AM1506" s="8"/>
      <c r="AN1506" s="8"/>
      <c r="AO1506" s="8"/>
      <c r="AP1506" s="8"/>
      <c r="AQ1506" s="8"/>
      <c r="AS1506" s="37"/>
      <c r="AT1506" s="37"/>
      <c r="AU1506" s="9"/>
      <c r="AV1506" s="8"/>
      <c r="AW1506" s="8"/>
      <c r="AX1506" s="8"/>
      <c r="AY1506" s="8"/>
      <c r="AZ1506" s="8"/>
      <c r="BA1506" s="8"/>
      <c r="BB1506" s="8"/>
      <c r="BC1506" s="8"/>
    </row>
    <row r="1507" spans="1:55" x14ac:dyDescent="0.25">
      <c r="A1507" s="46">
        <v>56</v>
      </c>
      <c r="B1507" s="48" t="b">
        <v>1</v>
      </c>
      <c r="U1507" s="37"/>
      <c r="V1507" s="37"/>
      <c r="W1507" s="9"/>
      <c r="X1507" s="8"/>
      <c r="Y1507" s="8"/>
      <c r="Z1507" s="8"/>
      <c r="AA1507" s="8"/>
      <c r="AB1507" s="8"/>
      <c r="AC1507" s="8"/>
      <c r="AD1507" s="8"/>
      <c r="AE1507" s="8"/>
      <c r="AG1507" s="37"/>
      <c r="AH1507" s="37"/>
      <c r="AI1507" s="9"/>
      <c r="AJ1507" s="8"/>
      <c r="AK1507" s="8"/>
      <c r="AL1507" s="8"/>
      <c r="AM1507" s="8"/>
      <c r="AN1507" s="8"/>
      <c r="AO1507" s="8"/>
      <c r="AP1507" s="8"/>
      <c r="AQ1507" s="8"/>
      <c r="AS1507" s="37"/>
      <c r="AT1507" s="37"/>
      <c r="AU1507" s="9"/>
      <c r="AV1507" s="8"/>
      <c r="AW1507" s="8"/>
      <c r="AX1507" s="8"/>
      <c r="AY1507" s="8"/>
      <c r="AZ1507" s="8"/>
      <c r="BA1507" s="8"/>
      <c r="BB1507" s="8"/>
      <c r="BC1507" s="8"/>
    </row>
    <row r="1508" spans="1:55" x14ac:dyDescent="0.25">
      <c r="A1508" s="46">
        <v>51.5</v>
      </c>
      <c r="B1508" s="48" t="b">
        <v>1</v>
      </c>
      <c r="U1508" s="37"/>
      <c r="V1508" s="37"/>
      <c r="W1508" s="9"/>
      <c r="X1508" s="8"/>
      <c r="Y1508" s="8"/>
      <c r="Z1508" s="8"/>
      <c r="AA1508" s="8"/>
      <c r="AB1508" s="8"/>
      <c r="AC1508" s="8"/>
      <c r="AD1508" s="8"/>
      <c r="AE1508" s="8"/>
      <c r="AG1508" s="37"/>
      <c r="AH1508" s="37"/>
      <c r="AI1508" s="9"/>
      <c r="AJ1508" s="8"/>
      <c r="AK1508" s="8"/>
      <c r="AL1508" s="8"/>
      <c r="AM1508" s="8"/>
      <c r="AN1508" s="8"/>
      <c r="AO1508" s="8"/>
      <c r="AP1508" s="8"/>
      <c r="AQ1508" s="8"/>
      <c r="AS1508" s="37"/>
      <c r="AT1508" s="37"/>
      <c r="AU1508" s="9"/>
      <c r="AV1508" s="8"/>
      <c r="AW1508" s="8"/>
      <c r="AX1508" s="8"/>
      <c r="AY1508" s="8"/>
      <c r="AZ1508" s="8"/>
      <c r="BA1508" s="8"/>
      <c r="BB1508" s="8"/>
      <c r="BC1508" s="8"/>
    </row>
    <row r="1509" spans="1:55" x14ac:dyDescent="0.25">
      <c r="A1509" s="46">
        <v>51.9</v>
      </c>
      <c r="B1509" s="48" t="b">
        <v>1</v>
      </c>
      <c r="U1509" s="37"/>
      <c r="V1509" s="37"/>
      <c r="W1509" s="9"/>
      <c r="X1509" s="8"/>
      <c r="Y1509" s="8"/>
      <c r="Z1509" s="8"/>
      <c r="AA1509" s="8"/>
      <c r="AB1509" s="8"/>
      <c r="AC1509" s="8"/>
      <c r="AD1509" s="8"/>
      <c r="AE1509" s="8"/>
      <c r="AG1509" s="37"/>
      <c r="AH1509" s="37"/>
      <c r="AI1509" s="9"/>
      <c r="AJ1509" s="8"/>
      <c r="AK1509" s="8"/>
      <c r="AL1509" s="8"/>
      <c r="AM1509" s="8"/>
      <c r="AN1509" s="8"/>
      <c r="AO1509" s="8"/>
      <c r="AP1509" s="8"/>
      <c r="AQ1509" s="8"/>
      <c r="AS1509" s="37"/>
      <c r="AT1509" s="37"/>
      <c r="AU1509" s="9"/>
      <c r="AV1509" s="8"/>
      <c r="AW1509" s="8"/>
      <c r="AX1509" s="8"/>
      <c r="AY1509" s="8"/>
      <c r="AZ1509" s="8"/>
      <c r="BA1509" s="8"/>
      <c r="BB1509" s="8"/>
      <c r="BC1509" s="8"/>
    </row>
    <row r="1510" spans="1:55" x14ac:dyDescent="0.25">
      <c r="A1510" s="46">
        <v>72.7</v>
      </c>
      <c r="B1510" s="48" t="b">
        <v>1</v>
      </c>
      <c r="U1510" s="37"/>
      <c r="V1510" s="37"/>
      <c r="W1510" s="9"/>
      <c r="X1510" s="8"/>
      <c r="Y1510" s="8"/>
      <c r="Z1510" s="8"/>
      <c r="AA1510" s="8"/>
      <c r="AB1510" s="8"/>
      <c r="AC1510" s="8"/>
      <c r="AD1510" s="8"/>
      <c r="AE1510" s="8"/>
      <c r="AG1510" s="37"/>
      <c r="AH1510" s="37"/>
      <c r="AI1510" s="9"/>
      <c r="AJ1510" s="8"/>
      <c r="AK1510" s="8"/>
      <c r="AL1510" s="8"/>
      <c r="AM1510" s="8"/>
      <c r="AN1510" s="8"/>
      <c r="AO1510" s="8"/>
      <c r="AP1510" s="8"/>
      <c r="AQ1510" s="8"/>
      <c r="AS1510" s="37"/>
      <c r="AT1510" s="37"/>
      <c r="AU1510" s="9"/>
      <c r="AV1510" s="8"/>
      <c r="AW1510" s="8"/>
      <c r="AX1510" s="8"/>
      <c r="AY1510" s="8"/>
      <c r="AZ1510" s="8"/>
      <c r="BA1510" s="8"/>
      <c r="BB1510" s="8"/>
      <c r="BC1510" s="8"/>
    </row>
    <row r="1511" spans="1:55" x14ac:dyDescent="0.25">
      <c r="A1511" s="46">
        <v>72.400000000000006</v>
      </c>
      <c r="B1511" s="48" t="b">
        <v>1</v>
      </c>
      <c r="U1511" s="37"/>
      <c r="V1511" s="37"/>
      <c r="W1511" s="9"/>
      <c r="X1511" s="8"/>
      <c r="Y1511" s="8"/>
      <c r="Z1511" s="8"/>
      <c r="AA1511" s="8"/>
      <c r="AB1511" s="8"/>
      <c r="AC1511" s="8"/>
      <c r="AD1511" s="8"/>
      <c r="AE1511" s="8"/>
      <c r="AG1511" s="37"/>
      <c r="AH1511" s="37"/>
      <c r="AI1511" s="9"/>
      <c r="AJ1511" s="8"/>
      <c r="AK1511" s="8"/>
      <c r="AL1511" s="8"/>
      <c r="AM1511" s="8"/>
      <c r="AN1511" s="8"/>
      <c r="AO1511" s="8"/>
      <c r="AP1511" s="8"/>
      <c r="AQ1511" s="8"/>
      <c r="AS1511" s="37"/>
      <c r="AT1511" s="37"/>
      <c r="AU1511" s="9"/>
      <c r="AV1511" s="8"/>
      <c r="AW1511" s="8"/>
      <c r="AX1511" s="8"/>
      <c r="AY1511" s="8"/>
      <c r="AZ1511" s="8"/>
      <c r="BA1511" s="8"/>
      <c r="BB1511" s="8"/>
      <c r="BC1511" s="8"/>
    </row>
    <row r="1512" spans="1:55" x14ac:dyDescent="0.25">
      <c r="A1512" s="46">
        <v>72.900000000000006</v>
      </c>
      <c r="B1512" s="48" t="b">
        <v>1</v>
      </c>
      <c r="U1512" s="37"/>
      <c r="V1512" s="37"/>
      <c r="W1512" s="9"/>
      <c r="X1512" s="8"/>
      <c r="Y1512" s="8"/>
      <c r="Z1512" s="8"/>
      <c r="AA1512" s="8"/>
      <c r="AB1512" s="8"/>
      <c r="AC1512" s="8"/>
      <c r="AD1512" s="8"/>
      <c r="AE1512" s="8"/>
      <c r="AG1512" s="37"/>
      <c r="AH1512" s="37"/>
      <c r="AI1512" s="9"/>
      <c r="AJ1512" s="8"/>
      <c r="AK1512" s="8"/>
      <c r="AL1512" s="8"/>
      <c r="AM1512" s="8"/>
      <c r="AN1512" s="8"/>
      <c r="AO1512" s="8"/>
      <c r="AP1512" s="8"/>
      <c r="AQ1512" s="8"/>
      <c r="AS1512" s="37"/>
      <c r="AT1512" s="37"/>
      <c r="AU1512" s="9"/>
      <c r="AV1512" s="8"/>
      <c r="AW1512" s="8"/>
      <c r="AX1512" s="8"/>
      <c r="AY1512" s="8"/>
      <c r="AZ1512" s="8"/>
      <c r="BA1512" s="8"/>
      <c r="BB1512" s="8"/>
      <c r="BC1512" s="8"/>
    </row>
    <row r="1513" spans="1:55" x14ac:dyDescent="0.25">
      <c r="A1513" s="46">
        <v>72.900000000000006</v>
      </c>
      <c r="B1513" s="48" t="b">
        <v>1</v>
      </c>
      <c r="U1513" s="37"/>
      <c r="V1513" s="37"/>
      <c r="W1513" s="9"/>
      <c r="X1513" s="8"/>
      <c r="Y1513" s="8"/>
      <c r="Z1513" s="8"/>
      <c r="AA1513" s="8"/>
      <c r="AB1513" s="8"/>
      <c r="AC1513" s="8"/>
      <c r="AD1513" s="8"/>
      <c r="AE1513" s="8"/>
      <c r="AG1513" s="37"/>
      <c r="AH1513" s="37"/>
      <c r="AI1513" s="9"/>
      <c r="AJ1513" s="8"/>
      <c r="AK1513" s="8"/>
      <c r="AL1513" s="8"/>
      <c r="AM1513" s="8"/>
      <c r="AN1513" s="8"/>
      <c r="AO1513" s="8"/>
      <c r="AP1513" s="8"/>
      <c r="AQ1513" s="8"/>
      <c r="AS1513" s="37"/>
      <c r="AT1513" s="37"/>
      <c r="AU1513" s="9"/>
      <c r="AV1513" s="8"/>
      <c r="AW1513" s="8"/>
      <c r="AX1513" s="8"/>
      <c r="AY1513" s="8"/>
      <c r="AZ1513" s="8"/>
      <c r="BA1513" s="8"/>
      <c r="BB1513" s="8"/>
      <c r="BC1513" s="8"/>
    </row>
    <row r="1514" spans="1:55" x14ac:dyDescent="0.25">
      <c r="A1514" s="46">
        <v>71.3</v>
      </c>
      <c r="B1514" s="48" t="b">
        <v>1</v>
      </c>
      <c r="U1514" s="37"/>
      <c r="V1514" s="37"/>
      <c r="W1514" s="9"/>
      <c r="X1514" s="8"/>
      <c r="Y1514" s="8"/>
      <c r="Z1514" s="8"/>
      <c r="AA1514" s="8"/>
      <c r="AB1514" s="8"/>
      <c r="AC1514" s="8"/>
      <c r="AD1514" s="8"/>
      <c r="AE1514" s="8"/>
      <c r="AG1514" s="37"/>
      <c r="AH1514" s="37"/>
      <c r="AI1514" s="9"/>
      <c r="AJ1514" s="8"/>
      <c r="AK1514" s="8"/>
      <c r="AL1514" s="8"/>
      <c r="AM1514" s="8"/>
      <c r="AN1514" s="8"/>
      <c r="AO1514" s="8"/>
      <c r="AP1514" s="8"/>
      <c r="AQ1514" s="8"/>
      <c r="AS1514" s="37"/>
      <c r="AT1514" s="37"/>
      <c r="AU1514" s="9"/>
      <c r="AV1514" s="8"/>
      <c r="AW1514" s="8"/>
      <c r="AX1514" s="8"/>
      <c r="AY1514" s="8"/>
      <c r="AZ1514" s="8"/>
      <c r="BA1514" s="8"/>
      <c r="BB1514" s="8"/>
      <c r="BC1514" s="8"/>
    </row>
    <row r="1515" spans="1:55" x14ac:dyDescent="0.25">
      <c r="A1515" s="46">
        <v>72.8</v>
      </c>
      <c r="B1515" s="48" t="b">
        <v>1</v>
      </c>
      <c r="U1515" s="37"/>
      <c r="V1515" s="37"/>
      <c r="W1515" s="9"/>
      <c r="X1515" s="8"/>
      <c r="Y1515" s="8"/>
      <c r="Z1515" s="8"/>
      <c r="AA1515" s="8"/>
      <c r="AB1515" s="8"/>
      <c r="AC1515" s="8"/>
      <c r="AD1515" s="8"/>
      <c r="AE1515" s="8"/>
      <c r="AG1515" s="37"/>
      <c r="AH1515" s="37"/>
      <c r="AI1515" s="9"/>
      <c r="AJ1515" s="8"/>
      <c r="AK1515" s="8"/>
      <c r="AL1515" s="8"/>
      <c r="AM1515" s="8"/>
      <c r="AN1515" s="8"/>
      <c r="AO1515" s="8"/>
      <c r="AP1515" s="8"/>
      <c r="AQ1515" s="8"/>
      <c r="AS1515" s="37"/>
      <c r="AT1515" s="37"/>
      <c r="AU1515" s="9"/>
      <c r="AV1515" s="8"/>
      <c r="AW1515" s="8"/>
      <c r="AX1515" s="8"/>
      <c r="AY1515" s="8"/>
      <c r="AZ1515" s="8"/>
      <c r="BA1515" s="8"/>
      <c r="BB1515" s="8"/>
      <c r="BC1515" s="8"/>
    </row>
    <row r="1516" spans="1:55" x14ac:dyDescent="0.25">
      <c r="A1516" s="46">
        <v>72.7</v>
      </c>
      <c r="B1516" s="48" t="b">
        <v>1</v>
      </c>
      <c r="U1516" s="37"/>
      <c r="V1516" s="37"/>
      <c r="W1516" s="9"/>
      <c r="X1516" s="8"/>
      <c r="Y1516" s="8"/>
      <c r="Z1516" s="8"/>
      <c r="AA1516" s="8"/>
      <c r="AB1516" s="8"/>
      <c r="AC1516" s="8"/>
      <c r="AD1516" s="8"/>
      <c r="AE1516" s="8"/>
      <c r="AG1516" s="37"/>
      <c r="AH1516" s="37"/>
      <c r="AI1516" s="9"/>
      <c r="AJ1516" s="8"/>
      <c r="AK1516" s="8"/>
      <c r="AL1516" s="8"/>
      <c r="AM1516" s="8"/>
      <c r="AN1516" s="8"/>
      <c r="AO1516" s="8"/>
      <c r="AP1516" s="8"/>
      <c r="AQ1516" s="8"/>
      <c r="AS1516" s="37"/>
      <c r="AT1516" s="37"/>
      <c r="AU1516" s="9"/>
      <c r="AV1516" s="8"/>
      <c r="AW1516" s="8"/>
      <c r="AX1516" s="8"/>
      <c r="AY1516" s="8"/>
      <c r="AZ1516" s="8"/>
      <c r="BA1516" s="8"/>
      <c r="BB1516" s="8"/>
      <c r="BC1516" s="8"/>
    </row>
    <row r="1517" spans="1:55" x14ac:dyDescent="0.25">
      <c r="A1517" s="46">
        <v>72.599999999999994</v>
      </c>
      <c r="B1517" s="48" t="b">
        <v>1</v>
      </c>
      <c r="U1517" s="37"/>
      <c r="V1517" s="37"/>
      <c r="W1517" s="9"/>
      <c r="X1517" s="8"/>
      <c r="Y1517" s="8"/>
      <c r="Z1517" s="8"/>
      <c r="AA1517" s="8"/>
      <c r="AB1517" s="8"/>
      <c r="AC1517" s="8"/>
      <c r="AD1517" s="8"/>
      <c r="AE1517" s="8"/>
      <c r="AG1517" s="37"/>
      <c r="AH1517" s="37"/>
      <c r="AI1517" s="9"/>
      <c r="AJ1517" s="8"/>
      <c r="AK1517" s="8"/>
      <c r="AL1517" s="8"/>
      <c r="AM1517" s="8"/>
      <c r="AN1517" s="8"/>
      <c r="AO1517" s="8"/>
      <c r="AP1517" s="8"/>
      <c r="AQ1517" s="8"/>
      <c r="AS1517" s="37"/>
      <c r="AT1517" s="37"/>
      <c r="AU1517" s="9"/>
      <c r="AV1517" s="8"/>
      <c r="AW1517" s="8"/>
      <c r="AX1517" s="8"/>
      <c r="AY1517" s="8"/>
      <c r="AZ1517" s="8"/>
      <c r="BA1517" s="8"/>
      <c r="BB1517" s="8"/>
      <c r="BC1517" s="8"/>
    </row>
    <row r="1518" spans="1:55" x14ac:dyDescent="0.25">
      <c r="A1518" s="46">
        <v>72.5</v>
      </c>
      <c r="B1518" s="48" t="b">
        <v>1</v>
      </c>
      <c r="U1518" s="37"/>
      <c r="V1518" s="37"/>
      <c r="W1518" s="9"/>
      <c r="X1518" s="8"/>
      <c r="Y1518" s="8"/>
      <c r="Z1518" s="8"/>
      <c r="AA1518" s="8"/>
      <c r="AB1518" s="8"/>
      <c r="AC1518" s="8"/>
      <c r="AD1518" s="8"/>
      <c r="AE1518" s="8"/>
      <c r="AG1518" s="37"/>
      <c r="AH1518" s="37"/>
      <c r="AI1518" s="9"/>
      <c r="AJ1518" s="8"/>
      <c r="AK1518" s="8"/>
      <c r="AL1518" s="8"/>
      <c r="AM1518" s="8"/>
      <c r="AN1518" s="8"/>
      <c r="AO1518" s="8"/>
      <c r="AP1518" s="8"/>
      <c r="AQ1518" s="8"/>
      <c r="AS1518" s="37"/>
      <c r="AT1518" s="37"/>
      <c r="AU1518" s="9"/>
      <c r="AV1518" s="8"/>
      <c r="AW1518" s="8"/>
      <c r="AX1518" s="8"/>
      <c r="AY1518" s="8"/>
      <c r="AZ1518" s="8"/>
      <c r="BA1518" s="8"/>
      <c r="BB1518" s="8"/>
      <c r="BC1518" s="8"/>
    </row>
    <row r="1519" spans="1:55" x14ac:dyDescent="0.25">
      <c r="A1519" s="46">
        <v>72.2</v>
      </c>
      <c r="B1519" s="48" t="b">
        <v>1</v>
      </c>
      <c r="U1519" s="37"/>
      <c r="V1519" s="37"/>
      <c r="W1519" s="9"/>
      <c r="X1519" s="8"/>
      <c r="Y1519" s="8"/>
      <c r="Z1519" s="8"/>
      <c r="AA1519" s="8"/>
      <c r="AB1519" s="8"/>
      <c r="AC1519" s="8"/>
      <c r="AD1519" s="8"/>
      <c r="AE1519" s="8"/>
      <c r="AG1519" s="37"/>
      <c r="AH1519" s="37"/>
      <c r="AI1519" s="9"/>
      <c r="AJ1519" s="8"/>
      <c r="AK1519" s="8"/>
      <c r="AL1519" s="8"/>
      <c r="AM1519" s="8"/>
      <c r="AN1519" s="8"/>
      <c r="AO1519" s="8"/>
      <c r="AP1519" s="8"/>
      <c r="AQ1519" s="8"/>
      <c r="AS1519" s="37"/>
      <c r="AT1519" s="37"/>
      <c r="AU1519" s="9"/>
      <c r="AV1519" s="8"/>
      <c r="AW1519" s="8"/>
      <c r="AX1519" s="8"/>
      <c r="AY1519" s="8"/>
      <c r="AZ1519" s="8"/>
      <c r="BA1519" s="8"/>
      <c r="BB1519" s="8"/>
      <c r="BC1519" s="8"/>
    </row>
    <row r="1520" spans="1:55" x14ac:dyDescent="0.25">
      <c r="A1520" s="46">
        <v>71.900000000000006</v>
      </c>
      <c r="B1520" s="48" t="b">
        <v>1</v>
      </c>
      <c r="U1520" s="37"/>
      <c r="V1520" s="37"/>
      <c r="W1520" s="9"/>
      <c r="X1520" s="8"/>
      <c r="Y1520" s="8"/>
      <c r="Z1520" s="8"/>
      <c r="AA1520" s="8"/>
      <c r="AB1520" s="8"/>
      <c r="AC1520" s="8"/>
      <c r="AD1520" s="8"/>
      <c r="AE1520" s="8"/>
      <c r="AG1520" s="37"/>
      <c r="AH1520" s="37"/>
      <c r="AI1520" s="9"/>
      <c r="AJ1520" s="8"/>
      <c r="AK1520" s="8"/>
      <c r="AL1520" s="8"/>
      <c r="AM1520" s="8"/>
      <c r="AN1520" s="8"/>
      <c r="AO1520" s="8"/>
      <c r="AP1520" s="8"/>
      <c r="AQ1520" s="8"/>
      <c r="AS1520" s="37"/>
      <c r="AT1520" s="37"/>
      <c r="AU1520" s="9"/>
      <c r="AV1520" s="8"/>
      <c r="AW1520" s="8"/>
      <c r="AX1520" s="8"/>
      <c r="AY1520" s="8"/>
      <c r="AZ1520" s="8"/>
      <c r="BA1520" s="8"/>
      <c r="BB1520" s="8"/>
      <c r="BC1520" s="8"/>
    </row>
    <row r="1521" spans="1:55" x14ac:dyDescent="0.25">
      <c r="A1521" s="46">
        <v>71.5</v>
      </c>
      <c r="B1521" s="48" t="b">
        <v>1</v>
      </c>
      <c r="U1521" s="37"/>
      <c r="V1521" s="37"/>
      <c r="W1521" s="9"/>
      <c r="X1521" s="8"/>
      <c r="Y1521" s="8"/>
      <c r="Z1521" s="8"/>
      <c r="AA1521" s="8"/>
      <c r="AB1521" s="8"/>
      <c r="AC1521" s="8"/>
      <c r="AD1521" s="8"/>
      <c r="AE1521" s="8"/>
      <c r="AG1521" s="37"/>
      <c r="AH1521" s="37"/>
      <c r="AI1521" s="9"/>
      <c r="AJ1521" s="8"/>
      <c r="AK1521" s="8"/>
      <c r="AL1521" s="8"/>
      <c r="AM1521" s="8"/>
      <c r="AN1521" s="8"/>
      <c r="AO1521" s="8"/>
      <c r="AP1521" s="8"/>
      <c r="AQ1521" s="8"/>
      <c r="AS1521" s="37"/>
      <c r="AT1521" s="37"/>
      <c r="AU1521" s="9"/>
      <c r="AV1521" s="8"/>
      <c r="AW1521" s="8"/>
      <c r="AX1521" s="8"/>
      <c r="AY1521" s="8"/>
      <c r="AZ1521" s="8"/>
      <c r="BA1521" s="8"/>
      <c r="BB1521" s="8"/>
      <c r="BC1521" s="8"/>
    </row>
    <row r="1522" spans="1:55" x14ac:dyDescent="0.25">
      <c r="A1522" s="46">
        <v>71.3</v>
      </c>
      <c r="B1522" s="48" t="b">
        <v>1</v>
      </c>
      <c r="U1522" s="37"/>
      <c r="V1522" s="37"/>
      <c r="W1522" s="9"/>
      <c r="X1522" s="8"/>
      <c r="Y1522" s="8"/>
      <c r="Z1522" s="8"/>
      <c r="AA1522" s="8"/>
      <c r="AB1522" s="8"/>
      <c r="AC1522" s="8"/>
      <c r="AD1522" s="8"/>
      <c r="AE1522" s="8"/>
      <c r="AG1522" s="37"/>
      <c r="AH1522" s="37"/>
      <c r="AI1522" s="9"/>
      <c r="AJ1522" s="8"/>
      <c r="AK1522" s="8"/>
      <c r="AL1522" s="8"/>
      <c r="AM1522" s="8"/>
      <c r="AN1522" s="8"/>
      <c r="AO1522" s="8"/>
      <c r="AP1522" s="8"/>
      <c r="AQ1522" s="8"/>
      <c r="AS1522" s="37"/>
      <c r="AT1522" s="37"/>
      <c r="AU1522" s="9"/>
      <c r="AV1522" s="8"/>
      <c r="AW1522" s="8"/>
      <c r="AX1522" s="8"/>
      <c r="AY1522" s="8"/>
      <c r="AZ1522" s="8"/>
      <c r="BA1522" s="8"/>
      <c r="BB1522" s="8"/>
      <c r="BC1522" s="8"/>
    </row>
    <row r="1523" spans="1:55" x14ac:dyDescent="0.25">
      <c r="A1523" s="46">
        <v>71.099999999999994</v>
      </c>
      <c r="B1523" s="48" t="b">
        <v>1</v>
      </c>
      <c r="U1523" s="37"/>
      <c r="V1523" s="37"/>
      <c r="W1523" s="9"/>
      <c r="X1523" s="8"/>
      <c r="Y1523" s="8"/>
      <c r="Z1523" s="8"/>
      <c r="AA1523" s="8"/>
      <c r="AB1523" s="8"/>
      <c r="AC1523" s="8"/>
      <c r="AD1523" s="8"/>
      <c r="AE1523" s="8"/>
      <c r="AG1523" s="37"/>
      <c r="AH1523" s="37"/>
      <c r="AI1523" s="9"/>
      <c r="AJ1523" s="8"/>
      <c r="AK1523" s="8"/>
      <c r="AL1523" s="8"/>
      <c r="AM1523" s="8"/>
      <c r="AN1523" s="8"/>
      <c r="AO1523" s="8"/>
      <c r="AP1523" s="8"/>
      <c r="AQ1523" s="8"/>
      <c r="AS1523" s="37"/>
      <c r="AT1523" s="37"/>
      <c r="AU1523" s="9"/>
      <c r="AV1523" s="8"/>
      <c r="AW1523" s="8"/>
      <c r="AX1523" s="8"/>
      <c r="AY1523" s="8"/>
      <c r="AZ1523" s="8"/>
      <c r="BA1523" s="8"/>
      <c r="BB1523" s="8"/>
      <c r="BC1523" s="8"/>
    </row>
    <row r="1524" spans="1:55" x14ac:dyDescent="0.25">
      <c r="A1524" s="46">
        <v>71</v>
      </c>
      <c r="B1524" s="48" t="b">
        <v>1</v>
      </c>
      <c r="U1524" s="37"/>
      <c r="V1524" s="37"/>
      <c r="W1524" s="9"/>
      <c r="X1524" s="8"/>
      <c r="Y1524" s="8"/>
      <c r="Z1524" s="8"/>
      <c r="AA1524" s="8"/>
      <c r="AB1524" s="8"/>
      <c r="AC1524" s="8"/>
      <c r="AD1524" s="8"/>
      <c r="AE1524" s="8"/>
      <c r="AG1524" s="37"/>
      <c r="AH1524" s="37"/>
      <c r="AI1524" s="9"/>
      <c r="AJ1524" s="8"/>
      <c r="AK1524" s="8"/>
      <c r="AL1524" s="8"/>
      <c r="AM1524" s="8"/>
      <c r="AN1524" s="8"/>
      <c r="AO1524" s="8"/>
      <c r="AP1524" s="8"/>
      <c r="AQ1524" s="8"/>
      <c r="AS1524" s="37"/>
      <c r="AT1524" s="37"/>
      <c r="AU1524" s="9"/>
      <c r="AV1524" s="8"/>
      <c r="AW1524" s="8"/>
      <c r="AX1524" s="8"/>
      <c r="AY1524" s="8"/>
      <c r="AZ1524" s="8"/>
      <c r="BA1524" s="8"/>
      <c r="BB1524" s="8"/>
      <c r="BC1524" s="8"/>
    </row>
    <row r="1525" spans="1:55" x14ac:dyDescent="0.25">
      <c r="A1525" s="46">
        <v>78</v>
      </c>
      <c r="B1525" s="48" t="b">
        <v>1</v>
      </c>
      <c r="U1525" s="37"/>
      <c r="V1525" s="37"/>
      <c r="W1525" s="9"/>
      <c r="X1525" s="8"/>
      <c r="Y1525" s="8"/>
      <c r="Z1525" s="8"/>
      <c r="AA1525" s="8"/>
      <c r="AB1525" s="8"/>
      <c r="AC1525" s="8"/>
      <c r="AD1525" s="8"/>
      <c r="AE1525" s="8"/>
      <c r="AG1525" s="37"/>
      <c r="AH1525" s="37"/>
      <c r="AI1525" s="9"/>
      <c r="AJ1525" s="8"/>
      <c r="AK1525" s="8"/>
      <c r="AL1525" s="8"/>
      <c r="AM1525" s="8"/>
      <c r="AN1525" s="8"/>
      <c r="AO1525" s="8"/>
      <c r="AP1525" s="8"/>
      <c r="AQ1525" s="8"/>
      <c r="AS1525" s="37"/>
      <c r="AT1525" s="37"/>
      <c r="AU1525" s="9"/>
      <c r="AV1525" s="8"/>
      <c r="AW1525" s="8"/>
      <c r="AX1525" s="8"/>
      <c r="AY1525" s="8"/>
      <c r="AZ1525" s="8"/>
      <c r="BA1525" s="8"/>
      <c r="BB1525" s="8"/>
      <c r="BC1525" s="8"/>
    </row>
    <row r="1526" spans="1:55" x14ac:dyDescent="0.25">
      <c r="A1526" s="46">
        <v>73.599999999999994</v>
      </c>
      <c r="B1526" s="48" t="b">
        <v>1</v>
      </c>
      <c r="U1526" s="37"/>
      <c r="V1526" s="37"/>
      <c r="W1526" s="9"/>
      <c r="X1526" s="8"/>
      <c r="Y1526" s="8"/>
      <c r="Z1526" s="8"/>
      <c r="AA1526" s="8"/>
      <c r="AB1526" s="8"/>
      <c r="AC1526" s="8"/>
      <c r="AD1526" s="8"/>
      <c r="AE1526" s="8"/>
      <c r="AG1526" s="37"/>
      <c r="AH1526" s="37"/>
      <c r="AI1526" s="9"/>
      <c r="AJ1526" s="8"/>
      <c r="AK1526" s="8"/>
      <c r="AL1526" s="8"/>
      <c r="AM1526" s="8"/>
      <c r="AN1526" s="8"/>
      <c r="AO1526" s="8"/>
      <c r="AP1526" s="8"/>
      <c r="AQ1526" s="8"/>
      <c r="AS1526" s="37"/>
      <c r="AT1526" s="37"/>
      <c r="AU1526" s="9"/>
      <c r="AV1526" s="8"/>
      <c r="AW1526" s="8"/>
      <c r="AX1526" s="8"/>
      <c r="AY1526" s="8"/>
      <c r="AZ1526" s="8"/>
      <c r="BA1526" s="8"/>
      <c r="BB1526" s="8"/>
      <c r="BC1526" s="8"/>
    </row>
    <row r="1527" spans="1:55" x14ac:dyDescent="0.25">
      <c r="A1527" s="46">
        <v>73.400000000000006</v>
      </c>
      <c r="B1527" s="48" t="b">
        <v>1</v>
      </c>
      <c r="U1527" s="37"/>
      <c r="V1527" s="37"/>
      <c r="W1527" s="9"/>
      <c r="X1527" s="8"/>
      <c r="Y1527" s="8"/>
      <c r="Z1527" s="8"/>
      <c r="AA1527" s="8"/>
      <c r="AB1527" s="8"/>
      <c r="AC1527" s="8"/>
      <c r="AD1527" s="8"/>
      <c r="AE1527" s="8"/>
      <c r="AG1527" s="37"/>
      <c r="AH1527" s="37"/>
      <c r="AI1527" s="9"/>
      <c r="AJ1527" s="8"/>
      <c r="AK1527" s="8"/>
      <c r="AL1527" s="8"/>
      <c r="AM1527" s="8"/>
      <c r="AN1527" s="8"/>
      <c r="AO1527" s="8"/>
      <c r="AP1527" s="8"/>
      <c r="AQ1527" s="8"/>
      <c r="AS1527" s="37"/>
      <c r="AT1527" s="37"/>
      <c r="AU1527" s="9"/>
      <c r="AV1527" s="8"/>
      <c r="AW1527" s="8"/>
      <c r="AX1527" s="8"/>
      <c r="AY1527" s="8"/>
      <c r="AZ1527" s="8"/>
      <c r="BA1527" s="8"/>
      <c r="BB1527" s="8"/>
      <c r="BC1527" s="8"/>
    </row>
    <row r="1528" spans="1:55" x14ac:dyDescent="0.25">
      <c r="A1528" s="46">
        <v>73</v>
      </c>
      <c r="B1528" s="48" t="b">
        <v>1</v>
      </c>
      <c r="U1528" s="37"/>
      <c r="V1528" s="37"/>
      <c r="W1528" s="9"/>
      <c r="X1528" s="8"/>
      <c r="Y1528" s="8"/>
      <c r="Z1528" s="8"/>
      <c r="AA1528" s="8"/>
      <c r="AB1528" s="8"/>
      <c r="AC1528" s="8"/>
      <c r="AD1528" s="8"/>
      <c r="AE1528" s="8"/>
      <c r="AG1528" s="37"/>
      <c r="AH1528" s="37"/>
      <c r="AI1528" s="9"/>
      <c r="AJ1528" s="8"/>
      <c r="AK1528" s="8"/>
      <c r="AL1528" s="8"/>
      <c r="AM1528" s="8"/>
      <c r="AN1528" s="8"/>
      <c r="AO1528" s="8"/>
      <c r="AP1528" s="8"/>
      <c r="AQ1528" s="8"/>
      <c r="AS1528" s="37"/>
      <c r="AT1528" s="37"/>
      <c r="AU1528" s="9"/>
      <c r="AV1528" s="8"/>
      <c r="AW1528" s="8"/>
      <c r="AX1528" s="8"/>
      <c r="AY1528" s="8"/>
      <c r="AZ1528" s="8"/>
      <c r="BA1528" s="8"/>
      <c r="BB1528" s="8"/>
      <c r="BC1528" s="8"/>
    </row>
    <row r="1529" spans="1:55" x14ac:dyDescent="0.25">
      <c r="A1529" s="46">
        <v>73</v>
      </c>
      <c r="B1529" s="48" t="b">
        <v>1</v>
      </c>
      <c r="U1529" s="37"/>
      <c r="V1529" s="37"/>
      <c r="W1529" s="9"/>
      <c r="X1529" s="8"/>
      <c r="Y1529" s="8"/>
      <c r="Z1529" s="8"/>
      <c r="AA1529" s="8"/>
      <c r="AB1529" s="8"/>
      <c r="AC1529" s="8"/>
      <c r="AD1529" s="8"/>
      <c r="AE1529" s="8"/>
      <c r="AG1529" s="37"/>
      <c r="AH1529" s="37"/>
      <c r="AI1529" s="9"/>
      <c r="AJ1529" s="8"/>
      <c r="AK1529" s="8"/>
      <c r="AL1529" s="8"/>
      <c r="AM1529" s="8"/>
      <c r="AN1529" s="8"/>
      <c r="AO1529" s="8"/>
      <c r="AP1529" s="8"/>
      <c r="AQ1529" s="8"/>
      <c r="AS1529" s="37"/>
      <c r="AT1529" s="37"/>
      <c r="AU1529" s="9"/>
      <c r="AV1529" s="8"/>
      <c r="AW1529" s="8"/>
      <c r="AX1529" s="8"/>
      <c r="AY1529" s="8"/>
      <c r="AZ1529" s="8"/>
      <c r="BA1529" s="8"/>
      <c r="BB1529" s="8"/>
      <c r="BC1529" s="8"/>
    </row>
    <row r="1530" spans="1:55" x14ac:dyDescent="0.25">
      <c r="A1530" s="46">
        <v>72.8</v>
      </c>
      <c r="B1530" s="48" t="b">
        <v>1</v>
      </c>
      <c r="U1530" s="37"/>
      <c r="V1530" s="37"/>
      <c r="W1530" s="9"/>
      <c r="X1530" s="8"/>
      <c r="Y1530" s="8"/>
      <c r="Z1530" s="8"/>
      <c r="AA1530" s="8"/>
      <c r="AB1530" s="8"/>
      <c r="AC1530" s="8"/>
      <c r="AD1530" s="8"/>
      <c r="AE1530" s="8"/>
      <c r="AG1530" s="37"/>
      <c r="AH1530" s="37"/>
      <c r="AI1530" s="9"/>
      <c r="AJ1530" s="8"/>
      <c r="AK1530" s="8"/>
      <c r="AL1530" s="8"/>
      <c r="AM1530" s="8"/>
      <c r="AN1530" s="8"/>
      <c r="AO1530" s="8"/>
      <c r="AP1530" s="8"/>
      <c r="AQ1530" s="8"/>
      <c r="AS1530" s="37"/>
      <c r="AT1530" s="37"/>
      <c r="AU1530" s="9"/>
      <c r="AV1530" s="8"/>
      <c r="AW1530" s="8"/>
      <c r="AX1530" s="8"/>
      <c r="AY1530" s="8"/>
      <c r="AZ1530" s="8"/>
      <c r="BA1530" s="8"/>
      <c r="BB1530" s="8"/>
      <c r="BC1530" s="8"/>
    </row>
    <row r="1531" spans="1:55" x14ac:dyDescent="0.25">
      <c r="A1531" s="46">
        <v>72.400000000000006</v>
      </c>
      <c r="B1531" s="48" t="b">
        <v>1</v>
      </c>
      <c r="U1531" s="37"/>
      <c r="V1531" s="37"/>
      <c r="W1531" s="9"/>
      <c r="X1531" s="8"/>
      <c r="Y1531" s="8"/>
      <c r="Z1531" s="8"/>
      <c r="AA1531" s="8"/>
      <c r="AB1531" s="8"/>
      <c r="AC1531" s="8"/>
      <c r="AD1531" s="8"/>
      <c r="AE1531" s="8"/>
      <c r="AG1531" s="37"/>
      <c r="AH1531" s="37"/>
      <c r="AI1531" s="9"/>
      <c r="AJ1531" s="8"/>
      <c r="AK1531" s="8"/>
      <c r="AL1531" s="8"/>
      <c r="AM1531" s="8"/>
      <c r="AN1531" s="8"/>
      <c r="AO1531" s="8"/>
      <c r="AP1531" s="8"/>
      <c r="AQ1531" s="8"/>
      <c r="AS1531" s="37"/>
      <c r="AT1531" s="37"/>
      <c r="AU1531" s="9"/>
      <c r="AV1531" s="8"/>
      <c r="AW1531" s="8"/>
      <c r="AX1531" s="8"/>
      <c r="AY1531" s="8"/>
      <c r="AZ1531" s="8"/>
      <c r="BA1531" s="8"/>
      <c r="BB1531" s="8"/>
      <c r="BC1531" s="8"/>
    </row>
    <row r="1532" spans="1:55" x14ac:dyDescent="0.25">
      <c r="A1532" s="46">
        <v>72.2</v>
      </c>
      <c r="B1532" s="48" t="b">
        <v>1</v>
      </c>
      <c r="U1532" s="37"/>
      <c r="V1532" s="37"/>
      <c r="W1532" s="9"/>
      <c r="X1532" s="8"/>
      <c r="Y1532" s="8"/>
      <c r="Z1532" s="8"/>
      <c r="AA1532" s="8"/>
      <c r="AB1532" s="8"/>
      <c r="AC1532" s="8"/>
      <c r="AD1532" s="8"/>
      <c r="AE1532" s="8"/>
      <c r="AG1532" s="37"/>
      <c r="AH1532" s="37"/>
      <c r="AI1532" s="9"/>
      <c r="AJ1532" s="8"/>
      <c r="AK1532" s="8"/>
      <c r="AL1532" s="8"/>
      <c r="AM1532" s="8"/>
      <c r="AN1532" s="8"/>
      <c r="AO1532" s="8"/>
      <c r="AP1532" s="8"/>
      <c r="AQ1532" s="8"/>
      <c r="AS1532" s="37"/>
      <c r="AT1532" s="37"/>
      <c r="AU1532" s="9"/>
      <c r="AV1532" s="8"/>
      <c r="AW1532" s="8"/>
      <c r="AX1532" s="8"/>
      <c r="AY1532" s="8"/>
      <c r="AZ1532" s="8"/>
      <c r="BA1532" s="8"/>
      <c r="BB1532" s="8"/>
      <c r="BC1532" s="8"/>
    </row>
    <row r="1533" spans="1:55" x14ac:dyDescent="0.25">
      <c r="A1533" s="46">
        <v>71.099999999999994</v>
      </c>
      <c r="B1533" s="48" t="b">
        <v>1</v>
      </c>
      <c r="U1533" s="37"/>
      <c r="V1533" s="37"/>
      <c r="W1533" s="9"/>
      <c r="X1533" s="8"/>
      <c r="Y1533" s="8"/>
      <c r="Z1533" s="8"/>
      <c r="AA1533" s="8"/>
      <c r="AB1533" s="8"/>
      <c r="AC1533" s="8"/>
      <c r="AD1533" s="8"/>
      <c r="AE1533" s="8"/>
      <c r="AG1533" s="37"/>
      <c r="AH1533" s="37"/>
      <c r="AI1533" s="9"/>
      <c r="AJ1533" s="8"/>
      <c r="AK1533" s="8"/>
      <c r="AL1533" s="8"/>
      <c r="AM1533" s="8"/>
      <c r="AN1533" s="8"/>
      <c r="AO1533" s="8"/>
      <c r="AP1533" s="8"/>
      <c r="AQ1533" s="8"/>
      <c r="AS1533" s="37"/>
      <c r="AT1533" s="37"/>
      <c r="AU1533" s="9"/>
      <c r="AV1533" s="8"/>
      <c r="AW1533" s="8"/>
      <c r="AX1533" s="8"/>
      <c r="AY1533" s="8"/>
      <c r="AZ1533" s="8"/>
      <c r="BA1533" s="8"/>
      <c r="BB1533" s="8"/>
      <c r="BC1533" s="8"/>
    </row>
    <row r="1534" spans="1:55" x14ac:dyDescent="0.25">
      <c r="A1534" s="46">
        <v>72</v>
      </c>
      <c r="B1534" s="48" t="b">
        <v>1</v>
      </c>
      <c r="U1534" s="37"/>
      <c r="V1534" s="37"/>
      <c r="W1534" s="9"/>
      <c r="X1534" s="8"/>
      <c r="Y1534" s="8"/>
      <c r="Z1534" s="8"/>
      <c r="AA1534" s="8"/>
      <c r="AB1534" s="8"/>
      <c r="AC1534" s="8"/>
      <c r="AD1534" s="8"/>
      <c r="AE1534" s="8"/>
      <c r="AG1534" s="37"/>
      <c r="AH1534" s="37"/>
      <c r="AI1534" s="9"/>
      <c r="AJ1534" s="8"/>
      <c r="AK1534" s="8"/>
      <c r="AL1534" s="8"/>
      <c r="AM1534" s="8"/>
      <c r="AN1534" s="8"/>
      <c r="AO1534" s="8"/>
      <c r="AP1534" s="8"/>
      <c r="AQ1534" s="8"/>
      <c r="AS1534" s="37"/>
      <c r="AT1534" s="37"/>
      <c r="AU1534" s="9"/>
      <c r="AV1534" s="8"/>
      <c r="AW1534" s="8"/>
      <c r="AX1534" s="8"/>
      <c r="AY1534" s="8"/>
      <c r="AZ1534" s="8"/>
      <c r="BA1534" s="8"/>
      <c r="BB1534" s="8"/>
      <c r="BC1534" s="8"/>
    </row>
    <row r="1535" spans="1:55" x14ac:dyDescent="0.25">
      <c r="A1535" s="46">
        <v>76</v>
      </c>
      <c r="B1535" s="48" t="b">
        <v>1</v>
      </c>
      <c r="U1535" s="37"/>
      <c r="V1535" s="37"/>
      <c r="W1535" s="9"/>
      <c r="X1535" s="8"/>
      <c r="Y1535" s="8"/>
      <c r="Z1535" s="8"/>
      <c r="AA1535" s="8"/>
      <c r="AB1535" s="8"/>
      <c r="AC1535" s="8"/>
      <c r="AD1535" s="8"/>
      <c r="AE1535" s="8"/>
      <c r="AG1535" s="37"/>
      <c r="AH1535" s="37"/>
      <c r="AI1535" s="9"/>
      <c r="AJ1535" s="8"/>
      <c r="AK1535" s="8"/>
      <c r="AL1535" s="8"/>
      <c r="AM1535" s="8"/>
      <c r="AN1535" s="8"/>
      <c r="AO1535" s="8"/>
      <c r="AP1535" s="8"/>
      <c r="AQ1535" s="8"/>
      <c r="AS1535" s="37"/>
      <c r="AT1535" s="37"/>
      <c r="AU1535" s="9"/>
      <c r="AV1535" s="8"/>
      <c r="AW1535" s="8"/>
      <c r="AX1535" s="8"/>
      <c r="AY1535" s="8"/>
      <c r="AZ1535" s="8"/>
      <c r="BA1535" s="8"/>
      <c r="BB1535" s="8"/>
      <c r="BC1535" s="8"/>
    </row>
    <row r="1536" spans="1:55" x14ac:dyDescent="0.25">
      <c r="A1536" s="46">
        <v>78</v>
      </c>
      <c r="B1536" s="48" t="b">
        <v>1</v>
      </c>
      <c r="U1536" s="37"/>
      <c r="V1536" s="37"/>
      <c r="W1536" s="9"/>
      <c r="X1536" s="8"/>
      <c r="Y1536" s="8"/>
      <c r="Z1536" s="8"/>
      <c r="AA1536" s="8"/>
      <c r="AB1536" s="8"/>
      <c r="AC1536" s="8"/>
      <c r="AD1536" s="8"/>
      <c r="AE1536" s="8"/>
      <c r="AG1536" s="37"/>
      <c r="AH1536" s="37"/>
      <c r="AI1536" s="9"/>
      <c r="AJ1536" s="8"/>
      <c r="AK1536" s="8"/>
      <c r="AL1536" s="8"/>
      <c r="AM1536" s="8"/>
      <c r="AN1536" s="8"/>
      <c r="AO1536" s="8"/>
      <c r="AP1536" s="8"/>
      <c r="AQ1536" s="8"/>
      <c r="AS1536" s="37"/>
      <c r="AT1536" s="37"/>
      <c r="AU1536" s="9"/>
      <c r="AV1536" s="8"/>
      <c r="AW1536" s="8"/>
      <c r="AX1536" s="8"/>
      <c r="AY1536" s="8"/>
      <c r="AZ1536" s="8"/>
      <c r="BA1536" s="8"/>
      <c r="BB1536" s="8"/>
      <c r="BC1536" s="8"/>
    </row>
    <row r="1537" spans="1:55" x14ac:dyDescent="0.25">
      <c r="A1537" s="46">
        <v>71.599999999999994</v>
      </c>
      <c r="B1537" s="48" t="b">
        <v>1</v>
      </c>
      <c r="U1537" s="37"/>
      <c r="V1537" s="37"/>
      <c r="W1537" s="9"/>
      <c r="X1537" s="8"/>
      <c r="Y1537" s="8"/>
      <c r="Z1537" s="8"/>
      <c r="AA1537" s="8"/>
      <c r="AB1537" s="8"/>
      <c r="AC1537" s="8"/>
      <c r="AD1537" s="8"/>
      <c r="AE1537" s="8"/>
      <c r="AG1537" s="37"/>
      <c r="AH1537" s="37"/>
      <c r="AI1537" s="9"/>
      <c r="AJ1537" s="8"/>
      <c r="AK1537" s="8"/>
      <c r="AL1537" s="8"/>
      <c r="AM1537" s="8"/>
      <c r="AN1537" s="8"/>
      <c r="AO1537" s="8"/>
      <c r="AP1537" s="8"/>
      <c r="AQ1537" s="8"/>
      <c r="AS1537" s="37"/>
      <c r="AT1537" s="37"/>
      <c r="AU1537" s="9"/>
      <c r="AV1537" s="8"/>
      <c r="AW1537" s="8"/>
      <c r="AX1537" s="8"/>
      <c r="AY1537" s="8"/>
      <c r="AZ1537" s="8"/>
      <c r="BA1537" s="8"/>
      <c r="BB1537" s="8"/>
      <c r="BC1537" s="8"/>
    </row>
    <row r="1538" spans="1:55" x14ac:dyDescent="0.25">
      <c r="A1538" s="46">
        <v>71.599999999999994</v>
      </c>
      <c r="B1538" s="48" t="b">
        <v>1</v>
      </c>
      <c r="U1538" s="37"/>
      <c r="V1538" s="37"/>
      <c r="W1538" s="9"/>
      <c r="X1538" s="8"/>
      <c r="Y1538" s="8"/>
      <c r="Z1538" s="8"/>
      <c r="AA1538" s="8"/>
      <c r="AB1538" s="8"/>
      <c r="AC1538" s="8"/>
      <c r="AD1538" s="8"/>
      <c r="AE1538" s="8"/>
      <c r="AG1538" s="37"/>
      <c r="AH1538" s="37"/>
      <c r="AI1538" s="9"/>
      <c r="AJ1538" s="8"/>
      <c r="AK1538" s="8"/>
      <c r="AL1538" s="8"/>
      <c r="AM1538" s="8"/>
      <c r="AN1538" s="8"/>
      <c r="AO1538" s="8"/>
      <c r="AP1538" s="8"/>
      <c r="AQ1538" s="8"/>
      <c r="AS1538" s="37"/>
      <c r="AT1538" s="37"/>
      <c r="AU1538" s="9"/>
      <c r="AV1538" s="8"/>
      <c r="AW1538" s="8"/>
      <c r="AX1538" s="8"/>
      <c r="AY1538" s="8"/>
      <c r="AZ1538" s="8"/>
      <c r="BA1538" s="8"/>
      <c r="BB1538" s="8"/>
      <c r="BC1538" s="8"/>
    </row>
    <row r="1539" spans="1:55" x14ac:dyDescent="0.25">
      <c r="A1539" s="46">
        <v>71.400000000000006</v>
      </c>
      <c r="B1539" s="48" t="b">
        <v>1</v>
      </c>
      <c r="U1539" s="37"/>
      <c r="V1539" s="37"/>
      <c r="W1539" s="9"/>
      <c r="X1539" s="8"/>
      <c r="Y1539" s="8"/>
      <c r="Z1539" s="8"/>
      <c r="AA1539" s="8"/>
      <c r="AB1539" s="8"/>
      <c r="AC1539" s="8"/>
      <c r="AD1539" s="8"/>
      <c r="AE1539" s="8"/>
      <c r="AG1539" s="37"/>
      <c r="AH1539" s="37"/>
      <c r="AI1539" s="9"/>
      <c r="AJ1539" s="8"/>
      <c r="AK1539" s="8"/>
      <c r="AL1539" s="8"/>
      <c r="AM1539" s="8"/>
      <c r="AN1539" s="8"/>
      <c r="AO1539" s="8"/>
      <c r="AP1539" s="8"/>
      <c r="AQ1539" s="8"/>
      <c r="AS1539" s="37"/>
      <c r="AT1539" s="37"/>
      <c r="AU1539" s="9"/>
      <c r="AV1539" s="8"/>
      <c r="AW1539" s="8"/>
      <c r="AX1539" s="8"/>
      <c r="AY1539" s="8"/>
      <c r="AZ1539" s="8"/>
      <c r="BA1539" s="8"/>
      <c r="BB1539" s="8"/>
      <c r="BC1539" s="8"/>
    </row>
    <row r="1540" spans="1:55" x14ac:dyDescent="0.25">
      <c r="A1540" s="46">
        <v>71.2</v>
      </c>
      <c r="B1540" s="48" t="b">
        <v>1</v>
      </c>
      <c r="U1540" s="37"/>
      <c r="V1540" s="37"/>
      <c r="W1540" s="9"/>
      <c r="X1540" s="8"/>
      <c r="Y1540" s="8"/>
      <c r="Z1540" s="8"/>
      <c r="AA1540" s="8"/>
      <c r="AB1540" s="8"/>
      <c r="AC1540" s="8"/>
      <c r="AD1540" s="8"/>
      <c r="AE1540" s="8"/>
      <c r="AG1540" s="37"/>
      <c r="AH1540" s="37"/>
      <c r="AI1540" s="9"/>
      <c r="AJ1540" s="8"/>
      <c r="AK1540" s="8"/>
      <c r="AL1540" s="8"/>
      <c r="AM1540" s="8"/>
      <c r="AN1540" s="8"/>
      <c r="AO1540" s="8"/>
      <c r="AP1540" s="8"/>
      <c r="AQ1540" s="8"/>
      <c r="AS1540" s="37"/>
      <c r="AT1540" s="37"/>
      <c r="AU1540" s="9"/>
      <c r="AV1540" s="8"/>
      <c r="AW1540" s="8"/>
      <c r="AX1540" s="8"/>
      <c r="AY1540" s="8"/>
      <c r="AZ1540" s="8"/>
      <c r="BA1540" s="8"/>
      <c r="BB1540" s="8"/>
      <c r="BC1540" s="8"/>
    </row>
    <row r="1541" spans="1:55" x14ac:dyDescent="0.25">
      <c r="A1541" s="46">
        <v>71.599999999999994</v>
      </c>
      <c r="B1541" s="48" t="b">
        <v>1</v>
      </c>
      <c r="U1541" s="37"/>
      <c r="V1541" s="37"/>
      <c r="W1541" s="9"/>
      <c r="X1541" s="8"/>
      <c r="Y1541" s="8"/>
      <c r="Z1541" s="8"/>
      <c r="AA1541" s="8"/>
      <c r="AB1541" s="8"/>
      <c r="AC1541" s="8"/>
      <c r="AD1541" s="8"/>
      <c r="AE1541" s="8"/>
      <c r="AG1541" s="37"/>
      <c r="AH1541" s="37"/>
      <c r="AI1541" s="9"/>
      <c r="AJ1541" s="8"/>
      <c r="AK1541" s="8"/>
      <c r="AL1541" s="8"/>
      <c r="AM1541" s="8"/>
      <c r="AN1541" s="8"/>
      <c r="AO1541" s="8"/>
      <c r="AP1541" s="8"/>
      <c r="AQ1541" s="8"/>
      <c r="AS1541" s="37"/>
      <c r="AT1541" s="37"/>
      <c r="AU1541" s="9"/>
      <c r="AV1541" s="8"/>
      <c r="AW1541" s="8"/>
      <c r="AX1541" s="8"/>
      <c r="AY1541" s="8"/>
      <c r="AZ1541" s="8"/>
      <c r="BA1541" s="8"/>
      <c r="BB1541" s="8"/>
      <c r="BC1541" s="8"/>
    </row>
    <row r="1542" spans="1:55" x14ac:dyDescent="0.25">
      <c r="A1542" s="46">
        <v>82</v>
      </c>
      <c r="B1542" s="48" t="b">
        <v>1</v>
      </c>
      <c r="U1542" s="37"/>
      <c r="V1542" s="37"/>
      <c r="W1542" s="9"/>
      <c r="X1542" s="8"/>
      <c r="Y1542" s="8"/>
      <c r="Z1542" s="8"/>
      <c r="AA1542" s="8"/>
      <c r="AB1542" s="8"/>
      <c r="AC1542" s="8"/>
      <c r="AD1542" s="8"/>
      <c r="AE1542" s="8"/>
      <c r="AG1542" s="37"/>
      <c r="AH1542" s="37"/>
      <c r="AI1542" s="9"/>
      <c r="AJ1542" s="8"/>
      <c r="AK1542" s="8"/>
      <c r="AL1542" s="8"/>
      <c r="AM1542" s="8"/>
      <c r="AN1542" s="8"/>
      <c r="AO1542" s="8"/>
      <c r="AP1542" s="8"/>
      <c r="AQ1542" s="8"/>
      <c r="AS1542" s="37"/>
      <c r="AT1542" s="37"/>
      <c r="AU1542" s="9"/>
      <c r="AV1542" s="8"/>
      <c r="AW1542" s="8"/>
      <c r="AX1542" s="8"/>
      <c r="AY1542" s="8"/>
      <c r="AZ1542" s="8"/>
      <c r="BA1542" s="8"/>
      <c r="BB1542" s="8"/>
      <c r="BC1542" s="8"/>
    </row>
    <row r="1543" spans="1:55" x14ac:dyDescent="0.25">
      <c r="A1543" s="46">
        <v>81.7</v>
      </c>
      <c r="B1543" s="48" t="b">
        <v>1</v>
      </c>
      <c r="U1543" s="37"/>
      <c r="V1543" s="37"/>
      <c r="W1543" s="9"/>
      <c r="X1543" s="8"/>
      <c r="Y1543" s="8"/>
      <c r="Z1543" s="8"/>
      <c r="AA1543" s="8"/>
      <c r="AB1543" s="8"/>
      <c r="AC1543" s="8"/>
      <c r="AD1543" s="8"/>
      <c r="AE1543" s="8"/>
      <c r="AG1543" s="37"/>
      <c r="AH1543" s="37"/>
      <c r="AI1543" s="9"/>
      <c r="AJ1543" s="8"/>
      <c r="AK1543" s="8"/>
      <c r="AL1543" s="8"/>
      <c r="AM1543" s="8"/>
      <c r="AN1543" s="8"/>
      <c r="AO1543" s="8"/>
      <c r="AP1543" s="8"/>
      <c r="AQ1543" s="8"/>
      <c r="AS1543" s="37"/>
      <c r="AT1543" s="37"/>
      <c r="AU1543" s="9"/>
      <c r="AV1543" s="8"/>
      <c r="AW1543" s="8"/>
      <c r="AX1543" s="8"/>
      <c r="AY1543" s="8"/>
      <c r="AZ1543" s="8"/>
      <c r="BA1543" s="8"/>
      <c r="BB1543" s="8"/>
      <c r="BC1543" s="8"/>
    </row>
    <row r="1544" spans="1:55" x14ac:dyDescent="0.25">
      <c r="A1544" s="46">
        <v>81.400000000000006</v>
      </c>
      <c r="B1544" s="48" t="b">
        <v>1</v>
      </c>
      <c r="U1544" s="37"/>
      <c r="V1544" s="37"/>
      <c r="W1544" s="9"/>
      <c r="X1544" s="8"/>
      <c r="Y1544" s="8"/>
      <c r="Z1544" s="8"/>
      <c r="AA1544" s="8"/>
      <c r="AB1544" s="8"/>
      <c r="AC1544" s="8"/>
      <c r="AD1544" s="8"/>
      <c r="AE1544" s="8"/>
      <c r="AG1544" s="37"/>
      <c r="AH1544" s="37"/>
      <c r="AI1544" s="9"/>
      <c r="AJ1544" s="8"/>
      <c r="AK1544" s="8"/>
      <c r="AL1544" s="8"/>
      <c r="AM1544" s="8"/>
      <c r="AN1544" s="8"/>
      <c r="AO1544" s="8"/>
      <c r="AP1544" s="8"/>
      <c r="AQ1544" s="8"/>
      <c r="AS1544" s="37"/>
      <c r="AT1544" s="37"/>
      <c r="AU1544" s="9"/>
      <c r="AV1544" s="8"/>
      <c r="AW1544" s="8"/>
      <c r="AX1544" s="8"/>
      <c r="AY1544" s="8"/>
      <c r="AZ1544" s="8"/>
      <c r="BA1544" s="8"/>
      <c r="BB1544" s="8"/>
      <c r="BC1544" s="8"/>
    </row>
    <row r="1545" spans="1:55" x14ac:dyDescent="0.25">
      <c r="A1545" s="46">
        <v>81.099999999999994</v>
      </c>
      <c r="B1545" s="48" t="b">
        <v>1</v>
      </c>
      <c r="U1545" s="37"/>
      <c r="V1545" s="37"/>
      <c r="W1545" s="9"/>
      <c r="X1545" s="8"/>
      <c r="Y1545" s="8"/>
      <c r="Z1545" s="8"/>
      <c r="AA1545" s="8"/>
      <c r="AB1545" s="8"/>
      <c r="AC1545" s="8"/>
      <c r="AD1545" s="8"/>
      <c r="AE1545" s="8"/>
      <c r="AG1545" s="37"/>
      <c r="AH1545" s="37"/>
      <c r="AI1545" s="9"/>
      <c r="AJ1545" s="8"/>
      <c r="AK1545" s="8"/>
      <c r="AL1545" s="8"/>
      <c r="AM1545" s="8"/>
      <c r="AN1545" s="8"/>
      <c r="AO1545" s="8"/>
      <c r="AP1545" s="8"/>
      <c r="AQ1545" s="8"/>
      <c r="AS1545" s="37"/>
      <c r="AT1545" s="37"/>
      <c r="AU1545" s="9"/>
      <c r="AV1545" s="8"/>
      <c r="AW1545" s="8"/>
      <c r="AX1545" s="8"/>
      <c r="AY1545" s="8"/>
      <c r="AZ1545" s="8"/>
      <c r="BA1545" s="8"/>
      <c r="BB1545" s="8"/>
      <c r="BC1545" s="8"/>
    </row>
    <row r="1546" spans="1:55" x14ac:dyDescent="0.25">
      <c r="A1546" s="46">
        <v>88</v>
      </c>
      <c r="B1546" s="48" t="b">
        <v>1</v>
      </c>
      <c r="U1546" s="37"/>
      <c r="V1546" s="37"/>
      <c r="W1546" s="9"/>
      <c r="X1546" s="8"/>
      <c r="Y1546" s="8"/>
      <c r="Z1546" s="8"/>
      <c r="AA1546" s="8"/>
      <c r="AB1546" s="8"/>
      <c r="AC1546" s="8"/>
      <c r="AD1546" s="8"/>
      <c r="AE1546" s="8"/>
      <c r="AG1546" s="37"/>
      <c r="AH1546" s="37"/>
      <c r="AI1546" s="9"/>
      <c r="AJ1546" s="8"/>
      <c r="AK1546" s="8"/>
      <c r="AL1546" s="8"/>
      <c r="AM1546" s="8"/>
      <c r="AN1546" s="8"/>
      <c r="AO1546" s="8"/>
      <c r="AP1546" s="8"/>
      <c r="AQ1546" s="8"/>
      <c r="AS1546" s="37"/>
      <c r="AT1546" s="37"/>
      <c r="AU1546" s="9"/>
      <c r="AV1546" s="8"/>
      <c r="AW1546" s="8"/>
      <c r="AX1546" s="8"/>
      <c r="AY1546" s="8"/>
      <c r="AZ1546" s="8"/>
      <c r="BA1546" s="8"/>
      <c r="BB1546" s="8"/>
      <c r="BC1546" s="8"/>
    </row>
    <row r="1547" spans="1:55" x14ac:dyDescent="0.25">
      <c r="A1547" s="46">
        <v>86</v>
      </c>
      <c r="B1547" s="48" t="b">
        <v>1</v>
      </c>
      <c r="U1547" s="37"/>
      <c r="V1547" s="37"/>
      <c r="W1547" s="9"/>
      <c r="X1547" s="8"/>
      <c r="Y1547" s="8"/>
      <c r="Z1547" s="8"/>
      <c r="AA1547" s="8"/>
      <c r="AB1547" s="8"/>
      <c r="AC1547" s="8"/>
      <c r="AD1547" s="8"/>
      <c r="AE1547" s="8"/>
      <c r="AG1547" s="37"/>
      <c r="AH1547" s="37"/>
      <c r="AI1547" s="9"/>
      <c r="AJ1547" s="8"/>
      <c r="AK1547" s="8"/>
      <c r="AL1547" s="8"/>
      <c r="AM1547" s="8"/>
      <c r="AN1547" s="8"/>
      <c r="AO1547" s="8"/>
      <c r="AP1547" s="8"/>
      <c r="AQ1547" s="8"/>
      <c r="AS1547" s="37"/>
      <c r="AT1547" s="37"/>
      <c r="AU1547" s="9"/>
      <c r="AV1547" s="8"/>
      <c r="AW1547" s="8"/>
      <c r="AX1547" s="8"/>
      <c r="AY1547" s="8"/>
      <c r="AZ1547" s="8"/>
      <c r="BA1547" s="8"/>
      <c r="BB1547" s="8"/>
      <c r="BC1547" s="8"/>
    </row>
    <row r="1548" spans="1:55" x14ac:dyDescent="0.25">
      <c r="A1548" s="46">
        <v>83</v>
      </c>
      <c r="B1548" s="48" t="b">
        <v>1</v>
      </c>
      <c r="U1548" s="37"/>
      <c r="V1548" s="37"/>
      <c r="W1548" s="9"/>
      <c r="X1548" s="8"/>
      <c r="Y1548" s="8"/>
      <c r="Z1548" s="8"/>
      <c r="AA1548" s="8"/>
      <c r="AB1548" s="8"/>
      <c r="AC1548" s="8"/>
      <c r="AD1548" s="8"/>
      <c r="AE1548" s="8"/>
      <c r="AG1548" s="37"/>
      <c r="AH1548" s="37"/>
      <c r="AI1548" s="9"/>
      <c r="AJ1548" s="8"/>
      <c r="AK1548" s="8"/>
      <c r="AL1548" s="8"/>
      <c r="AM1548" s="8"/>
      <c r="AN1548" s="8"/>
      <c r="AO1548" s="8"/>
      <c r="AP1548" s="8"/>
      <c r="AQ1548" s="8"/>
      <c r="AS1548" s="37"/>
      <c r="AT1548" s="37"/>
      <c r="AU1548" s="9"/>
      <c r="AV1548" s="8"/>
      <c r="AW1548" s="8"/>
      <c r="AX1548" s="8"/>
      <c r="AY1548" s="8"/>
      <c r="AZ1548" s="8"/>
      <c r="BA1548" s="8"/>
      <c r="BB1548" s="8"/>
      <c r="BC1548" s="8"/>
    </row>
    <row r="1549" spans="1:55" x14ac:dyDescent="0.25">
      <c r="A1549" s="46">
        <v>80</v>
      </c>
      <c r="B1549" s="48" t="b">
        <v>1</v>
      </c>
      <c r="U1549" s="37"/>
      <c r="V1549" s="37"/>
      <c r="W1549" s="9"/>
      <c r="X1549" s="8"/>
      <c r="Y1549" s="8"/>
      <c r="Z1549" s="8"/>
      <c r="AA1549" s="8"/>
      <c r="AB1549" s="8"/>
      <c r="AC1549" s="8"/>
      <c r="AD1549" s="8"/>
      <c r="AE1549" s="8"/>
      <c r="AG1549" s="37"/>
      <c r="AH1549" s="37"/>
      <c r="AI1549" s="9"/>
      <c r="AJ1549" s="8"/>
      <c r="AK1549" s="8"/>
      <c r="AL1549" s="8"/>
      <c r="AM1549" s="8"/>
      <c r="AN1549" s="8"/>
      <c r="AO1549" s="8"/>
      <c r="AP1549" s="8"/>
      <c r="AQ1549" s="8"/>
      <c r="AS1549" s="37"/>
      <c r="AT1549" s="37"/>
      <c r="AU1549" s="9"/>
      <c r="AV1549" s="8"/>
      <c r="AW1549" s="8"/>
      <c r="AX1549" s="8"/>
      <c r="AY1549" s="8"/>
      <c r="AZ1549" s="8"/>
      <c r="BA1549" s="8"/>
      <c r="BB1549" s="8"/>
      <c r="BC1549" s="8"/>
    </row>
    <row r="1550" spans="1:55" x14ac:dyDescent="0.25">
      <c r="A1550" s="46">
        <v>79.7</v>
      </c>
      <c r="B1550" s="48" t="b">
        <v>1</v>
      </c>
      <c r="U1550" s="37"/>
      <c r="V1550" s="37"/>
      <c r="W1550" s="9"/>
      <c r="X1550" s="8"/>
      <c r="Y1550" s="8"/>
      <c r="Z1550" s="8"/>
      <c r="AA1550" s="8"/>
      <c r="AB1550" s="8"/>
      <c r="AC1550" s="8"/>
      <c r="AD1550" s="8"/>
      <c r="AE1550" s="8"/>
      <c r="AG1550" s="37"/>
      <c r="AH1550" s="37"/>
      <c r="AI1550" s="9"/>
      <c r="AJ1550" s="8"/>
      <c r="AK1550" s="8"/>
      <c r="AL1550" s="8"/>
      <c r="AM1550" s="8"/>
      <c r="AN1550" s="8"/>
      <c r="AO1550" s="8"/>
      <c r="AP1550" s="8"/>
      <c r="AQ1550" s="8"/>
      <c r="AS1550" s="37"/>
      <c r="AT1550" s="37"/>
      <c r="AU1550" s="9"/>
      <c r="AV1550" s="8"/>
      <c r="AW1550" s="8"/>
      <c r="AX1550" s="8"/>
      <c r="AY1550" s="8"/>
      <c r="AZ1550" s="8"/>
      <c r="BA1550" s="8"/>
      <c r="BB1550" s="8"/>
      <c r="BC1550" s="8"/>
    </row>
    <row r="1551" spans="1:55" x14ac:dyDescent="0.25">
      <c r="A1551" s="46">
        <v>79.400000000000006</v>
      </c>
      <c r="B1551" s="48" t="b">
        <v>1</v>
      </c>
      <c r="U1551" s="37"/>
      <c r="V1551" s="37"/>
      <c r="W1551" s="9"/>
      <c r="X1551" s="8"/>
      <c r="Y1551" s="8"/>
      <c r="Z1551" s="8"/>
      <c r="AA1551" s="8"/>
      <c r="AB1551" s="8"/>
      <c r="AC1551" s="8"/>
      <c r="AD1551" s="8"/>
      <c r="AE1551" s="8"/>
      <c r="AG1551" s="37"/>
      <c r="AH1551" s="37"/>
      <c r="AI1551" s="9"/>
      <c r="AJ1551" s="8"/>
      <c r="AK1551" s="8"/>
      <c r="AL1551" s="8"/>
      <c r="AM1551" s="8"/>
      <c r="AN1551" s="8"/>
      <c r="AO1551" s="8"/>
      <c r="AP1551" s="8"/>
      <c r="AQ1551" s="8"/>
      <c r="AS1551" s="37"/>
      <c r="AT1551" s="37"/>
      <c r="AU1551" s="9"/>
      <c r="AV1551" s="8"/>
      <c r="AW1551" s="8"/>
      <c r="AX1551" s="8"/>
      <c r="AY1551" s="8"/>
      <c r="AZ1551" s="8"/>
      <c r="BA1551" s="8"/>
      <c r="BB1551" s="8"/>
      <c r="BC1551" s="8"/>
    </row>
    <row r="1552" spans="1:55" x14ac:dyDescent="0.25">
      <c r="A1552" s="46">
        <v>78.8</v>
      </c>
      <c r="B1552" s="48" t="b">
        <v>1</v>
      </c>
      <c r="U1552" s="37"/>
      <c r="V1552" s="37"/>
      <c r="W1552" s="9"/>
      <c r="X1552" s="8"/>
      <c r="Y1552" s="8"/>
      <c r="Z1552" s="8"/>
      <c r="AA1552" s="8"/>
      <c r="AB1552" s="8"/>
      <c r="AC1552" s="8"/>
      <c r="AD1552" s="8"/>
      <c r="AE1552" s="8"/>
      <c r="AG1552" s="37"/>
      <c r="AH1552" s="37"/>
      <c r="AI1552" s="9"/>
      <c r="AJ1552" s="8"/>
      <c r="AK1552" s="8"/>
      <c r="AL1552" s="8"/>
      <c r="AM1552" s="8"/>
      <c r="AN1552" s="8"/>
      <c r="AO1552" s="8"/>
      <c r="AP1552" s="8"/>
      <c r="AQ1552" s="8"/>
      <c r="AS1552" s="37"/>
      <c r="AT1552" s="37"/>
      <c r="AU1552" s="9"/>
      <c r="AV1552" s="8"/>
      <c r="AW1552" s="8"/>
      <c r="AX1552" s="8"/>
      <c r="AY1552" s="8"/>
      <c r="AZ1552" s="8"/>
      <c r="BA1552" s="8"/>
      <c r="BB1552" s="8"/>
      <c r="BC1552" s="8"/>
    </row>
    <row r="1553" spans="1:55" x14ac:dyDescent="0.25">
      <c r="A1553" s="46">
        <v>78.7</v>
      </c>
      <c r="B1553" s="48" t="b">
        <v>1</v>
      </c>
      <c r="U1553" s="37"/>
      <c r="V1553" s="37"/>
      <c r="W1553" s="9"/>
      <c r="X1553" s="8"/>
      <c r="Y1553" s="8"/>
      <c r="Z1553" s="8"/>
      <c r="AA1553" s="8"/>
      <c r="AB1553" s="8"/>
      <c r="AC1553" s="8"/>
      <c r="AD1553" s="8"/>
      <c r="AE1553" s="8"/>
      <c r="AG1553" s="37"/>
      <c r="AH1553" s="37"/>
      <c r="AI1553" s="9"/>
      <c r="AJ1553" s="8"/>
      <c r="AK1553" s="8"/>
      <c r="AL1553" s="8"/>
      <c r="AM1553" s="8"/>
      <c r="AN1553" s="8"/>
      <c r="AO1553" s="8"/>
      <c r="AP1553" s="8"/>
      <c r="AQ1553" s="8"/>
      <c r="AS1553" s="37"/>
      <c r="AT1553" s="37"/>
      <c r="AU1553" s="9"/>
      <c r="AV1553" s="8"/>
      <c r="AW1553" s="8"/>
      <c r="AX1553" s="8"/>
      <c r="AY1553" s="8"/>
      <c r="AZ1553" s="8"/>
      <c r="BA1553" s="8"/>
      <c r="BB1553" s="8"/>
      <c r="BC1553" s="8"/>
    </row>
    <row r="1554" spans="1:55" x14ac:dyDescent="0.25">
      <c r="A1554" s="46">
        <v>78.599999999999994</v>
      </c>
      <c r="B1554" s="48" t="b">
        <v>1</v>
      </c>
      <c r="U1554" s="37"/>
      <c r="V1554" s="37"/>
      <c r="W1554" s="9"/>
      <c r="X1554" s="8"/>
      <c r="Y1554" s="8"/>
      <c r="Z1554" s="8"/>
      <c r="AA1554" s="8"/>
      <c r="AB1554" s="8"/>
      <c r="AC1554" s="8"/>
      <c r="AD1554" s="8"/>
      <c r="AE1554" s="8"/>
      <c r="AG1554" s="37"/>
      <c r="AH1554" s="37"/>
      <c r="AI1554" s="9"/>
      <c r="AJ1554" s="8"/>
      <c r="AK1554" s="8"/>
      <c r="AL1554" s="8"/>
      <c r="AM1554" s="8"/>
      <c r="AN1554" s="8"/>
      <c r="AO1554" s="8"/>
      <c r="AP1554" s="8"/>
      <c r="AQ1554" s="8"/>
      <c r="AS1554" s="37"/>
      <c r="AT1554" s="37"/>
      <c r="AU1554" s="9"/>
      <c r="AV1554" s="8"/>
      <c r="AW1554" s="8"/>
      <c r="AX1554" s="8"/>
      <c r="AY1554" s="8"/>
      <c r="AZ1554" s="8"/>
      <c r="BA1554" s="8"/>
      <c r="BB1554" s="8"/>
      <c r="BC1554" s="8"/>
    </row>
    <row r="1555" spans="1:55" x14ac:dyDescent="0.25">
      <c r="A1555" s="46">
        <v>78.3</v>
      </c>
      <c r="B1555" s="48" t="b">
        <v>1</v>
      </c>
      <c r="U1555" s="37"/>
      <c r="V1555" s="37"/>
      <c r="W1555" s="9"/>
      <c r="X1555" s="8"/>
      <c r="Y1555" s="8"/>
      <c r="Z1555" s="8"/>
      <c r="AA1555" s="8"/>
      <c r="AB1555" s="8"/>
      <c r="AC1555" s="8"/>
      <c r="AD1555" s="8"/>
      <c r="AE1555" s="8"/>
      <c r="AG1555" s="37"/>
      <c r="AH1555" s="37"/>
      <c r="AI1555" s="9"/>
      <c r="AJ1555" s="8"/>
      <c r="AK1555" s="8"/>
      <c r="AL1555" s="8"/>
      <c r="AM1555" s="8"/>
      <c r="AN1555" s="8"/>
      <c r="AO1555" s="8"/>
      <c r="AP1555" s="8"/>
      <c r="AQ1555" s="8"/>
      <c r="AS1555" s="37"/>
      <c r="AT1555" s="37"/>
      <c r="AU1555" s="9"/>
      <c r="AV1555" s="8"/>
      <c r="AW1555" s="8"/>
      <c r="AX1555" s="8"/>
      <c r="AY1555" s="8"/>
      <c r="AZ1555" s="8"/>
      <c r="BA1555" s="8"/>
      <c r="BB1555" s="8"/>
      <c r="BC1555" s="8"/>
    </row>
    <row r="1556" spans="1:55" x14ac:dyDescent="0.25">
      <c r="A1556" s="46">
        <v>78</v>
      </c>
      <c r="B1556" s="48" t="b">
        <v>1</v>
      </c>
      <c r="U1556" s="37"/>
      <c r="V1556" s="37"/>
      <c r="W1556" s="9"/>
      <c r="X1556" s="8"/>
      <c r="Y1556" s="8"/>
      <c r="Z1556" s="8"/>
      <c r="AA1556" s="8"/>
      <c r="AB1556" s="8"/>
      <c r="AC1556" s="8"/>
      <c r="AD1556" s="8"/>
      <c r="AE1556" s="8"/>
      <c r="AG1556" s="37"/>
      <c r="AH1556" s="37"/>
      <c r="AI1556" s="9"/>
      <c r="AJ1556" s="8"/>
      <c r="AK1556" s="8"/>
      <c r="AL1556" s="8"/>
      <c r="AM1556" s="8"/>
      <c r="AN1556" s="8"/>
      <c r="AO1556" s="8"/>
      <c r="AP1556" s="8"/>
      <c r="AQ1556" s="8"/>
      <c r="AS1556" s="37"/>
      <c r="AT1556" s="37"/>
      <c r="AU1556" s="9"/>
      <c r="AV1556" s="8"/>
      <c r="AW1556" s="8"/>
      <c r="AX1556" s="8"/>
      <c r="AY1556" s="8"/>
      <c r="AZ1556" s="8"/>
      <c r="BA1556" s="8"/>
      <c r="BB1556" s="8"/>
      <c r="BC1556" s="8"/>
    </row>
    <row r="1557" spans="1:55" x14ac:dyDescent="0.25">
      <c r="A1557" s="46">
        <v>77.8</v>
      </c>
      <c r="B1557" s="48" t="b">
        <v>1</v>
      </c>
      <c r="U1557" s="37"/>
      <c r="V1557" s="37"/>
      <c r="W1557" s="9"/>
      <c r="X1557" s="8"/>
      <c r="Y1557" s="8"/>
      <c r="Z1557" s="8"/>
      <c r="AA1557" s="8"/>
      <c r="AB1557" s="8"/>
      <c r="AC1557" s="8"/>
      <c r="AD1557" s="8"/>
      <c r="AE1557" s="8"/>
      <c r="AG1557" s="37"/>
      <c r="AH1557" s="37"/>
      <c r="AI1557" s="9"/>
      <c r="AJ1557" s="8"/>
      <c r="AK1557" s="8"/>
      <c r="AL1557" s="8"/>
      <c r="AM1557" s="8"/>
      <c r="AN1557" s="8"/>
      <c r="AO1557" s="8"/>
      <c r="AP1557" s="8"/>
      <c r="AQ1557" s="8"/>
      <c r="AS1557" s="37"/>
      <c r="AT1557" s="37"/>
      <c r="AU1557" s="9"/>
      <c r="AV1557" s="8"/>
      <c r="AW1557" s="8"/>
      <c r="AX1557" s="8"/>
      <c r="AY1557" s="8"/>
      <c r="AZ1557" s="8"/>
      <c r="BA1557" s="8"/>
      <c r="BB1557" s="8"/>
      <c r="BC1557" s="8"/>
    </row>
    <row r="1558" spans="1:55" x14ac:dyDescent="0.25">
      <c r="A1558" s="46">
        <v>65.5</v>
      </c>
      <c r="B1558" s="48" t="b">
        <v>1</v>
      </c>
      <c r="U1558" s="37"/>
      <c r="V1558" s="37"/>
      <c r="W1558" s="9"/>
      <c r="X1558" s="8"/>
      <c r="Y1558" s="8"/>
      <c r="Z1558" s="8"/>
      <c r="AA1558" s="8"/>
      <c r="AB1558" s="8"/>
      <c r="AC1558" s="8"/>
      <c r="AD1558" s="8"/>
      <c r="AE1558" s="8"/>
      <c r="AG1558" s="37"/>
      <c r="AH1558" s="37"/>
      <c r="AI1558" s="9"/>
      <c r="AJ1558" s="8"/>
      <c r="AK1558" s="8"/>
      <c r="AL1558" s="8"/>
      <c r="AM1558" s="8"/>
      <c r="AN1558" s="8"/>
      <c r="AO1558" s="8"/>
      <c r="AP1558" s="8"/>
      <c r="AQ1558" s="8"/>
      <c r="AS1558" s="37"/>
      <c r="AT1558" s="37"/>
      <c r="AU1558" s="9"/>
      <c r="AV1558" s="8"/>
      <c r="AW1558" s="8"/>
      <c r="AX1558" s="8"/>
      <c r="AY1558" s="8"/>
      <c r="AZ1558" s="8"/>
      <c r="BA1558" s="8"/>
      <c r="BB1558" s="8"/>
      <c r="BC1558" s="8"/>
    </row>
    <row r="1559" spans="1:55" x14ac:dyDescent="0.25">
      <c r="A1559" s="46">
        <v>65.099999999999994</v>
      </c>
      <c r="B1559" s="48" t="b">
        <v>1</v>
      </c>
      <c r="U1559" s="37"/>
      <c r="V1559" s="37"/>
      <c r="W1559" s="9"/>
      <c r="X1559" s="8"/>
      <c r="Y1559" s="8"/>
      <c r="Z1559" s="8"/>
      <c r="AA1559" s="8"/>
      <c r="AB1559" s="8"/>
      <c r="AC1559" s="8"/>
      <c r="AD1559" s="8"/>
      <c r="AE1559" s="8"/>
      <c r="AG1559" s="37"/>
      <c r="AH1559" s="37"/>
      <c r="AI1559" s="9"/>
      <c r="AJ1559" s="8"/>
      <c r="AK1559" s="8"/>
      <c r="AL1559" s="8"/>
      <c r="AM1559" s="8"/>
      <c r="AN1559" s="8"/>
      <c r="AO1559" s="8"/>
      <c r="AP1559" s="8"/>
      <c r="AQ1559" s="8"/>
      <c r="AS1559" s="37"/>
      <c r="AT1559" s="37"/>
      <c r="AU1559" s="9"/>
      <c r="AV1559" s="8"/>
      <c r="AW1559" s="8"/>
      <c r="AX1559" s="8"/>
      <c r="AY1559" s="8"/>
      <c r="AZ1559" s="8"/>
      <c r="BA1559" s="8"/>
      <c r="BB1559" s="8"/>
      <c r="BC1559" s="8"/>
    </row>
    <row r="1560" spans="1:55" x14ac:dyDescent="0.25">
      <c r="A1560" s="46">
        <v>64.7</v>
      </c>
      <c r="B1560" s="48" t="b">
        <v>1</v>
      </c>
      <c r="U1560" s="37"/>
      <c r="V1560" s="37"/>
      <c r="W1560" s="9"/>
      <c r="X1560" s="8"/>
      <c r="Y1560" s="8"/>
      <c r="Z1560" s="8"/>
      <c r="AA1560" s="8"/>
      <c r="AB1560" s="8"/>
      <c r="AC1560" s="8"/>
      <c r="AD1560" s="8"/>
      <c r="AE1560" s="8"/>
      <c r="AG1560" s="37"/>
      <c r="AH1560" s="37"/>
      <c r="AI1560" s="9"/>
      <c r="AJ1560" s="8"/>
      <c r="AK1560" s="8"/>
      <c r="AL1560" s="8"/>
      <c r="AM1560" s="8"/>
      <c r="AN1560" s="8"/>
      <c r="AO1560" s="8"/>
      <c r="AP1560" s="8"/>
      <c r="AQ1560" s="8"/>
      <c r="AS1560" s="37"/>
      <c r="AT1560" s="37"/>
      <c r="AU1560" s="9"/>
      <c r="AV1560" s="8"/>
      <c r="AW1560" s="8"/>
      <c r="AX1560" s="8"/>
      <c r="AY1560" s="8"/>
      <c r="AZ1560" s="8"/>
      <c r="BA1560" s="8"/>
      <c r="BB1560" s="8"/>
      <c r="BC1560" s="8"/>
    </row>
    <row r="1561" spans="1:55" x14ac:dyDescent="0.25">
      <c r="A1561" s="46">
        <v>64.3</v>
      </c>
      <c r="B1561" s="48" t="b">
        <v>1</v>
      </c>
      <c r="U1561" s="37"/>
      <c r="V1561" s="37"/>
      <c r="W1561" s="9"/>
      <c r="X1561" s="8"/>
      <c r="Y1561" s="8"/>
      <c r="Z1561" s="8"/>
      <c r="AA1561" s="8"/>
      <c r="AB1561" s="8"/>
      <c r="AC1561" s="8"/>
      <c r="AD1561" s="8"/>
      <c r="AE1561" s="8"/>
      <c r="AG1561" s="37"/>
      <c r="AH1561" s="37"/>
      <c r="AI1561" s="9"/>
      <c r="AJ1561" s="8"/>
      <c r="AK1561" s="8"/>
      <c r="AL1561" s="8"/>
      <c r="AM1561" s="8"/>
      <c r="AN1561" s="8"/>
      <c r="AO1561" s="8"/>
      <c r="AP1561" s="8"/>
      <c r="AQ1561" s="8"/>
      <c r="AS1561" s="37"/>
      <c r="AT1561" s="37"/>
      <c r="AU1561" s="9"/>
      <c r="AV1561" s="8"/>
      <c r="AW1561" s="8"/>
      <c r="AX1561" s="8"/>
      <c r="AY1561" s="8"/>
      <c r="AZ1561" s="8"/>
      <c r="BA1561" s="8"/>
      <c r="BB1561" s="8"/>
      <c r="BC1561" s="8"/>
    </row>
    <row r="1562" spans="1:55" x14ac:dyDescent="0.25">
      <c r="A1562" s="46">
        <v>63.8</v>
      </c>
      <c r="B1562" s="48" t="b">
        <v>1</v>
      </c>
      <c r="U1562" s="37"/>
      <c r="V1562" s="37"/>
      <c r="W1562" s="9"/>
      <c r="X1562" s="8"/>
      <c r="Y1562" s="8"/>
      <c r="Z1562" s="8"/>
      <c r="AA1562" s="8"/>
      <c r="AB1562" s="8"/>
      <c r="AC1562" s="8"/>
      <c r="AD1562" s="8"/>
      <c r="AE1562" s="8"/>
      <c r="AG1562" s="37"/>
      <c r="AH1562" s="37"/>
      <c r="AI1562" s="9"/>
      <c r="AJ1562" s="8"/>
      <c r="AK1562" s="8"/>
      <c r="AL1562" s="8"/>
      <c r="AM1562" s="8"/>
      <c r="AN1562" s="8"/>
      <c r="AO1562" s="8"/>
      <c r="AP1562" s="8"/>
      <c r="AQ1562" s="8"/>
      <c r="AS1562" s="37"/>
      <c r="AT1562" s="37"/>
      <c r="AU1562" s="9"/>
      <c r="AV1562" s="8"/>
      <c r="AW1562" s="8"/>
      <c r="AX1562" s="8"/>
      <c r="AY1562" s="8"/>
      <c r="AZ1562" s="8"/>
      <c r="BA1562" s="8"/>
      <c r="BB1562" s="8"/>
      <c r="BC1562" s="8"/>
    </row>
    <row r="1563" spans="1:55" x14ac:dyDescent="0.25">
      <c r="A1563" s="46">
        <v>63.3</v>
      </c>
      <c r="B1563" s="48" t="b">
        <v>1</v>
      </c>
      <c r="U1563" s="37"/>
      <c r="V1563" s="37"/>
      <c r="W1563" s="9"/>
      <c r="X1563" s="8"/>
      <c r="Y1563" s="8"/>
      <c r="Z1563" s="8"/>
      <c r="AA1563" s="8"/>
      <c r="AB1563" s="8"/>
      <c r="AC1563" s="8"/>
      <c r="AD1563" s="8"/>
      <c r="AE1563" s="8"/>
      <c r="AG1563" s="37"/>
      <c r="AH1563" s="37"/>
      <c r="AI1563" s="9"/>
      <c r="AJ1563" s="8"/>
      <c r="AK1563" s="8"/>
      <c r="AL1563" s="8"/>
      <c r="AM1563" s="8"/>
      <c r="AN1563" s="8"/>
      <c r="AO1563" s="8"/>
      <c r="AP1563" s="8"/>
      <c r="AQ1563" s="8"/>
      <c r="AS1563" s="37"/>
      <c r="AT1563" s="37"/>
      <c r="AU1563" s="9"/>
      <c r="AV1563" s="8"/>
      <c r="AW1563" s="8"/>
      <c r="AX1563" s="8"/>
      <c r="AY1563" s="8"/>
      <c r="AZ1563" s="8"/>
      <c r="BA1563" s="8"/>
      <c r="BB1563" s="8"/>
      <c r="BC1563" s="8"/>
    </row>
    <row r="1564" spans="1:55" x14ac:dyDescent="0.25">
      <c r="A1564" s="46">
        <v>62.8</v>
      </c>
      <c r="B1564" s="48" t="b">
        <v>1</v>
      </c>
      <c r="U1564" s="37"/>
      <c r="V1564" s="37"/>
      <c r="W1564" s="9"/>
      <c r="X1564" s="8"/>
      <c r="Y1564" s="8"/>
      <c r="Z1564" s="8"/>
      <c r="AA1564" s="8"/>
      <c r="AB1564" s="8"/>
      <c r="AC1564" s="8"/>
      <c r="AD1564" s="8"/>
      <c r="AE1564" s="8"/>
      <c r="AG1564" s="37"/>
      <c r="AH1564" s="37"/>
      <c r="AI1564" s="9"/>
      <c r="AJ1564" s="8"/>
      <c r="AK1564" s="8"/>
      <c r="AL1564" s="8"/>
      <c r="AM1564" s="8"/>
      <c r="AN1564" s="8"/>
      <c r="AO1564" s="8"/>
      <c r="AP1564" s="8"/>
      <c r="AQ1564" s="8"/>
      <c r="AS1564" s="37"/>
      <c r="AT1564" s="37"/>
      <c r="AU1564" s="9"/>
      <c r="AV1564" s="8"/>
      <c r="AW1564" s="8"/>
      <c r="AX1564" s="8"/>
      <c r="AY1564" s="8"/>
      <c r="AZ1564" s="8"/>
      <c r="BA1564" s="8"/>
      <c r="BB1564" s="8"/>
      <c r="BC1564" s="8"/>
    </row>
    <row r="1565" spans="1:55" x14ac:dyDescent="0.25">
      <c r="A1565" s="46">
        <v>62.3</v>
      </c>
      <c r="B1565" s="48" t="b">
        <v>1</v>
      </c>
      <c r="U1565" s="37"/>
      <c r="V1565" s="37"/>
      <c r="W1565" s="9"/>
      <c r="X1565" s="8"/>
      <c r="Y1565" s="8"/>
      <c r="Z1565" s="8"/>
      <c r="AA1565" s="8"/>
      <c r="AB1565" s="8"/>
      <c r="AC1565" s="8"/>
      <c r="AD1565" s="8"/>
      <c r="AE1565" s="8"/>
      <c r="AG1565" s="37"/>
      <c r="AH1565" s="37"/>
      <c r="AI1565" s="9"/>
      <c r="AJ1565" s="8"/>
      <c r="AK1565" s="8"/>
      <c r="AL1565" s="8"/>
      <c r="AM1565" s="8"/>
      <c r="AN1565" s="8"/>
      <c r="AO1565" s="8"/>
      <c r="AP1565" s="8"/>
      <c r="AQ1565" s="8"/>
      <c r="AS1565" s="37"/>
      <c r="AT1565" s="37"/>
      <c r="AU1565" s="9"/>
      <c r="AV1565" s="8"/>
      <c r="AW1565" s="8"/>
      <c r="AX1565" s="8"/>
      <c r="AY1565" s="8"/>
      <c r="AZ1565" s="8"/>
      <c r="BA1565" s="8"/>
      <c r="BB1565" s="8"/>
      <c r="BC1565" s="8"/>
    </row>
    <row r="1566" spans="1:55" x14ac:dyDescent="0.25">
      <c r="A1566" s="46">
        <v>61.9</v>
      </c>
      <c r="B1566" s="48" t="b">
        <v>1</v>
      </c>
      <c r="U1566" s="37"/>
      <c r="V1566" s="37"/>
      <c r="W1566" s="9"/>
      <c r="X1566" s="8"/>
      <c r="Y1566" s="8"/>
      <c r="Z1566" s="8"/>
      <c r="AA1566" s="8"/>
      <c r="AB1566" s="8"/>
      <c r="AC1566" s="8"/>
      <c r="AD1566" s="8"/>
      <c r="AE1566" s="8"/>
      <c r="AG1566" s="37"/>
      <c r="AH1566" s="37"/>
      <c r="AI1566" s="9"/>
      <c r="AJ1566" s="8"/>
      <c r="AK1566" s="8"/>
      <c r="AL1566" s="8"/>
      <c r="AM1566" s="8"/>
      <c r="AN1566" s="8"/>
      <c r="AO1566" s="8"/>
      <c r="AP1566" s="8"/>
      <c r="AQ1566" s="8"/>
      <c r="AS1566" s="37"/>
      <c r="AT1566" s="37"/>
      <c r="AU1566" s="9"/>
      <c r="AV1566" s="8"/>
      <c r="AW1566" s="8"/>
      <c r="AX1566" s="8"/>
      <c r="AY1566" s="8"/>
      <c r="AZ1566" s="8"/>
      <c r="BA1566" s="8"/>
      <c r="BB1566" s="8"/>
      <c r="BC1566" s="8"/>
    </row>
    <row r="1567" spans="1:55" x14ac:dyDescent="0.25">
      <c r="A1567" s="46">
        <v>61.4</v>
      </c>
      <c r="B1567" s="48" t="b">
        <v>1</v>
      </c>
      <c r="U1567" s="37"/>
      <c r="V1567" s="37"/>
      <c r="W1567" s="9"/>
      <c r="X1567" s="8"/>
      <c r="Y1567" s="8"/>
      <c r="Z1567" s="8"/>
      <c r="AA1567" s="8"/>
      <c r="AB1567" s="8"/>
      <c r="AC1567" s="8"/>
      <c r="AD1567" s="8"/>
      <c r="AE1567" s="8"/>
      <c r="AG1567" s="37"/>
      <c r="AH1567" s="37"/>
      <c r="AI1567" s="9"/>
      <c r="AJ1567" s="8"/>
      <c r="AK1567" s="8"/>
      <c r="AL1567" s="8"/>
      <c r="AM1567" s="8"/>
      <c r="AN1567" s="8"/>
      <c r="AO1567" s="8"/>
      <c r="AP1567" s="8"/>
      <c r="AQ1567" s="8"/>
      <c r="AS1567" s="37"/>
      <c r="AT1567" s="37"/>
      <c r="AU1567" s="9"/>
      <c r="AV1567" s="8"/>
      <c r="AW1567" s="8"/>
      <c r="AX1567" s="8"/>
      <c r="AY1567" s="8"/>
      <c r="AZ1567" s="8"/>
      <c r="BA1567" s="8"/>
      <c r="BB1567" s="8"/>
      <c r="BC1567" s="8"/>
    </row>
    <row r="1568" spans="1:55" x14ac:dyDescent="0.25">
      <c r="A1568" s="46">
        <v>69</v>
      </c>
      <c r="B1568" s="48" t="b">
        <v>1</v>
      </c>
      <c r="U1568" s="37"/>
      <c r="V1568" s="37"/>
      <c r="W1568" s="9"/>
      <c r="X1568" s="8"/>
      <c r="Y1568" s="8"/>
      <c r="Z1568" s="8"/>
      <c r="AA1568" s="8"/>
      <c r="AB1568" s="8"/>
      <c r="AC1568" s="8"/>
      <c r="AD1568" s="8"/>
      <c r="AE1568" s="8"/>
      <c r="AG1568" s="37"/>
      <c r="AH1568" s="37"/>
      <c r="AI1568" s="9"/>
      <c r="AJ1568" s="8"/>
      <c r="AK1568" s="8"/>
      <c r="AL1568" s="8"/>
      <c r="AM1568" s="8"/>
      <c r="AN1568" s="8"/>
      <c r="AO1568" s="8"/>
      <c r="AP1568" s="8"/>
      <c r="AQ1568" s="8"/>
      <c r="AS1568" s="37"/>
      <c r="AT1568" s="37"/>
      <c r="AU1568" s="9"/>
      <c r="AV1568" s="8"/>
      <c r="AW1568" s="8"/>
      <c r="AX1568" s="8"/>
      <c r="AY1568" s="8"/>
      <c r="AZ1568" s="8"/>
      <c r="BA1568" s="8"/>
      <c r="BB1568" s="8"/>
      <c r="BC1568" s="8"/>
    </row>
    <row r="1569" spans="1:55" x14ac:dyDescent="0.25">
      <c r="A1569" s="46">
        <v>64</v>
      </c>
      <c r="B1569" s="48" t="b">
        <v>1</v>
      </c>
      <c r="U1569" s="37"/>
      <c r="V1569" s="37"/>
      <c r="W1569" s="9"/>
      <c r="X1569" s="8"/>
      <c r="Y1569" s="8"/>
      <c r="Z1569" s="8"/>
      <c r="AA1569" s="8"/>
      <c r="AB1569" s="8"/>
      <c r="AC1569" s="8"/>
      <c r="AD1569" s="8"/>
      <c r="AE1569" s="8"/>
      <c r="AG1569" s="37"/>
      <c r="AH1569" s="37"/>
      <c r="AI1569" s="9"/>
      <c r="AJ1569" s="8"/>
      <c r="AK1569" s="8"/>
      <c r="AL1569" s="8"/>
      <c r="AM1569" s="8"/>
      <c r="AN1569" s="8"/>
      <c r="AO1569" s="8"/>
      <c r="AP1569" s="8"/>
      <c r="AQ1569" s="8"/>
      <c r="AS1569" s="37"/>
      <c r="AT1569" s="37"/>
      <c r="AU1569" s="9"/>
      <c r="AV1569" s="8"/>
      <c r="AW1569" s="8"/>
      <c r="AX1569" s="8"/>
      <c r="AY1569" s="8"/>
      <c r="AZ1569" s="8"/>
      <c r="BA1569" s="8"/>
      <c r="BB1569" s="8"/>
      <c r="BC1569" s="8"/>
    </row>
    <row r="1570" spans="1:55" x14ac:dyDescent="0.25">
      <c r="A1570" s="46">
        <v>59.9</v>
      </c>
      <c r="B1570" s="48" t="b">
        <v>1</v>
      </c>
      <c r="U1570" s="37"/>
      <c r="V1570" s="37"/>
      <c r="W1570" s="9"/>
      <c r="X1570" s="8"/>
      <c r="Y1570" s="8"/>
      <c r="Z1570" s="8"/>
      <c r="AA1570" s="8"/>
      <c r="AB1570" s="8"/>
      <c r="AC1570" s="8"/>
      <c r="AD1570" s="8"/>
      <c r="AE1570" s="8"/>
      <c r="AG1570" s="37"/>
      <c r="AH1570" s="37"/>
      <c r="AI1570" s="9"/>
      <c r="AJ1570" s="8"/>
      <c r="AK1570" s="8"/>
      <c r="AL1570" s="8"/>
      <c r="AM1570" s="8"/>
      <c r="AN1570" s="8"/>
      <c r="AO1570" s="8"/>
      <c r="AP1570" s="8"/>
      <c r="AQ1570" s="8"/>
      <c r="AS1570" s="37"/>
      <c r="AT1570" s="37"/>
      <c r="AU1570" s="9"/>
      <c r="AV1570" s="8"/>
      <c r="AW1570" s="8"/>
      <c r="AX1570" s="8"/>
      <c r="AY1570" s="8"/>
      <c r="AZ1570" s="8"/>
      <c r="BA1570" s="8"/>
      <c r="BB1570" s="8"/>
      <c r="BC1570" s="8"/>
    </row>
    <row r="1571" spans="1:55" x14ac:dyDescent="0.25">
      <c r="A1571" s="46">
        <v>59.3</v>
      </c>
      <c r="B1571" s="48" t="b">
        <v>1</v>
      </c>
      <c r="U1571" s="37"/>
      <c r="V1571" s="37"/>
      <c r="W1571" s="9"/>
      <c r="X1571" s="8"/>
      <c r="Y1571" s="8"/>
      <c r="Z1571" s="8"/>
      <c r="AA1571" s="8"/>
      <c r="AB1571" s="8"/>
      <c r="AC1571" s="8"/>
      <c r="AD1571" s="8"/>
      <c r="AE1571" s="8"/>
      <c r="AG1571" s="37"/>
      <c r="AH1571" s="37"/>
      <c r="AI1571" s="9"/>
      <c r="AJ1571" s="8"/>
      <c r="AK1571" s="8"/>
      <c r="AL1571" s="8"/>
      <c r="AM1571" s="8"/>
      <c r="AN1571" s="8"/>
      <c r="AO1571" s="8"/>
      <c r="AP1571" s="8"/>
      <c r="AQ1571" s="8"/>
      <c r="AS1571" s="37"/>
      <c r="AT1571" s="37"/>
      <c r="AU1571" s="9"/>
      <c r="AV1571" s="8"/>
      <c r="AW1571" s="8"/>
      <c r="AX1571" s="8"/>
      <c r="AY1571" s="8"/>
      <c r="AZ1571" s="8"/>
      <c r="BA1571" s="8"/>
      <c r="BB1571" s="8"/>
      <c r="BC1571" s="8"/>
    </row>
    <row r="1572" spans="1:55" x14ac:dyDescent="0.25">
      <c r="A1572" s="46">
        <v>58.7</v>
      </c>
      <c r="B1572" s="48" t="b">
        <v>1</v>
      </c>
      <c r="U1572" s="37"/>
      <c r="V1572" s="37"/>
      <c r="W1572" s="9"/>
      <c r="X1572" s="8"/>
      <c r="Y1572" s="8"/>
      <c r="Z1572" s="8"/>
      <c r="AA1572" s="8"/>
      <c r="AB1572" s="8"/>
      <c r="AC1572" s="8"/>
      <c r="AD1572" s="8"/>
      <c r="AE1572" s="8"/>
      <c r="AG1572" s="37"/>
      <c r="AH1572" s="37"/>
      <c r="AI1572" s="9"/>
      <c r="AJ1572" s="8"/>
      <c r="AK1572" s="8"/>
      <c r="AL1572" s="8"/>
      <c r="AM1572" s="8"/>
      <c r="AN1572" s="8"/>
      <c r="AO1572" s="8"/>
      <c r="AP1572" s="8"/>
      <c r="AQ1572" s="8"/>
      <c r="AS1572" s="37"/>
      <c r="AT1572" s="37"/>
      <c r="AU1572" s="9"/>
      <c r="AV1572" s="8"/>
      <c r="AW1572" s="8"/>
      <c r="AX1572" s="8"/>
      <c r="AY1572" s="8"/>
      <c r="AZ1572" s="8"/>
      <c r="BA1572" s="8"/>
      <c r="BB1572" s="8"/>
      <c r="BC1572" s="8"/>
    </row>
    <row r="1573" spans="1:55" x14ac:dyDescent="0.25">
      <c r="A1573" s="46">
        <v>57.9</v>
      </c>
      <c r="B1573" s="48" t="b">
        <v>1</v>
      </c>
      <c r="U1573" s="37"/>
      <c r="V1573" s="37"/>
      <c r="W1573" s="9"/>
      <c r="X1573" s="8"/>
      <c r="Y1573" s="8"/>
      <c r="Z1573" s="8"/>
      <c r="AA1573" s="8"/>
      <c r="AB1573" s="8"/>
      <c r="AC1573" s="8"/>
      <c r="AD1573" s="8"/>
      <c r="AE1573" s="8"/>
      <c r="AG1573" s="37"/>
      <c r="AH1573" s="37"/>
      <c r="AI1573" s="9"/>
      <c r="AJ1573" s="8"/>
      <c r="AK1573" s="8"/>
      <c r="AL1573" s="8"/>
      <c r="AM1573" s="8"/>
      <c r="AN1573" s="8"/>
      <c r="AO1573" s="8"/>
      <c r="AP1573" s="8"/>
      <c r="AQ1573" s="8"/>
      <c r="AS1573" s="37"/>
      <c r="AT1573" s="37"/>
      <c r="AU1573" s="9"/>
      <c r="AV1573" s="8"/>
      <c r="AW1573" s="8"/>
      <c r="AX1573" s="8"/>
      <c r="AY1573" s="8"/>
      <c r="AZ1573" s="8"/>
      <c r="BA1573" s="8"/>
      <c r="BB1573" s="8"/>
      <c r="BC1573" s="8"/>
    </row>
    <row r="1574" spans="1:55" x14ac:dyDescent="0.25">
      <c r="A1574" s="46">
        <v>58.3</v>
      </c>
      <c r="B1574" s="48" t="b">
        <v>1</v>
      </c>
      <c r="U1574" s="37"/>
      <c r="V1574" s="37"/>
      <c r="W1574" s="9"/>
      <c r="X1574" s="8"/>
      <c r="Y1574" s="8"/>
      <c r="Z1574" s="8"/>
      <c r="AA1574" s="8"/>
      <c r="AB1574" s="8"/>
      <c r="AC1574" s="8"/>
      <c r="AD1574" s="8"/>
      <c r="AE1574" s="8"/>
      <c r="AG1574" s="37"/>
      <c r="AH1574" s="37"/>
      <c r="AI1574" s="9"/>
      <c r="AJ1574" s="8"/>
      <c r="AK1574" s="8"/>
      <c r="AL1574" s="8"/>
      <c r="AM1574" s="8"/>
      <c r="AN1574" s="8"/>
      <c r="AO1574" s="8"/>
      <c r="AP1574" s="8"/>
      <c r="AQ1574" s="8"/>
      <c r="AS1574" s="37"/>
      <c r="AT1574" s="37"/>
      <c r="AU1574" s="9"/>
      <c r="AV1574" s="8"/>
      <c r="AW1574" s="8"/>
      <c r="AX1574" s="8"/>
      <c r="AY1574" s="8"/>
      <c r="AZ1574" s="8"/>
      <c r="BA1574" s="8"/>
      <c r="BB1574" s="8"/>
      <c r="BC1574" s="8"/>
    </row>
    <row r="1575" spans="1:55" x14ac:dyDescent="0.25">
      <c r="A1575" s="46">
        <v>57.6</v>
      </c>
      <c r="B1575" s="48" t="b">
        <v>1</v>
      </c>
      <c r="U1575" s="37"/>
      <c r="V1575" s="37"/>
      <c r="W1575" s="9"/>
      <c r="X1575" s="8"/>
      <c r="Y1575" s="8"/>
      <c r="Z1575" s="8"/>
      <c r="AA1575" s="8"/>
      <c r="AB1575" s="8"/>
      <c r="AC1575" s="8"/>
      <c r="AD1575" s="8"/>
      <c r="AE1575" s="8"/>
      <c r="AG1575" s="37"/>
      <c r="AH1575" s="37"/>
      <c r="AI1575" s="9"/>
      <c r="AJ1575" s="8"/>
      <c r="AK1575" s="8"/>
      <c r="AL1575" s="8"/>
      <c r="AM1575" s="8"/>
      <c r="AN1575" s="8"/>
      <c r="AO1575" s="8"/>
      <c r="AP1575" s="8"/>
      <c r="AQ1575" s="8"/>
      <c r="AS1575" s="37"/>
      <c r="AT1575" s="37"/>
      <c r="AU1575" s="9"/>
      <c r="AV1575" s="8"/>
      <c r="AW1575" s="8"/>
      <c r="AX1575" s="8"/>
      <c r="AY1575" s="8"/>
      <c r="AZ1575" s="8"/>
      <c r="BA1575" s="8"/>
      <c r="BB1575" s="8"/>
      <c r="BC1575" s="8"/>
    </row>
    <row r="1576" spans="1:55" x14ac:dyDescent="0.25">
      <c r="A1576" s="46">
        <v>56.7</v>
      </c>
      <c r="B1576" s="48" t="b">
        <v>1</v>
      </c>
      <c r="U1576" s="37"/>
      <c r="V1576" s="37"/>
      <c r="W1576" s="9"/>
      <c r="X1576" s="8"/>
      <c r="Y1576" s="8"/>
      <c r="Z1576" s="8"/>
      <c r="AA1576" s="8"/>
      <c r="AB1576" s="8"/>
      <c r="AC1576" s="8"/>
      <c r="AD1576" s="8"/>
      <c r="AE1576" s="8"/>
      <c r="AG1576" s="37"/>
      <c r="AH1576" s="37"/>
      <c r="AI1576" s="9"/>
      <c r="AJ1576" s="8"/>
      <c r="AK1576" s="8"/>
      <c r="AL1576" s="8"/>
      <c r="AM1576" s="8"/>
      <c r="AN1576" s="8"/>
      <c r="AO1576" s="8"/>
      <c r="AP1576" s="8"/>
      <c r="AQ1576" s="8"/>
      <c r="AS1576" s="37"/>
      <c r="AT1576" s="37"/>
      <c r="AU1576" s="9"/>
      <c r="AV1576" s="8"/>
      <c r="AW1576" s="8"/>
      <c r="AX1576" s="8"/>
      <c r="AY1576" s="8"/>
      <c r="AZ1576" s="8"/>
      <c r="BA1576" s="8"/>
      <c r="BB1576" s="8"/>
      <c r="BC1576" s="8"/>
    </row>
    <row r="1577" spans="1:55" x14ac:dyDescent="0.25">
      <c r="A1577" s="46">
        <v>55.3</v>
      </c>
      <c r="B1577" s="48" t="b">
        <v>1</v>
      </c>
      <c r="U1577" s="37"/>
      <c r="V1577" s="37"/>
      <c r="W1577" s="9"/>
      <c r="X1577" s="8"/>
      <c r="Y1577" s="8"/>
      <c r="Z1577" s="8"/>
      <c r="AA1577" s="8"/>
      <c r="AB1577" s="8"/>
      <c r="AC1577" s="8"/>
      <c r="AD1577" s="8"/>
      <c r="AE1577" s="8"/>
      <c r="AG1577" s="37"/>
      <c r="AH1577" s="37"/>
      <c r="AI1577" s="9"/>
      <c r="AJ1577" s="8"/>
      <c r="AK1577" s="8"/>
      <c r="AL1577" s="8"/>
      <c r="AM1577" s="8"/>
      <c r="AN1577" s="8"/>
      <c r="AO1577" s="8"/>
      <c r="AP1577" s="8"/>
      <c r="AQ1577" s="8"/>
      <c r="AS1577" s="37"/>
      <c r="AT1577" s="37"/>
      <c r="AU1577" s="9"/>
      <c r="AV1577" s="8"/>
      <c r="AW1577" s="8"/>
      <c r="AX1577" s="8"/>
      <c r="AY1577" s="8"/>
      <c r="AZ1577" s="8"/>
      <c r="BA1577" s="8"/>
      <c r="BB1577" s="8"/>
      <c r="BC1577" s="8"/>
    </row>
    <row r="1578" spans="1:55" x14ac:dyDescent="0.25">
      <c r="A1578" s="46">
        <v>54.1</v>
      </c>
      <c r="B1578" s="48" t="b">
        <v>1</v>
      </c>
      <c r="U1578" s="37"/>
      <c r="V1578" s="37"/>
      <c r="W1578" s="9"/>
      <c r="X1578" s="8"/>
      <c r="Y1578" s="8"/>
      <c r="Z1578" s="8"/>
      <c r="AA1578" s="8"/>
      <c r="AB1578" s="8"/>
      <c r="AC1578" s="8"/>
      <c r="AD1578" s="8"/>
      <c r="AE1578" s="8"/>
      <c r="AG1578" s="37"/>
      <c r="AH1578" s="37"/>
      <c r="AI1578" s="9"/>
      <c r="AJ1578" s="8"/>
      <c r="AK1578" s="8"/>
      <c r="AL1578" s="8"/>
      <c r="AM1578" s="8"/>
      <c r="AN1578" s="8"/>
      <c r="AO1578" s="8"/>
      <c r="AP1578" s="8"/>
      <c r="AQ1578" s="8"/>
      <c r="AS1578" s="37"/>
      <c r="AT1578" s="37"/>
      <c r="AU1578" s="9"/>
      <c r="AV1578" s="8"/>
      <c r="AW1578" s="8"/>
      <c r="AX1578" s="8"/>
      <c r="AY1578" s="8"/>
      <c r="AZ1578" s="8"/>
      <c r="BA1578" s="8"/>
      <c r="BB1578" s="8"/>
      <c r="BC1578" s="8"/>
    </row>
    <row r="1579" spans="1:55" x14ac:dyDescent="0.25">
      <c r="A1579" s="46">
        <v>52.9</v>
      </c>
      <c r="B1579" s="48" t="b">
        <v>1</v>
      </c>
      <c r="U1579" s="37"/>
      <c r="V1579" s="37"/>
      <c r="W1579" s="9"/>
      <c r="X1579" s="8"/>
      <c r="Y1579" s="8"/>
      <c r="Z1579" s="8"/>
      <c r="AA1579" s="8"/>
      <c r="AB1579" s="8"/>
      <c r="AC1579" s="8"/>
      <c r="AD1579" s="8"/>
      <c r="AE1579" s="8"/>
      <c r="AG1579" s="37"/>
      <c r="AH1579" s="37"/>
      <c r="AI1579" s="9"/>
      <c r="AJ1579" s="8"/>
      <c r="AK1579" s="8"/>
      <c r="AL1579" s="8"/>
      <c r="AM1579" s="8"/>
      <c r="AN1579" s="8"/>
      <c r="AO1579" s="8"/>
      <c r="AP1579" s="8"/>
      <c r="AQ1579" s="8"/>
      <c r="AS1579" s="37"/>
      <c r="AT1579" s="37"/>
      <c r="AU1579" s="9"/>
      <c r="AV1579" s="8"/>
      <c r="AW1579" s="8"/>
      <c r="AX1579" s="8"/>
      <c r="AY1579" s="8"/>
      <c r="AZ1579" s="8"/>
      <c r="BA1579" s="8"/>
      <c r="BB1579" s="8"/>
      <c r="BC1579" s="8"/>
    </row>
    <row r="1580" spans="1:55" x14ac:dyDescent="0.25">
      <c r="A1580" s="46">
        <v>51.5</v>
      </c>
      <c r="B1580" s="48" t="b">
        <v>1</v>
      </c>
      <c r="U1580" s="37"/>
      <c r="V1580" s="37"/>
      <c r="W1580" s="9"/>
      <c r="X1580" s="8"/>
      <c r="Y1580" s="8"/>
      <c r="Z1580" s="8"/>
      <c r="AA1580" s="8"/>
      <c r="AB1580" s="8"/>
      <c r="AC1580" s="8"/>
      <c r="AD1580" s="8"/>
      <c r="AE1580" s="8"/>
      <c r="AG1580" s="37"/>
      <c r="AH1580" s="37"/>
      <c r="AI1580" s="9"/>
      <c r="AJ1580" s="8"/>
      <c r="AK1580" s="8"/>
      <c r="AL1580" s="8"/>
      <c r="AM1580" s="8"/>
      <c r="AN1580" s="8"/>
      <c r="AO1580" s="8"/>
      <c r="AP1580" s="8"/>
      <c r="AQ1580" s="8"/>
      <c r="AS1580" s="37"/>
      <c r="AT1580" s="37"/>
      <c r="AU1580" s="9"/>
      <c r="AV1580" s="8"/>
      <c r="AW1580" s="8"/>
      <c r="AX1580" s="8"/>
      <c r="AY1580" s="8"/>
      <c r="AZ1580" s="8"/>
      <c r="BA1580" s="8"/>
      <c r="BB1580" s="8"/>
      <c r="BC1580" s="8"/>
    </row>
    <row r="1581" spans="1:55" x14ac:dyDescent="0.25">
      <c r="A1581" s="46">
        <v>50</v>
      </c>
      <c r="B1581" s="48" t="b">
        <v>1</v>
      </c>
      <c r="U1581" s="37"/>
      <c r="V1581" s="37"/>
      <c r="W1581" s="9"/>
      <c r="X1581" s="8"/>
      <c r="Y1581" s="8"/>
      <c r="Z1581" s="8"/>
      <c r="AA1581" s="8"/>
      <c r="AB1581" s="8"/>
      <c r="AC1581" s="8"/>
      <c r="AD1581" s="8"/>
      <c r="AE1581" s="8"/>
      <c r="AG1581" s="37"/>
      <c r="AH1581" s="37"/>
      <c r="AI1581" s="9"/>
      <c r="AJ1581" s="8"/>
      <c r="AK1581" s="8"/>
      <c r="AL1581" s="8"/>
      <c r="AM1581" s="8"/>
      <c r="AN1581" s="8"/>
      <c r="AO1581" s="8"/>
      <c r="AP1581" s="8"/>
      <c r="AQ1581" s="8"/>
      <c r="AS1581" s="37"/>
      <c r="AT1581" s="37"/>
      <c r="AU1581" s="9"/>
      <c r="AV1581" s="8"/>
      <c r="AW1581" s="8"/>
      <c r="AX1581" s="8"/>
      <c r="AY1581" s="8"/>
      <c r="AZ1581" s="8"/>
      <c r="BA1581" s="8"/>
      <c r="BB1581" s="8"/>
      <c r="BC1581" s="8"/>
    </row>
    <row r="1582" spans="1:55" x14ac:dyDescent="0.25">
      <c r="A1582" s="46">
        <v>48.5</v>
      </c>
      <c r="B1582" s="48" t="b">
        <v>1</v>
      </c>
      <c r="U1582" s="37"/>
      <c r="V1582" s="37"/>
      <c r="W1582" s="9"/>
      <c r="X1582" s="8"/>
      <c r="Y1582" s="8"/>
      <c r="Z1582" s="8"/>
      <c r="AA1582" s="8"/>
      <c r="AB1582" s="8"/>
      <c r="AC1582" s="8"/>
      <c r="AD1582" s="8"/>
      <c r="AE1582" s="8"/>
      <c r="AG1582" s="37"/>
      <c r="AH1582" s="37"/>
      <c r="AI1582" s="9"/>
      <c r="AJ1582" s="8"/>
      <c r="AK1582" s="8"/>
      <c r="AL1582" s="8"/>
      <c r="AM1582" s="8"/>
      <c r="AN1582" s="8"/>
      <c r="AO1582" s="8"/>
      <c r="AP1582" s="8"/>
      <c r="AQ1582" s="8"/>
      <c r="AS1582" s="37"/>
      <c r="AT1582" s="37"/>
      <c r="AU1582" s="9"/>
      <c r="AV1582" s="8"/>
      <c r="AW1582" s="8"/>
      <c r="AX1582" s="8"/>
      <c r="AY1582" s="8"/>
      <c r="AZ1582" s="8"/>
      <c r="BA1582" s="8"/>
      <c r="BB1582" s="8"/>
      <c r="BC1582" s="8"/>
    </row>
    <row r="1583" spans="1:55" x14ac:dyDescent="0.25">
      <c r="A1583" s="46">
        <v>47.1</v>
      </c>
      <c r="B1583" s="48" t="b">
        <v>1</v>
      </c>
      <c r="U1583" s="37"/>
      <c r="V1583" s="37"/>
      <c r="W1583" s="9"/>
      <c r="X1583" s="8"/>
      <c r="Y1583" s="8"/>
      <c r="Z1583" s="8"/>
      <c r="AA1583" s="8"/>
      <c r="AB1583" s="8"/>
      <c r="AC1583" s="8"/>
      <c r="AD1583" s="8"/>
      <c r="AE1583" s="8"/>
      <c r="AG1583" s="37"/>
      <c r="AH1583" s="37"/>
      <c r="AI1583" s="9"/>
      <c r="AJ1583" s="8"/>
      <c r="AK1583" s="8"/>
      <c r="AL1583" s="8"/>
      <c r="AM1583" s="8"/>
      <c r="AN1583" s="8"/>
      <c r="AO1583" s="8"/>
      <c r="AP1583" s="8"/>
      <c r="AQ1583" s="8"/>
      <c r="AS1583" s="37"/>
      <c r="AT1583" s="37"/>
      <c r="AU1583" s="9"/>
      <c r="AV1583" s="8"/>
      <c r="AW1583" s="8"/>
      <c r="AX1583" s="8"/>
      <c r="AY1583" s="8"/>
      <c r="AZ1583" s="8"/>
      <c r="BA1583" s="8"/>
      <c r="BB1583" s="8"/>
      <c r="BC1583" s="8"/>
    </row>
    <row r="1584" spans="1:55" x14ac:dyDescent="0.25">
      <c r="A1584" s="46">
        <v>46</v>
      </c>
      <c r="B1584" s="48" t="b">
        <v>1</v>
      </c>
      <c r="U1584" s="37"/>
      <c r="V1584" s="37"/>
      <c r="W1584" s="9"/>
      <c r="X1584" s="8"/>
      <c r="Y1584" s="8"/>
      <c r="Z1584" s="8"/>
      <c r="AA1584" s="8"/>
      <c r="AB1584" s="8"/>
      <c r="AC1584" s="8"/>
      <c r="AD1584" s="8"/>
      <c r="AE1584" s="8"/>
      <c r="AG1584" s="37"/>
      <c r="AH1584" s="37"/>
      <c r="AI1584" s="9"/>
      <c r="AJ1584" s="8"/>
      <c r="AK1584" s="8"/>
      <c r="AL1584" s="8"/>
      <c r="AM1584" s="8"/>
      <c r="AN1584" s="8"/>
      <c r="AO1584" s="8"/>
      <c r="AP1584" s="8"/>
      <c r="AQ1584" s="8"/>
      <c r="AS1584" s="37"/>
      <c r="AT1584" s="37"/>
      <c r="AU1584" s="9"/>
      <c r="AV1584" s="8"/>
      <c r="AW1584" s="8"/>
      <c r="AX1584" s="8"/>
      <c r="AY1584" s="8"/>
      <c r="AZ1584" s="8"/>
      <c r="BA1584" s="8"/>
      <c r="BB1584" s="8"/>
      <c r="BC1584" s="8"/>
    </row>
    <row r="1585" spans="1:55" x14ac:dyDescent="0.25">
      <c r="A1585" s="46">
        <v>45.1</v>
      </c>
      <c r="B1585" s="48" t="b">
        <v>1</v>
      </c>
      <c r="U1585" s="37"/>
      <c r="V1585" s="37"/>
      <c r="W1585" s="9"/>
      <c r="X1585" s="8"/>
      <c r="Y1585" s="8"/>
      <c r="Z1585" s="8"/>
      <c r="AA1585" s="8"/>
      <c r="AB1585" s="8"/>
      <c r="AC1585" s="8"/>
      <c r="AD1585" s="8"/>
      <c r="AE1585" s="8"/>
      <c r="AG1585" s="37"/>
      <c r="AH1585" s="37"/>
      <c r="AI1585" s="9"/>
      <c r="AJ1585" s="8"/>
      <c r="AK1585" s="8"/>
      <c r="AL1585" s="8"/>
      <c r="AM1585" s="8"/>
      <c r="AN1585" s="8"/>
      <c r="AO1585" s="8"/>
      <c r="AP1585" s="8"/>
      <c r="AQ1585" s="8"/>
      <c r="AS1585" s="37"/>
      <c r="AT1585" s="37"/>
      <c r="AU1585" s="9"/>
      <c r="AV1585" s="8"/>
      <c r="AW1585" s="8"/>
      <c r="AX1585" s="8"/>
      <c r="AY1585" s="8"/>
      <c r="AZ1585" s="8"/>
      <c r="BA1585" s="8"/>
      <c r="BB1585" s="8"/>
      <c r="BC1585" s="8"/>
    </row>
    <row r="1586" spans="1:55" x14ac:dyDescent="0.25">
      <c r="A1586" s="46">
        <v>44.6</v>
      </c>
      <c r="B1586" s="48" t="b">
        <v>1</v>
      </c>
      <c r="U1586" s="37"/>
      <c r="V1586" s="37"/>
      <c r="W1586" s="9"/>
      <c r="X1586" s="8"/>
      <c r="Y1586" s="8"/>
      <c r="Z1586" s="8"/>
      <c r="AA1586" s="8"/>
      <c r="AB1586" s="8"/>
      <c r="AC1586" s="8"/>
      <c r="AD1586" s="8"/>
      <c r="AE1586" s="8"/>
      <c r="AG1586" s="37"/>
      <c r="AH1586" s="37"/>
      <c r="AI1586" s="9"/>
      <c r="AJ1586" s="8"/>
      <c r="AK1586" s="8"/>
      <c r="AL1586" s="8"/>
      <c r="AM1586" s="8"/>
      <c r="AN1586" s="8"/>
      <c r="AO1586" s="8"/>
      <c r="AP1586" s="8"/>
      <c r="AQ1586" s="8"/>
      <c r="AS1586" s="37"/>
      <c r="AT1586" s="37"/>
      <c r="AU1586" s="9"/>
      <c r="AV1586" s="8"/>
      <c r="AW1586" s="8"/>
      <c r="AX1586" s="8"/>
      <c r="AY1586" s="8"/>
      <c r="AZ1586" s="8"/>
      <c r="BA1586" s="8"/>
      <c r="BB1586" s="8"/>
      <c r="BC1586" s="8"/>
    </row>
    <row r="1587" spans="1:55" x14ac:dyDescent="0.25">
      <c r="A1587" s="46">
        <v>44</v>
      </c>
      <c r="B1587" s="48" t="b">
        <v>1</v>
      </c>
      <c r="U1587" s="37"/>
      <c r="V1587" s="37"/>
      <c r="W1587" s="9"/>
      <c r="X1587" s="8"/>
      <c r="Y1587" s="8"/>
      <c r="Z1587" s="8"/>
      <c r="AA1587" s="8"/>
      <c r="AB1587" s="8"/>
      <c r="AC1587" s="8"/>
      <c r="AD1587" s="8"/>
      <c r="AE1587" s="8"/>
      <c r="AG1587" s="37"/>
      <c r="AH1587" s="37"/>
      <c r="AI1587" s="9"/>
      <c r="AJ1587" s="8"/>
      <c r="AK1587" s="8"/>
      <c r="AL1587" s="8"/>
      <c r="AM1587" s="8"/>
      <c r="AN1587" s="8"/>
      <c r="AO1587" s="8"/>
      <c r="AP1587" s="8"/>
      <c r="AQ1587" s="8"/>
      <c r="AS1587" s="37"/>
      <c r="AT1587" s="37"/>
      <c r="AU1587" s="9"/>
      <c r="AV1587" s="8"/>
      <c r="AW1587" s="8"/>
      <c r="AX1587" s="8"/>
      <c r="AY1587" s="8"/>
      <c r="AZ1587" s="8"/>
      <c r="BA1587" s="8"/>
      <c r="BB1587" s="8"/>
      <c r="BC1587" s="8"/>
    </row>
    <row r="1588" spans="1:55" x14ac:dyDescent="0.25">
      <c r="A1588" s="46">
        <v>43.5</v>
      </c>
      <c r="B1588" s="48" t="b">
        <v>1</v>
      </c>
      <c r="U1588" s="37"/>
      <c r="V1588" s="37"/>
      <c r="W1588" s="9"/>
      <c r="X1588" s="8"/>
      <c r="Y1588" s="8"/>
      <c r="Z1588" s="8"/>
      <c r="AA1588" s="8"/>
      <c r="AB1588" s="8"/>
      <c r="AC1588" s="8"/>
      <c r="AD1588" s="8"/>
      <c r="AE1588" s="8"/>
      <c r="AG1588" s="37"/>
      <c r="AH1588" s="37"/>
      <c r="AI1588" s="9"/>
      <c r="AJ1588" s="8"/>
      <c r="AK1588" s="8"/>
      <c r="AL1588" s="8"/>
      <c r="AM1588" s="8"/>
      <c r="AN1588" s="8"/>
      <c r="AO1588" s="8"/>
      <c r="AP1588" s="8"/>
      <c r="AQ1588" s="8"/>
      <c r="AS1588" s="37"/>
      <c r="AT1588" s="37"/>
      <c r="AU1588" s="9"/>
      <c r="AV1588" s="8"/>
      <c r="AW1588" s="8"/>
      <c r="AX1588" s="8"/>
      <c r="AY1588" s="8"/>
      <c r="AZ1588" s="8"/>
      <c r="BA1588" s="8"/>
      <c r="BB1588" s="8"/>
      <c r="BC1588" s="8"/>
    </row>
    <row r="1589" spans="1:55" x14ac:dyDescent="0.25">
      <c r="A1589" s="46">
        <v>43.1</v>
      </c>
      <c r="B1589" s="48" t="b">
        <v>1</v>
      </c>
      <c r="U1589" s="37"/>
      <c r="V1589" s="37"/>
      <c r="W1589" s="9"/>
      <c r="X1589" s="8"/>
      <c r="Y1589" s="8"/>
      <c r="Z1589" s="8"/>
      <c r="AA1589" s="8"/>
      <c r="AB1589" s="8"/>
      <c r="AC1589" s="8"/>
      <c r="AD1589" s="8"/>
      <c r="AE1589" s="8"/>
      <c r="AG1589" s="37"/>
      <c r="AH1589" s="37"/>
      <c r="AI1589" s="9"/>
      <c r="AJ1589" s="8"/>
      <c r="AK1589" s="8"/>
      <c r="AL1589" s="8"/>
      <c r="AM1589" s="8"/>
      <c r="AN1589" s="8"/>
      <c r="AO1589" s="8"/>
      <c r="AP1589" s="8"/>
      <c r="AQ1589" s="8"/>
      <c r="AS1589" s="37"/>
      <c r="AT1589" s="37"/>
      <c r="AU1589" s="9"/>
      <c r="AV1589" s="8"/>
      <c r="AW1589" s="8"/>
      <c r="AX1589" s="8"/>
      <c r="AY1589" s="8"/>
      <c r="AZ1589" s="8"/>
      <c r="BA1589" s="8"/>
      <c r="BB1589" s="8"/>
      <c r="BC1589" s="8"/>
    </row>
    <row r="1590" spans="1:55" x14ac:dyDescent="0.25">
      <c r="A1590" s="46">
        <v>75</v>
      </c>
      <c r="B1590" s="48" t="b">
        <v>1</v>
      </c>
      <c r="U1590" s="37"/>
      <c r="V1590" s="37"/>
      <c r="W1590" s="9"/>
      <c r="X1590" s="8"/>
      <c r="Y1590" s="8"/>
      <c r="Z1590" s="8"/>
      <c r="AA1590" s="8"/>
      <c r="AB1590" s="8"/>
      <c r="AC1590" s="8"/>
      <c r="AD1590" s="8"/>
      <c r="AE1590" s="8"/>
      <c r="AG1590" s="37"/>
      <c r="AH1590" s="37"/>
      <c r="AI1590" s="9"/>
      <c r="AJ1590" s="8"/>
      <c r="AK1590" s="8"/>
      <c r="AL1590" s="8"/>
      <c r="AM1590" s="8"/>
      <c r="AN1590" s="8"/>
      <c r="AO1590" s="8"/>
      <c r="AP1590" s="8"/>
      <c r="AQ1590" s="8"/>
      <c r="AS1590" s="37"/>
      <c r="AT1590" s="37"/>
      <c r="AU1590" s="9"/>
      <c r="AV1590" s="8"/>
      <c r="AW1590" s="8"/>
      <c r="AX1590" s="8"/>
      <c r="AY1590" s="8"/>
      <c r="AZ1590" s="8"/>
      <c r="BA1590" s="8"/>
      <c r="BB1590" s="8"/>
      <c r="BC1590" s="8"/>
    </row>
    <row r="1591" spans="1:55" x14ac:dyDescent="0.25">
      <c r="A1591" s="46">
        <v>74.8</v>
      </c>
      <c r="B1591" s="48" t="b">
        <v>1</v>
      </c>
      <c r="U1591" s="37"/>
      <c r="V1591" s="37"/>
      <c r="W1591" s="9"/>
      <c r="X1591" s="8"/>
      <c r="Y1591" s="8"/>
      <c r="Z1591" s="8"/>
      <c r="AA1591" s="8"/>
      <c r="AB1591" s="8"/>
      <c r="AC1591" s="8"/>
      <c r="AD1591" s="8"/>
      <c r="AE1591" s="8"/>
      <c r="AG1591" s="37"/>
      <c r="AH1591" s="37"/>
      <c r="AI1591" s="9"/>
      <c r="AJ1591" s="8"/>
      <c r="AK1591" s="8"/>
      <c r="AL1591" s="8"/>
      <c r="AM1591" s="8"/>
      <c r="AN1591" s="8"/>
      <c r="AO1591" s="8"/>
      <c r="AP1591" s="8"/>
      <c r="AQ1591" s="8"/>
      <c r="AS1591" s="37"/>
      <c r="AT1591" s="37"/>
      <c r="AU1591" s="9"/>
      <c r="AV1591" s="8"/>
      <c r="AW1591" s="8"/>
      <c r="AX1591" s="8"/>
      <c r="AY1591" s="8"/>
      <c r="AZ1591" s="8"/>
      <c r="BA1591" s="8"/>
      <c r="BB1591" s="8"/>
      <c r="BC1591" s="8"/>
    </row>
    <row r="1592" spans="1:55" x14ac:dyDescent="0.25">
      <c r="A1592" s="46">
        <v>74.599999999999994</v>
      </c>
      <c r="B1592" s="48" t="b">
        <v>1</v>
      </c>
      <c r="U1592" s="37"/>
      <c r="V1592" s="37"/>
      <c r="W1592" s="9"/>
      <c r="X1592" s="8"/>
      <c r="Y1592" s="8"/>
      <c r="Z1592" s="8"/>
      <c r="AA1592" s="8"/>
      <c r="AB1592" s="8"/>
      <c r="AC1592" s="8"/>
      <c r="AD1592" s="8"/>
      <c r="AE1592" s="8"/>
      <c r="AG1592" s="37"/>
      <c r="AH1592" s="37"/>
      <c r="AI1592" s="9"/>
      <c r="AJ1592" s="8"/>
      <c r="AK1592" s="8"/>
      <c r="AL1592" s="8"/>
      <c r="AM1592" s="8"/>
      <c r="AN1592" s="8"/>
      <c r="AO1592" s="8"/>
      <c r="AP1592" s="8"/>
      <c r="AQ1592" s="8"/>
      <c r="AS1592" s="37"/>
      <c r="AT1592" s="37"/>
      <c r="AU1592" s="9"/>
      <c r="AV1592" s="8"/>
      <c r="AW1592" s="8"/>
      <c r="AX1592" s="8"/>
      <c r="AY1592" s="8"/>
      <c r="AZ1592" s="8"/>
      <c r="BA1592" s="8"/>
      <c r="BB1592" s="8"/>
      <c r="BC1592" s="8"/>
    </row>
    <row r="1593" spans="1:55" x14ac:dyDescent="0.25">
      <c r="A1593" s="46">
        <v>74.5</v>
      </c>
      <c r="B1593" s="48" t="b">
        <v>1</v>
      </c>
      <c r="U1593" s="37"/>
      <c r="V1593" s="37"/>
      <c r="W1593" s="9"/>
      <c r="X1593" s="8"/>
      <c r="Y1593" s="8"/>
      <c r="Z1593" s="8"/>
      <c r="AA1593" s="8"/>
      <c r="AB1593" s="8"/>
      <c r="AC1593" s="8"/>
      <c r="AD1593" s="8"/>
      <c r="AE1593" s="8"/>
      <c r="AG1593" s="37"/>
      <c r="AH1593" s="37"/>
      <c r="AI1593" s="9"/>
      <c r="AJ1593" s="8"/>
      <c r="AK1593" s="8"/>
      <c r="AL1593" s="8"/>
      <c r="AM1593" s="8"/>
      <c r="AN1593" s="8"/>
      <c r="AO1593" s="8"/>
      <c r="AP1593" s="8"/>
      <c r="AQ1593" s="8"/>
      <c r="AS1593" s="37"/>
      <c r="AT1593" s="37"/>
      <c r="AU1593" s="9"/>
      <c r="AV1593" s="8"/>
      <c r="AW1593" s="8"/>
      <c r="AX1593" s="8"/>
      <c r="AY1593" s="8"/>
      <c r="AZ1593" s="8"/>
      <c r="BA1593" s="8"/>
      <c r="BB1593" s="8"/>
      <c r="BC1593" s="8"/>
    </row>
    <row r="1594" spans="1:55" x14ac:dyDescent="0.25">
      <c r="A1594" s="46">
        <v>74.3</v>
      </c>
      <c r="B1594" s="48" t="b">
        <v>1</v>
      </c>
      <c r="U1594" s="37"/>
      <c r="V1594" s="37"/>
      <c r="W1594" s="9"/>
      <c r="X1594" s="8"/>
      <c r="Y1594" s="8"/>
      <c r="Z1594" s="8"/>
      <c r="AA1594" s="8"/>
      <c r="AB1594" s="8"/>
      <c r="AC1594" s="8"/>
      <c r="AD1594" s="8"/>
      <c r="AE1594" s="8"/>
      <c r="AG1594" s="37"/>
      <c r="AH1594" s="37"/>
      <c r="AI1594" s="9"/>
      <c r="AJ1594" s="8"/>
      <c r="AK1594" s="8"/>
      <c r="AL1594" s="8"/>
      <c r="AM1594" s="8"/>
      <c r="AN1594" s="8"/>
      <c r="AO1594" s="8"/>
      <c r="AP1594" s="8"/>
      <c r="AQ1594" s="8"/>
      <c r="AS1594" s="37"/>
      <c r="AT1594" s="37"/>
      <c r="AU1594" s="9"/>
      <c r="AV1594" s="8"/>
      <c r="AW1594" s="8"/>
      <c r="AX1594" s="8"/>
      <c r="AY1594" s="8"/>
      <c r="AZ1594" s="8"/>
      <c r="BA1594" s="8"/>
      <c r="BB1594" s="8"/>
      <c r="BC1594" s="8"/>
    </row>
    <row r="1595" spans="1:55" x14ac:dyDescent="0.25">
      <c r="A1595" s="46">
        <v>74.099999999999994</v>
      </c>
      <c r="B1595" s="48" t="b">
        <v>1</v>
      </c>
      <c r="U1595" s="37"/>
      <c r="V1595" s="37"/>
      <c r="W1595" s="9"/>
      <c r="X1595" s="8"/>
      <c r="Y1595" s="8"/>
      <c r="Z1595" s="8"/>
      <c r="AA1595" s="8"/>
      <c r="AB1595" s="8"/>
      <c r="AC1595" s="8"/>
      <c r="AD1595" s="8"/>
      <c r="AE1595" s="8"/>
      <c r="AG1595" s="37"/>
      <c r="AH1595" s="37"/>
      <c r="AI1595" s="9"/>
      <c r="AJ1595" s="8"/>
      <c r="AK1595" s="8"/>
      <c r="AL1595" s="8"/>
      <c r="AM1595" s="8"/>
      <c r="AN1595" s="8"/>
      <c r="AO1595" s="8"/>
      <c r="AP1595" s="8"/>
      <c r="AQ1595" s="8"/>
      <c r="AS1595" s="37"/>
      <c r="AT1595" s="37"/>
      <c r="AU1595" s="9"/>
      <c r="AV1595" s="8"/>
      <c r="AW1595" s="8"/>
      <c r="AX1595" s="8"/>
      <c r="AY1595" s="8"/>
      <c r="AZ1595" s="8"/>
      <c r="BA1595" s="8"/>
      <c r="BB1595" s="8"/>
      <c r="BC1595" s="8"/>
    </row>
    <row r="1596" spans="1:55" x14ac:dyDescent="0.25">
      <c r="A1596" s="46">
        <v>74</v>
      </c>
      <c r="B1596" s="48" t="b">
        <v>1</v>
      </c>
      <c r="U1596" s="37"/>
      <c r="V1596" s="37"/>
      <c r="W1596" s="9"/>
      <c r="X1596" s="8"/>
      <c r="Y1596" s="8"/>
      <c r="Z1596" s="8"/>
      <c r="AA1596" s="8"/>
      <c r="AB1596" s="8"/>
      <c r="AC1596" s="8"/>
      <c r="AD1596" s="8"/>
      <c r="AE1596" s="8"/>
      <c r="AG1596" s="37"/>
      <c r="AH1596" s="37"/>
      <c r="AI1596" s="9"/>
      <c r="AJ1596" s="8"/>
      <c r="AK1596" s="8"/>
      <c r="AL1596" s="8"/>
      <c r="AM1596" s="8"/>
      <c r="AN1596" s="8"/>
      <c r="AO1596" s="8"/>
      <c r="AP1596" s="8"/>
      <c r="AQ1596" s="8"/>
      <c r="AS1596" s="37"/>
      <c r="AT1596" s="37"/>
      <c r="AU1596" s="9"/>
      <c r="AV1596" s="8"/>
      <c r="AW1596" s="8"/>
      <c r="AX1596" s="8"/>
      <c r="AY1596" s="8"/>
      <c r="AZ1596" s="8"/>
      <c r="BA1596" s="8"/>
      <c r="BB1596" s="8"/>
      <c r="BC1596" s="8"/>
    </row>
    <row r="1597" spans="1:55" x14ac:dyDescent="0.25">
      <c r="A1597" s="46">
        <v>73.8</v>
      </c>
      <c r="B1597" s="48" t="b">
        <v>1</v>
      </c>
      <c r="U1597" s="37"/>
      <c r="V1597" s="37"/>
      <c r="W1597" s="9"/>
      <c r="X1597" s="8"/>
      <c r="Y1597" s="8"/>
      <c r="Z1597" s="8"/>
      <c r="AA1597" s="8"/>
      <c r="AB1597" s="8"/>
      <c r="AC1597" s="8"/>
      <c r="AD1597" s="8"/>
      <c r="AE1597" s="8"/>
      <c r="AG1597" s="37"/>
      <c r="AH1597" s="37"/>
      <c r="AI1597" s="9"/>
      <c r="AJ1597" s="8"/>
      <c r="AK1597" s="8"/>
      <c r="AL1597" s="8"/>
      <c r="AM1597" s="8"/>
      <c r="AN1597" s="8"/>
      <c r="AO1597" s="8"/>
      <c r="AP1597" s="8"/>
      <c r="AQ1597" s="8"/>
      <c r="AS1597" s="37"/>
      <c r="AT1597" s="37"/>
      <c r="AU1597" s="9"/>
      <c r="AV1597" s="8"/>
      <c r="AW1597" s="8"/>
      <c r="AX1597" s="8"/>
      <c r="AY1597" s="8"/>
      <c r="AZ1597" s="8"/>
      <c r="BA1597" s="8"/>
      <c r="BB1597" s="8"/>
      <c r="BC1597" s="8"/>
    </row>
    <row r="1598" spans="1:55" x14ac:dyDescent="0.25">
      <c r="A1598" s="46">
        <v>73.7</v>
      </c>
      <c r="B1598" s="48" t="b">
        <v>1</v>
      </c>
      <c r="U1598" s="37"/>
      <c r="V1598" s="37"/>
      <c r="W1598" s="9"/>
      <c r="X1598" s="8"/>
      <c r="Y1598" s="8"/>
      <c r="Z1598" s="8"/>
      <c r="AA1598" s="8"/>
      <c r="AB1598" s="8"/>
      <c r="AC1598" s="8"/>
      <c r="AD1598" s="8"/>
      <c r="AE1598" s="8"/>
      <c r="AG1598" s="37"/>
      <c r="AH1598" s="37"/>
      <c r="AI1598" s="9"/>
      <c r="AJ1598" s="8"/>
      <c r="AK1598" s="8"/>
      <c r="AL1598" s="8"/>
      <c r="AM1598" s="8"/>
      <c r="AN1598" s="8"/>
      <c r="AO1598" s="8"/>
      <c r="AP1598" s="8"/>
      <c r="AQ1598" s="8"/>
      <c r="AS1598" s="37"/>
      <c r="AT1598" s="37"/>
      <c r="AU1598" s="9"/>
      <c r="AV1598" s="8"/>
      <c r="AW1598" s="8"/>
      <c r="AX1598" s="8"/>
      <c r="AY1598" s="8"/>
      <c r="AZ1598" s="8"/>
      <c r="BA1598" s="8"/>
      <c r="BB1598" s="8"/>
      <c r="BC1598" s="8"/>
    </row>
    <row r="1599" spans="1:55" x14ac:dyDescent="0.25">
      <c r="A1599" s="46">
        <v>73.599999999999994</v>
      </c>
      <c r="B1599" s="48" t="b">
        <v>1</v>
      </c>
      <c r="U1599" s="37"/>
      <c r="V1599" s="37"/>
      <c r="W1599" s="9"/>
      <c r="X1599" s="8"/>
      <c r="Y1599" s="8"/>
      <c r="Z1599" s="8"/>
      <c r="AA1599" s="8"/>
      <c r="AB1599" s="8"/>
      <c r="AC1599" s="8"/>
      <c r="AD1599" s="8"/>
      <c r="AE1599" s="8"/>
      <c r="AG1599" s="37"/>
      <c r="AH1599" s="37"/>
      <c r="AI1599" s="9"/>
      <c r="AJ1599" s="8"/>
      <c r="AK1599" s="8"/>
      <c r="AL1599" s="8"/>
      <c r="AM1599" s="8"/>
      <c r="AN1599" s="8"/>
      <c r="AO1599" s="8"/>
      <c r="AP1599" s="8"/>
      <c r="AQ1599" s="8"/>
      <c r="AS1599" s="37"/>
      <c r="AT1599" s="37"/>
      <c r="AU1599" s="9"/>
      <c r="AV1599" s="8"/>
      <c r="AW1599" s="8"/>
      <c r="AX1599" s="8"/>
      <c r="AY1599" s="8"/>
      <c r="AZ1599" s="8"/>
      <c r="BA1599" s="8"/>
      <c r="BB1599" s="8"/>
      <c r="BC1599" s="8"/>
    </row>
    <row r="1600" spans="1:55" x14ac:dyDescent="0.25">
      <c r="A1600" s="46">
        <v>73.400000000000006</v>
      </c>
      <c r="B1600" s="48" t="b">
        <v>1</v>
      </c>
      <c r="U1600" s="37"/>
      <c r="V1600" s="37"/>
      <c r="W1600" s="9"/>
      <c r="X1600" s="8"/>
      <c r="Y1600" s="8"/>
      <c r="Z1600" s="8"/>
      <c r="AA1600" s="8"/>
      <c r="AB1600" s="8"/>
      <c r="AC1600" s="8"/>
      <c r="AD1600" s="8"/>
      <c r="AE1600" s="8"/>
      <c r="AG1600" s="37"/>
      <c r="AH1600" s="37"/>
      <c r="AI1600" s="9"/>
      <c r="AJ1600" s="8"/>
      <c r="AK1600" s="8"/>
      <c r="AL1600" s="8"/>
      <c r="AM1600" s="8"/>
      <c r="AN1600" s="8"/>
      <c r="AO1600" s="8"/>
      <c r="AP1600" s="8"/>
      <c r="AQ1600" s="8"/>
      <c r="AS1600" s="37"/>
      <c r="AT1600" s="37"/>
      <c r="AU1600" s="9"/>
      <c r="AV1600" s="8"/>
      <c r="AW1600" s="8"/>
      <c r="AX1600" s="8"/>
      <c r="AY1600" s="8"/>
      <c r="AZ1600" s="8"/>
      <c r="BA1600" s="8"/>
      <c r="BB1600" s="8"/>
      <c r="BC1600" s="8"/>
    </row>
    <row r="1601" spans="1:55" x14ac:dyDescent="0.25">
      <c r="A1601" s="46">
        <v>73.2</v>
      </c>
      <c r="B1601" s="48" t="b">
        <v>1</v>
      </c>
      <c r="U1601" s="37"/>
      <c r="V1601" s="37"/>
      <c r="W1601" s="9"/>
      <c r="X1601" s="8"/>
      <c r="Y1601" s="8"/>
      <c r="Z1601" s="8"/>
      <c r="AA1601" s="8"/>
      <c r="AB1601" s="8"/>
      <c r="AC1601" s="8"/>
      <c r="AD1601" s="8"/>
      <c r="AE1601" s="8"/>
      <c r="AG1601" s="37"/>
      <c r="AH1601" s="37"/>
      <c r="AI1601" s="9"/>
      <c r="AJ1601" s="8"/>
      <c r="AK1601" s="8"/>
      <c r="AL1601" s="8"/>
      <c r="AM1601" s="8"/>
      <c r="AN1601" s="8"/>
      <c r="AO1601" s="8"/>
      <c r="AP1601" s="8"/>
      <c r="AQ1601" s="8"/>
      <c r="AS1601" s="37"/>
      <c r="AT1601" s="37"/>
      <c r="AU1601" s="9"/>
      <c r="AV1601" s="8"/>
      <c r="AW1601" s="8"/>
      <c r="AX1601" s="8"/>
      <c r="AY1601" s="8"/>
      <c r="AZ1601" s="8"/>
      <c r="BA1601" s="8"/>
      <c r="BB1601" s="8"/>
      <c r="BC1601" s="8"/>
    </row>
    <row r="1602" spans="1:55" x14ac:dyDescent="0.25">
      <c r="A1602" s="46">
        <v>73.099999999999994</v>
      </c>
      <c r="B1602" s="48" t="b">
        <v>1</v>
      </c>
      <c r="U1602" s="37"/>
      <c r="V1602" s="37"/>
      <c r="W1602" s="9"/>
      <c r="X1602" s="8"/>
      <c r="Y1602" s="8"/>
      <c r="Z1602" s="8"/>
      <c r="AA1602" s="8"/>
      <c r="AB1602" s="8"/>
      <c r="AC1602" s="8"/>
      <c r="AD1602" s="8"/>
      <c r="AE1602" s="8"/>
      <c r="AG1602" s="37"/>
      <c r="AH1602" s="37"/>
      <c r="AI1602" s="9"/>
      <c r="AJ1602" s="8"/>
      <c r="AK1602" s="8"/>
      <c r="AL1602" s="8"/>
      <c r="AM1602" s="8"/>
      <c r="AN1602" s="8"/>
      <c r="AO1602" s="8"/>
      <c r="AP1602" s="8"/>
      <c r="AQ1602" s="8"/>
      <c r="AS1602" s="37"/>
      <c r="AT1602" s="37"/>
      <c r="AU1602" s="9"/>
      <c r="AV1602" s="8"/>
      <c r="AW1602" s="8"/>
      <c r="AX1602" s="8"/>
      <c r="AY1602" s="8"/>
      <c r="AZ1602" s="8"/>
      <c r="BA1602" s="8"/>
      <c r="BB1602" s="8"/>
      <c r="BC1602" s="8"/>
    </row>
    <row r="1603" spans="1:55" x14ac:dyDescent="0.25">
      <c r="A1603" s="46">
        <v>72.900000000000006</v>
      </c>
      <c r="B1603" s="48" t="b">
        <v>1</v>
      </c>
      <c r="U1603" s="37"/>
      <c r="V1603" s="37"/>
      <c r="W1603" s="9"/>
      <c r="X1603" s="8"/>
      <c r="Y1603" s="8"/>
      <c r="Z1603" s="8"/>
      <c r="AA1603" s="8"/>
      <c r="AB1603" s="8"/>
      <c r="AC1603" s="8"/>
      <c r="AD1603" s="8"/>
      <c r="AE1603" s="8"/>
      <c r="AG1603" s="37"/>
      <c r="AH1603" s="37"/>
      <c r="AI1603" s="9"/>
      <c r="AJ1603" s="8"/>
      <c r="AK1603" s="8"/>
      <c r="AL1603" s="8"/>
      <c r="AM1603" s="8"/>
      <c r="AN1603" s="8"/>
      <c r="AO1603" s="8"/>
      <c r="AP1603" s="8"/>
      <c r="AQ1603" s="8"/>
      <c r="AS1603" s="37"/>
      <c r="AT1603" s="37"/>
      <c r="AU1603" s="9"/>
      <c r="AV1603" s="8"/>
      <c r="AW1603" s="8"/>
      <c r="AX1603" s="8"/>
      <c r="AY1603" s="8"/>
      <c r="AZ1603" s="8"/>
      <c r="BA1603" s="8"/>
      <c r="BB1603" s="8"/>
      <c r="BC1603" s="8"/>
    </row>
    <row r="1604" spans="1:55" x14ac:dyDescent="0.25">
      <c r="A1604" s="46">
        <v>72.7</v>
      </c>
      <c r="B1604" s="48" t="b">
        <v>1</v>
      </c>
      <c r="U1604" s="37"/>
      <c r="V1604" s="37"/>
      <c r="W1604" s="9"/>
      <c r="X1604" s="8"/>
      <c r="Y1604" s="8"/>
      <c r="Z1604" s="8"/>
      <c r="AA1604" s="8"/>
      <c r="AB1604" s="8"/>
      <c r="AC1604" s="8"/>
      <c r="AD1604" s="8"/>
      <c r="AE1604" s="8"/>
      <c r="AG1604" s="37"/>
      <c r="AH1604" s="37"/>
      <c r="AI1604" s="9"/>
      <c r="AJ1604" s="8"/>
      <c r="AK1604" s="8"/>
      <c r="AL1604" s="8"/>
      <c r="AM1604" s="8"/>
      <c r="AN1604" s="8"/>
      <c r="AO1604" s="8"/>
      <c r="AP1604" s="8"/>
      <c r="AQ1604" s="8"/>
      <c r="AS1604" s="37"/>
      <c r="AT1604" s="37"/>
      <c r="AU1604" s="9"/>
      <c r="AV1604" s="8"/>
      <c r="AW1604" s="8"/>
      <c r="AX1604" s="8"/>
      <c r="AY1604" s="8"/>
      <c r="AZ1604" s="8"/>
      <c r="BA1604" s="8"/>
      <c r="BB1604" s="8"/>
      <c r="BC1604" s="8"/>
    </row>
    <row r="1605" spans="1:55" x14ac:dyDescent="0.25">
      <c r="A1605" s="46">
        <v>72.400000000000006</v>
      </c>
      <c r="B1605" s="48" t="b">
        <v>1</v>
      </c>
      <c r="U1605" s="37"/>
      <c r="V1605" s="37"/>
      <c r="W1605" s="9"/>
      <c r="X1605" s="8"/>
      <c r="Y1605" s="8"/>
      <c r="Z1605" s="8"/>
      <c r="AA1605" s="8"/>
      <c r="AB1605" s="8"/>
      <c r="AC1605" s="8"/>
      <c r="AD1605" s="8"/>
      <c r="AE1605" s="8"/>
      <c r="AG1605" s="37"/>
      <c r="AH1605" s="37"/>
      <c r="AI1605" s="9"/>
      <c r="AJ1605" s="8"/>
      <c r="AK1605" s="8"/>
      <c r="AL1605" s="8"/>
      <c r="AM1605" s="8"/>
      <c r="AN1605" s="8"/>
      <c r="AO1605" s="8"/>
      <c r="AP1605" s="8"/>
      <c r="AQ1605" s="8"/>
      <c r="AS1605" s="37"/>
      <c r="AT1605" s="37"/>
      <c r="AU1605" s="9"/>
      <c r="AV1605" s="8"/>
      <c r="AW1605" s="8"/>
      <c r="AX1605" s="8"/>
      <c r="AY1605" s="8"/>
      <c r="AZ1605" s="8"/>
      <c r="BA1605" s="8"/>
      <c r="BB1605" s="8"/>
      <c r="BC1605" s="8"/>
    </row>
    <row r="1606" spans="1:55" x14ac:dyDescent="0.25">
      <c r="A1606" s="46">
        <v>78.5</v>
      </c>
      <c r="B1606" s="48" t="b">
        <v>1</v>
      </c>
      <c r="U1606" s="37"/>
      <c r="V1606" s="37"/>
      <c r="W1606" s="9"/>
      <c r="X1606" s="8"/>
      <c r="Y1606" s="8"/>
      <c r="Z1606" s="8"/>
      <c r="AA1606" s="8"/>
      <c r="AB1606" s="8"/>
      <c r="AC1606" s="8"/>
      <c r="AD1606" s="8"/>
      <c r="AE1606" s="8"/>
      <c r="AG1606" s="37"/>
      <c r="AH1606" s="37"/>
      <c r="AI1606" s="9"/>
      <c r="AJ1606" s="8"/>
      <c r="AK1606" s="8"/>
      <c r="AL1606" s="8"/>
      <c r="AM1606" s="8"/>
      <c r="AN1606" s="8"/>
      <c r="AO1606" s="8"/>
      <c r="AP1606" s="8"/>
      <c r="AQ1606" s="8"/>
      <c r="AS1606" s="37"/>
      <c r="AT1606" s="37"/>
      <c r="AU1606" s="9"/>
      <c r="AV1606" s="8"/>
      <c r="AW1606" s="8"/>
      <c r="AX1606" s="8"/>
      <c r="AY1606" s="8"/>
      <c r="AZ1606" s="8"/>
      <c r="BA1606" s="8"/>
      <c r="BB1606" s="8"/>
      <c r="BC1606" s="8"/>
    </row>
    <row r="1607" spans="1:55" x14ac:dyDescent="0.25">
      <c r="A1607" s="46">
        <v>78.2</v>
      </c>
      <c r="B1607" s="48" t="b">
        <v>1</v>
      </c>
      <c r="U1607" s="37"/>
      <c r="V1607" s="37"/>
      <c r="W1607" s="9"/>
      <c r="X1607" s="8"/>
      <c r="Y1607" s="8"/>
      <c r="Z1607" s="8"/>
      <c r="AA1607" s="8"/>
      <c r="AB1607" s="8"/>
      <c r="AC1607" s="8"/>
      <c r="AD1607" s="8"/>
      <c r="AE1607" s="8"/>
      <c r="AG1607" s="37"/>
      <c r="AH1607" s="37"/>
      <c r="AI1607" s="9"/>
      <c r="AJ1607" s="8"/>
      <c r="AK1607" s="8"/>
      <c r="AL1607" s="8"/>
      <c r="AM1607" s="8"/>
      <c r="AN1607" s="8"/>
      <c r="AO1607" s="8"/>
      <c r="AP1607" s="8"/>
      <c r="AQ1607" s="8"/>
      <c r="AS1607" s="37"/>
      <c r="AT1607" s="37"/>
      <c r="AU1607" s="9"/>
      <c r="AV1607" s="8"/>
      <c r="AW1607" s="8"/>
      <c r="AX1607" s="8"/>
      <c r="AY1607" s="8"/>
      <c r="AZ1607" s="8"/>
      <c r="BA1607" s="8"/>
      <c r="BB1607" s="8"/>
      <c r="BC1607" s="8"/>
    </row>
    <row r="1608" spans="1:55" x14ac:dyDescent="0.25">
      <c r="A1608" s="46">
        <v>77.900000000000006</v>
      </c>
      <c r="B1608" s="48" t="b">
        <v>1</v>
      </c>
      <c r="U1608" s="37"/>
      <c r="V1608" s="37"/>
      <c r="W1608" s="9"/>
      <c r="X1608" s="8"/>
      <c r="Y1608" s="8"/>
      <c r="Z1608" s="8"/>
      <c r="AA1608" s="8"/>
      <c r="AB1608" s="8"/>
      <c r="AC1608" s="8"/>
      <c r="AD1608" s="8"/>
      <c r="AE1608" s="8"/>
      <c r="AG1608" s="37"/>
      <c r="AH1608" s="37"/>
      <c r="AI1608" s="9"/>
      <c r="AJ1608" s="8"/>
      <c r="AK1608" s="8"/>
      <c r="AL1608" s="8"/>
      <c r="AM1608" s="8"/>
      <c r="AN1608" s="8"/>
      <c r="AO1608" s="8"/>
      <c r="AP1608" s="8"/>
      <c r="AQ1608" s="8"/>
      <c r="AS1608" s="37"/>
      <c r="AT1608" s="37"/>
      <c r="AU1608" s="9"/>
      <c r="AV1608" s="8"/>
      <c r="AW1608" s="8"/>
      <c r="AX1608" s="8"/>
      <c r="AY1608" s="8"/>
      <c r="AZ1608" s="8"/>
      <c r="BA1608" s="8"/>
      <c r="BB1608" s="8"/>
      <c r="BC1608" s="8"/>
    </row>
    <row r="1609" spans="1:55" x14ac:dyDescent="0.25">
      <c r="A1609" s="46">
        <v>77.599999999999994</v>
      </c>
      <c r="B1609" s="48" t="b">
        <v>1</v>
      </c>
      <c r="U1609" s="37"/>
      <c r="V1609" s="37"/>
      <c r="W1609" s="9"/>
      <c r="X1609" s="8"/>
      <c r="Y1609" s="8"/>
      <c r="Z1609" s="8"/>
      <c r="AA1609" s="8"/>
      <c r="AB1609" s="8"/>
      <c r="AC1609" s="8"/>
      <c r="AD1609" s="8"/>
      <c r="AE1609" s="8"/>
      <c r="AG1609" s="37"/>
      <c r="AH1609" s="37"/>
      <c r="AI1609" s="9"/>
      <c r="AJ1609" s="8"/>
      <c r="AK1609" s="8"/>
      <c r="AL1609" s="8"/>
      <c r="AM1609" s="8"/>
      <c r="AN1609" s="8"/>
      <c r="AO1609" s="8"/>
      <c r="AP1609" s="8"/>
      <c r="AQ1609" s="8"/>
      <c r="AS1609" s="37"/>
      <c r="AT1609" s="37"/>
      <c r="AU1609" s="9"/>
      <c r="AV1609" s="8"/>
      <c r="AW1609" s="8"/>
      <c r="AX1609" s="8"/>
      <c r="AY1609" s="8"/>
      <c r="AZ1609" s="8"/>
      <c r="BA1609" s="8"/>
      <c r="BB1609" s="8"/>
      <c r="BC1609" s="8"/>
    </row>
    <row r="1610" spans="1:55" x14ac:dyDescent="0.25">
      <c r="A1610" s="46">
        <v>77.3</v>
      </c>
      <c r="B1610" s="48" t="b">
        <v>1</v>
      </c>
      <c r="U1610" s="37"/>
      <c r="V1610" s="37"/>
      <c r="W1610" s="9"/>
      <c r="X1610" s="8"/>
      <c r="Y1610" s="8"/>
      <c r="Z1610" s="8"/>
      <c r="AA1610" s="8"/>
      <c r="AB1610" s="8"/>
      <c r="AC1610" s="8"/>
      <c r="AD1610" s="8"/>
      <c r="AE1610" s="8"/>
      <c r="AG1610" s="37"/>
      <c r="AH1610" s="37"/>
      <c r="AI1610" s="9"/>
      <c r="AJ1610" s="8"/>
      <c r="AK1610" s="8"/>
      <c r="AL1610" s="8"/>
      <c r="AM1610" s="8"/>
      <c r="AN1610" s="8"/>
      <c r="AO1610" s="8"/>
      <c r="AP1610" s="8"/>
      <c r="AQ1610" s="8"/>
      <c r="AS1610" s="37"/>
      <c r="AT1610" s="37"/>
      <c r="AU1610" s="9"/>
      <c r="AV1610" s="8"/>
      <c r="AW1610" s="8"/>
      <c r="AX1610" s="8"/>
      <c r="AY1610" s="8"/>
      <c r="AZ1610" s="8"/>
      <c r="BA1610" s="8"/>
      <c r="BB1610" s="8"/>
      <c r="BC1610" s="8"/>
    </row>
    <row r="1611" spans="1:55" x14ac:dyDescent="0.25">
      <c r="A1611" s="46">
        <v>76.7</v>
      </c>
      <c r="B1611" s="48" t="b">
        <v>1</v>
      </c>
      <c r="U1611" s="37"/>
      <c r="V1611" s="37"/>
      <c r="W1611" s="9"/>
      <c r="X1611" s="8"/>
      <c r="Y1611" s="8"/>
      <c r="Z1611" s="8"/>
      <c r="AA1611" s="8"/>
      <c r="AB1611" s="8"/>
      <c r="AC1611" s="8"/>
      <c r="AD1611" s="8"/>
      <c r="AE1611" s="8"/>
      <c r="AG1611" s="37"/>
      <c r="AH1611" s="37"/>
      <c r="AI1611" s="9"/>
      <c r="AJ1611" s="8"/>
      <c r="AK1611" s="8"/>
      <c r="AL1611" s="8"/>
      <c r="AM1611" s="8"/>
      <c r="AN1611" s="8"/>
      <c r="AO1611" s="8"/>
      <c r="AP1611" s="8"/>
      <c r="AQ1611" s="8"/>
      <c r="AS1611" s="37"/>
      <c r="AT1611" s="37"/>
      <c r="AU1611" s="9"/>
      <c r="AV1611" s="8"/>
      <c r="AW1611" s="8"/>
      <c r="AX1611" s="8"/>
      <c r="AY1611" s="8"/>
      <c r="AZ1611" s="8"/>
      <c r="BA1611" s="8"/>
      <c r="BB1611" s="8"/>
      <c r="BC1611" s="8"/>
    </row>
    <row r="1612" spans="1:55" x14ac:dyDescent="0.25">
      <c r="A1612" s="46">
        <v>76.3</v>
      </c>
      <c r="B1612" s="48" t="b">
        <v>1</v>
      </c>
      <c r="U1612" s="37"/>
      <c r="V1612" s="37"/>
      <c r="W1612" s="9"/>
      <c r="X1612" s="8"/>
      <c r="Y1612" s="8"/>
      <c r="Z1612" s="8"/>
      <c r="AA1612" s="8"/>
      <c r="AB1612" s="8"/>
      <c r="AC1612" s="8"/>
      <c r="AD1612" s="8"/>
      <c r="AE1612" s="8"/>
      <c r="AG1612" s="37"/>
      <c r="AH1612" s="37"/>
      <c r="AI1612" s="9"/>
      <c r="AJ1612" s="8"/>
      <c r="AK1612" s="8"/>
      <c r="AL1612" s="8"/>
      <c r="AM1612" s="8"/>
      <c r="AN1612" s="8"/>
      <c r="AO1612" s="8"/>
      <c r="AP1612" s="8"/>
      <c r="AQ1612" s="8"/>
      <c r="AS1612" s="37"/>
      <c r="AT1612" s="37"/>
      <c r="AU1612" s="9"/>
      <c r="AV1612" s="8"/>
      <c r="AW1612" s="8"/>
      <c r="AX1612" s="8"/>
      <c r="AY1612" s="8"/>
      <c r="AZ1612" s="8"/>
      <c r="BA1612" s="8"/>
      <c r="BB1612" s="8"/>
      <c r="BC1612" s="8"/>
    </row>
    <row r="1613" spans="1:55" x14ac:dyDescent="0.25">
      <c r="A1613" s="46">
        <v>75.900000000000006</v>
      </c>
      <c r="B1613" s="48" t="b">
        <v>1</v>
      </c>
      <c r="U1613" s="37"/>
      <c r="V1613" s="37"/>
      <c r="W1613" s="9"/>
      <c r="X1613" s="8"/>
      <c r="Y1613" s="8"/>
      <c r="Z1613" s="8"/>
      <c r="AA1613" s="8"/>
      <c r="AB1613" s="8"/>
      <c r="AC1613" s="8"/>
      <c r="AD1613" s="8"/>
      <c r="AE1613" s="8"/>
      <c r="AG1613" s="37"/>
      <c r="AH1613" s="37"/>
      <c r="AI1613" s="9"/>
      <c r="AJ1613" s="8"/>
      <c r="AK1613" s="8"/>
      <c r="AL1613" s="8"/>
      <c r="AM1613" s="8"/>
      <c r="AN1613" s="8"/>
      <c r="AO1613" s="8"/>
      <c r="AP1613" s="8"/>
      <c r="AQ1613" s="8"/>
      <c r="AS1613" s="37"/>
      <c r="AT1613" s="37"/>
      <c r="AU1613" s="9"/>
      <c r="AV1613" s="8"/>
      <c r="AW1613" s="8"/>
      <c r="AX1613" s="8"/>
      <c r="AY1613" s="8"/>
      <c r="AZ1613" s="8"/>
      <c r="BA1613" s="8"/>
      <c r="BB1613" s="8"/>
      <c r="BC1613" s="8"/>
    </row>
    <row r="1614" spans="1:55" x14ac:dyDescent="0.25">
      <c r="A1614" s="46">
        <v>75.400000000000006</v>
      </c>
      <c r="B1614" s="48" t="b">
        <v>1</v>
      </c>
      <c r="U1614" s="37"/>
      <c r="V1614" s="37"/>
      <c r="W1614" s="9"/>
      <c r="X1614" s="8"/>
      <c r="Y1614" s="8"/>
      <c r="Z1614" s="8"/>
      <c r="AA1614" s="8"/>
      <c r="AB1614" s="8"/>
      <c r="AC1614" s="8"/>
      <c r="AD1614" s="8"/>
      <c r="AE1614" s="8"/>
      <c r="AG1614" s="37"/>
      <c r="AH1614" s="37"/>
      <c r="AI1614" s="9"/>
      <c r="AJ1614" s="8"/>
      <c r="AK1614" s="8"/>
      <c r="AL1614" s="8"/>
      <c r="AM1614" s="8"/>
      <c r="AN1614" s="8"/>
      <c r="AO1614" s="8"/>
      <c r="AP1614" s="8"/>
      <c r="AQ1614" s="8"/>
      <c r="AS1614" s="37"/>
      <c r="AT1614" s="37"/>
      <c r="AU1614" s="9"/>
      <c r="AV1614" s="8"/>
      <c r="AW1614" s="8"/>
      <c r="AX1614" s="8"/>
      <c r="AY1614" s="8"/>
      <c r="AZ1614" s="8"/>
      <c r="BA1614" s="8"/>
      <c r="BB1614" s="8"/>
      <c r="BC1614" s="8"/>
    </row>
    <row r="1615" spans="1:55" x14ac:dyDescent="0.25">
      <c r="A1615" s="46">
        <v>75</v>
      </c>
      <c r="B1615" s="48" t="b">
        <v>1</v>
      </c>
      <c r="U1615" s="37"/>
      <c r="V1615" s="37"/>
      <c r="W1615" s="9"/>
      <c r="X1615" s="8"/>
      <c r="Y1615" s="8"/>
      <c r="Z1615" s="8"/>
      <c r="AA1615" s="8"/>
      <c r="AB1615" s="8"/>
      <c r="AC1615" s="8"/>
      <c r="AD1615" s="8"/>
      <c r="AE1615" s="8"/>
      <c r="AG1615" s="37"/>
      <c r="AH1615" s="37"/>
      <c r="AI1615" s="9"/>
      <c r="AJ1615" s="8"/>
      <c r="AK1615" s="8"/>
      <c r="AL1615" s="8"/>
      <c r="AM1615" s="8"/>
      <c r="AN1615" s="8"/>
      <c r="AO1615" s="8"/>
      <c r="AP1615" s="8"/>
      <c r="AQ1615" s="8"/>
      <c r="AS1615" s="37"/>
      <c r="AT1615" s="37"/>
      <c r="AU1615" s="9"/>
      <c r="AV1615" s="8"/>
      <c r="AW1615" s="8"/>
      <c r="AX1615" s="8"/>
      <c r="AY1615" s="8"/>
      <c r="AZ1615" s="8"/>
      <c r="BA1615" s="8"/>
      <c r="BB1615" s="8"/>
      <c r="BC1615" s="8"/>
    </row>
    <row r="1616" spans="1:55" x14ac:dyDescent="0.25">
      <c r="A1616" s="46">
        <v>74.3</v>
      </c>
      <c r="B1616" s="48" t="b">
        <v>1</v>
      </c>
      <c r="U1616" s="37"/>
      <c r="V1616" s="37"/>
      <c r="W1616" s="9"/>
      <c r="X1616" s="8"/>
      <c r="Y1616" s="8"/>
      <c r="Z1616" s="8"/>
      <c r="AA1616" s="8"/>
      <c r="AB1616" s="8"/>
      <c r="AC1616" s="8"/>
      <c r="AD1616" s="8"/>
      <c r="AE1616" s="8"/>
      <c r="AG1616" s="37"/>
      <c r="AH1616" s="37"/>
      <c r="AI1616" s="9"/>
      <c r="AJ1616" s="8"/>
      <c r="AK1616" s="8"/>
      <c r="AL1616" s="8"/>
      <c r="AM1616" s="8"/>
      <c r="AN1616" s="8"/>
      <c r="AO1616" s="8"/>
      <c r="AP1616" s="8"/>
      <c r="AQ1616" s="8"/>
      <c r="AS1616" s="37"/>
      <c r="AT1616" s="37"/>
      <c r="AU1616" s="9"/>
      <c r="AV1616" s="8"/>
      <c r="AW1616" s="8"/>
      <c r="AX1616" s="8"/>
      <c r="AY1616" s="8"/>
      <c r="AZ1616" s="8"/>
      <c r="BA1616" s="8"/>
      <c r="BB1616" s="8"/>
      <c r="BC1616" s="8"/>
    </row>
    <row r="1617" spans="1:55" x14ac:dyDescent="0.25">
      <c r="A1617" s="46">
        <v>73.400000000000006</v>
      </c>
      <c r="B1617" s="48" t="b">
        <v>1</v>
      </c>
      <c r="U1617" s="37"/>
      <c r="V1617" s="37"/>
      <c r="W1617" s="9"/>
      <c r="X1617" s="8"/>
      <c r="Y1617" s="8"/>
      <c r="Z1617" s="8"/>
      <c r="AA1617" s="8"/>
      <c r="AB1617" s="8"/>
      <c r="AC1617" s="8"/>
      <c r="AD1617" s="8"/>
      <c r="AE1617" s="8"/>
      <c r="AG1617" s="37"/>
      <c r="AH1617" s="37"/>
      <c r="AI1617" s="9"/>
      <c r="AJ1617" s="8"/>
      <c r="AK1617" s="8"/>
      <c r="AL1617" s="8"/>
      <c r="AM1617" s="8"/>
      <c r="AN1617" s="8"/>
      <c r="AO1617" s="8"/>
      <c r="AP1617" s="8"/>
      <c r="AQ1617" s="8"/>
      <c r="AS1617" s="37"/>
      <c r="AT1617" s="37"/>
      <c r="AU1617" s="9"/>
      <c r="AV1617" s="8"/>
      <c r="AW1617" s="8"/>
      <c r="AX1617" s="8"/>
      <c r="AY1617" s="8"/>
      <c r="AZ1617" s="8"/>
      <c r="BA1617" s="8"/>
      <c r="BB1617" s="8"/>
      <c r="BC1617" s="8"/>
    </row>
    <row r="1618" spans="1:55" x14ac:dyDescent="0.25">
      <c r="A1618" s="46">
        <v>72.7</v>
      </c>
      <c r="B1618" s="48" t="b">
        <v>1</v>
      </c>
      <c r="U1618" s="37"/>
      <c r="V1618" s="37"/>
      <c r="W1618" s="9"/>
      <c r="X1618" s="8"/>
      <c r="Y1618" s="8"/>
      <c r="Z1618" s="8"/>
      <c r="AA1618" s="8"/>
      <c r="AB1618" s="8"/>
      <c r="AC1618" s="8"/>
      <c r="AD1618" s="8"/>
      <c r="AE1618" s="8"/>
      <c r="AG1618" s="37"/>
      <c r="AH1618" s="37"/>
      <c r="AI1618" s="9"/>
      <c r="AJ1618" s="8"/>
      <c r="AK1618" s="8"/>
      <c r="AL1618" s="8"/>
      <c r="AM1618" s="8"/>
      <c r="AN1618" s="8"/>
      <c r="AO1618" s="8"/>
      <c r="AP1618" s="8"/>
      <c r="AQ1618" s="8"/>
      <c r="AS1618" s="37"/>
      <c r="AT1618" s="37"/>
      <c r="AU1618" s="9"/>
      <c r="AV1618" s="8"/>
      <c r="AW1618" s="8"/>
      <c r="AX1618" s="8"/>
      <c r="AY1618" s="8"/>
      <c r="AZ1618" s="8"/>
      <c r="BA1618" s="8"/>
      <c r="BB1618" s="8"/>
      <c r="BC1618" s="8"/>
    </row>
    <row r="1619" spans="1:55" x14ac:dyDescent="0.25">
      <c r="A1619" s="46">
        <v>71.8</v>
      </c>
      <c r="B1619" s="48" t="b">
        <v>1</v>
      </c>
      <c r="U1619" s="37"/>
      <c r="V1619" s="37"/>
      <c r="W1619" s="9"/>
      <c r="X1619" s="8"/>
      <c r="Y1619" s="8"/>
      <c r="Z1619" s="8"/>
      <c r="AA1619" s="8"/>
      <c r="AB1619" s="8"/>
      <c r="AC1619" s="8"/>
      <c r="AD1619" s="8"/>
      <c r="AE1619" s="8"/>
      <c r="AG1619" s="37"/>
      <c r="AH1619" s="37"/>
      <c r="AI1619" s="9"/>
      <c r="AJ1619" s="8"/>
      <c r="AK1619" s="8"/>
      <c r="AL1619" s="8"/>
      <c r="AM1619" s="8"/>
      <c r="AN1619" s="8"/>
      <c r="AO1619" s="8"/>
      <c r="AP1619" s="8"/>
      <c r="AQ1619" s="8"/>
      <c r="AS1619" s="37"/>
      <c r="AT1619" s="37"/>
      <c r="AU1619" s="9"/>
      <c r="AV1619" s="8"/>
      <c r="AW1619" s="8"/>
      <c r="AX1619" s="8"/>
      <c r="AY1619" s="8"/>
      <c r="AZ1619" s="8"/>
      <c r="BA1619" s="8"/>
      <c r="BB1619" s="8"/>
      <c r="BC1619" s="8"/>
    </row>
    <row r="1620" spans="1:55" x14ac:dyDescent="0.25">
      <c r="A1620" s="46">
        <v>78</v>
      </c>
      <c r="B1620" s="48" t="b">
        <v>1</v>
      </c>
      <c r="U1620" s="37"/>
      <c r="V1620" s="37"/>
      <c r="W1620" s="9"/>
      <c r="X1620" s="8"/>
      <c r="Y1620" s="8"/>
      <c r="Z1620" s="8"/>
      <c r="AA1620" s="8"/>
      <c r="AB1620" s="8"/>
      <c r="AC1620" s="8"/>
      <c r="AD1620" s="8"/>
      <c r="AE1620" s="8"/>
      <c r="AG1620" s="37"/>
      <c r="AH1620" s="37"/>
      <c r="AI1620" s="9"/>
      <c r="AJ1620" s="8"/>
      <c r="AK1620" s="8"/>
      <c r="AL1620" s="8"/>
      <c r="AM1620" s="8"/>
      <c r="AN1620" s="8"/>
      <c r="AO1620" s="8"/>
      <c r="AP1620" s="8"/>
      <c r="AQ1620" s="8"/>
      <c r="AS1620" s="37"/>
      <c r="AT1620" s="37"/>
      <c r="AU1620" s="9"/>
      <c r="AV1620" s="8"/>
      <c r="AW1620" s="8"/>
      <c r="AX1620" s="8"/>
      <c r="AY1620" s="8"/>
      <c r="AZ1620" s="8"/>
      <c r="BA1620" s="8"/>
      <c r="BB1620" s="8"/>
      <c r="BC1620" s="8"/>
    </row>
    <row r="1621" spans="1:55" x14ac:dyDescent="0.25">
      <c r="A1621" s="46">
        <v>69.599999999999994</v>
      </c>
      <c r="B1621" s="48" t="b">
        <v>1</v>
      </c>
      <c r="U1621" s="37"/>
      <c r="V1621" s="37"/>
      <c r="W1621" s="9"/>
      <c r="X1621" s="8"/>
      <c r="Y1621" s="8"/>
      <c r="Z1621" s="8"/>
      <c r="AA1621" s="8"/>
      <c r="AB1621" s="8"/>
      <c r="AC1621" s="8"/>
      <c r="AD1621" s="8"/>
      <c r="AE1621" s="8"/>
      <c r="AG1621" s="37"/>
      <c r="AH1621" s="37"/>
      <c r="AI1621" s="9"/>
      <c r="AJ1621" s="8"/>
      <c r="AK1621" s="8"/>
      <c r="AL1621" s="8"/>
      <c r="AM1621" s="8"/>
      <c r="AN1621" s="8"/>
      <c r="AO1621" s="8"/>
      <c r="AP1621" s="8"/>
      <c r="AQ1621" s="8"/>
      <c r="AS1621" s="37"/>
      <c r="AT1621" s="37"/>
      <c r="AU1621" s="9"/>
      <c r="AV1621" s="8"/>
      <c r="AW1621" s="8"/>
      <c r="AX1621" s="8"/>
      <c r="AY1621" s="8"/>
      <c r="AZ1621" s="8"/>
      <c r="BA1621" s="8"/>
      <c r="BB1621" s="8"/>
      <c r="BC1621" s="8"/>
    </row>
    <row r="1622" spans="1:55" x14ac:dyDescent="0.25">
      <c r="A1622" s="46">
        <v>58.2</v>
      </c>
      <c r="B1622" s="48" t="b">
        <v>1</v>
      </c>
      <c r="U1622" s="37"/>
      <c r="V1622" s="37"/>
      <c r="W1622" s="9"/>
      <c r="X1622" s="8"/>
      <c r="Y1622" s="8"/>
      <c r="Z1622" s="8"/>
      <c r="AA1622" s="8"/>
      <c r="AB1622" s="8"/>
      <c r="AC1622" s="8"/>
      <c r="AD1622" s="8"/>
      <c r="AE1622" s="8"/>
      <c r="AG1622" s="37"/>
      <c r="AH1622" s="37"/>
      <c r="AI1622" s="9"/>
      <c r="AJ1622" s="8"/>
      <c r="AK1622" s="8"/>
      <c r="AL1622" s="8"/>
      <c r="AM1622" s="8"/>
      <c r="AN1622" s="8"/>
      <c r="AO1622" s="8"/>
      <c r="AP1622" s="8"/>
      <c r="AQ1622" s="8"/>
      <c r="AS1622" s="37"/>
      <c r="AT1622" s="37"/>
      <c r="AU1622" s="9"/>
      <c r="AV1622" s="8"/>
      <c r="AW1622" s="8"/>
      <c r="AX1622" s="8"/>
      <c r="AY1622" s="8"/>
      <c r="AZ1622" s="8"/>
      <c r="BA1622" s="8"/>
      <c r="BB1622" s="8"/>
      <c r="BC1622" s="8"/>
    </row>
    <row r="1623" spans="1:55" x14ac:dyDescent="0.25">
      <c r="A1623" s="46">
        <v>57.8</v>
      </c>
      <c r="B1623" s="48" t="b">
        <v>1</v>
      </c>
      <c r="U1623" s="37"/>
      <c r="V1623" s="37"/>
      <c r="W1623" s="9"/>
      <c r="X1623" s="8"/>
      <c r="Y1623" s="8"/>
      <c r="Z1623" s="8"/>
      <c r="AA1623" s="8"/>
      <c r="AB1623" s="8"/>
      <c r="AC1623" s="8"/>
      <c r="AD1623" s="8"/>
      <c r="AE1623" s="8"/>
      <c r="AG1623" s="37"/>
      <c r="AH1623" s="37"/>
      <c r="AI1623" s="9"/>
      <c r="AJ1623" s="8"/>
      <c r="AK1623" s="8"/>
      <c r="AL1623" s="8"/>
      <c r="AM1623" s="8"/>
      <c r="AN1623" s="8"/>
      <c r="AO1623" s="8"/>
      <c r="AP1623" s="8"/>
      <c r="AQ1623" s="8"/>
      <c r="AS1623" s="37"/>
      <c r="AT1623" s="37"/>
      <c r="AU1623" s="9"/>
      <c r="AV1623" s="8"/>
      <c r="AW1623" s="8"/>
      <c r="AX1623" s="8"/>
      <c r="AY1623" s="8"/>
      <c r="AZ1623" s="8"/>
      <c r="BA1623" s="8"/>
      <c r="BB1623" s="8"/>
      <c r="BC1623" s="8"/>
    </row>
    <row r="1624" spans="1:55" x14ac:dyDescent="0.25">
      <c r="A1624" s="46">
        <v>57.3</v>
      </c>
      <c r="B1624" s="48" t="b">
        <v>1</v>
      </c>
      <c r="U1624" s="37"/>
      <c r="V1624" s="37"/>
      <c r="W1624" s="9"/>
      <c r="X1624" s="8"/>
      <c r="Y1624" s="8"/>
      <c r="Z1624" s="8"/>
      <c r="AA1624" s="8"/>
      <c r="AB1624" s="8"/>
      <c r="AC1624" s="8"/>
      <c r="AD1624" s="8"/>
      <c r="AE1624" s="8"/>
      <c r="AG1624" s="37"/>
      <c r="AH1624" s="37"/>
      <c r="AI1624" s="9"/>
      <c r="AJ1624" s="8"/>
      <c r="AK1624" s="8"/>
      <c r="AL1624" s="8"/>
      <c r="AM1624" s="8"/>
      <c r="AN1624" s="8"/>
      <c r="AO1624" s="8"/>
      <c r="AP1624" s="8"/>
      <c r="AQ1624" s="8"/>
      <c r="AS1624" s="37"/>
      <c r="AT1624" s="37"/>
      <c r="AU1624" s="9"/>
      <c r="AV1624" s="8"/>
      <c r="AW1624" s="8"/>
      <c r="AX1624" s="8"/>
      <c r="AY1624" s="8"/>
      <c r="AZ1624" s="8"/>
      <c r="BA1624" s="8"/>
      <c r="BB1624" s="8"/>
      <c r="BC1624" s="8"/>
    </row>
    <row r="1625" spans="1:55" x14ac:dyDescent="0.25">
      <c r="A1625" s="46">
        <v>57.2</v>
      </c>
      <c r="B1625" s="48" t="b">
        <v>1</v>
      </c>
      <c r="U1625" s="37"/>
      <c r="V1625" s="37"/>
      <c r="W1625" s="9"/>
      <c r="X1625" s="8"/>
      <c r="Y1625" s="8"/>
      <c r="Z1625" s="8"/>
      <c r="AA1625" s="8"/>
      <c r="AB1625" s="8"/>
      <c r="AC1625" s="8"/>
      <c r="AD1625" s="8"/>
      <c r="AE1625" s="8"/>
      <c r="AG1625" s="37"/>
      <c r="AH1625" s="37"/>
      <c r="AI1625" s="9"/>
      <c r="AJ1625" s="8"/>
      <c r="AK1625" s="8"/>
      <c r="AL1625" s="8"/>
      <c r="AM1625" s="8"/>
      <c r="AN1625" s="8"/>
      <c r="AO1625" s="8"/>
      <c r="AP1625" s="8"/>
      <c r="AQ1625" s="8"/>
      <c r="AS1625" s="37"/>
      <c r="AT1625" s="37"/>
      <c r="AU1625" s="9"/>
      <c r="AV1625" s="8"/>
      <c r="AW1625" s="8"/>
      <c r="AX1625" s="8"/>
      <c r="AY1625" s="8"/>
      <c r="AZ1625" s="8"/>
      <c r="BA1625" s="8"/>
      <c r="BB1625" s="8"/>
      <c r="BC1625" s="8"/>
    </row>
    <row r="1626" spans="1:55" x14ac:dyDescent="0.25">
      <c r="A1626" s="46">
        <v>56.8</v>
      </c>
      <c r="B1626" s="48" t="b">
        <v>1</v>
      </c>
      <c r="U1626" s="37"/>
      <c r="V1626" s="37"/>
      <c r="W1626" s="9"/>
      <c r="X1626" s="8"/>
      <c r="Y1626" s="8"/>
      <c r="Z1626" s="8"/>
      <c r="AA1626" s="8"/>
      <c r="AB1626" s="8"/>
      <c r="AC1626" s="8"/>
      <c r="AD1626" s="8"/>
      <c r="AE1626" s="8"/>
      <c r="AG1626" s="37"/>
      <c r="AH1626" s="37"/>
      <c r="AI1626" s="9"/>
      <c r="AJ1626" s="8"/>
      <c r="AK1626" s="8"/>
      <c r="AL1626" s="8"/>
      <c r="AM1626" s="8"/>
      <c r="AN1626" s="8"/>
      <c r="AO1626" s="8"/>
      <c r="AP1626" s="8"/>
      <c r="AQ1626" s="8"/>
      <c r="AS1626" s="37"/>
      <c r="AT1626" s="37"/>
      <c r="AU1626" s="9"/>
      <c r="AV1626" s="8"/>
      <c r="AW1626" s="8"/>
      <c r="AX1626" s="8"/>
      <c r="AY1626" s="8"/>
      <c r="AZ1626" s="8"/>
      <c r="BA1626" s="8"/>
      <c r="BB1626" s="8"/>
      <c r="BC1626" s="8"/>
    </row>
    <row r="1627" spans="1:55" x14ac:dyDescent="0.25">
      <c r="A1627" s="46">
        <v>56.5</v>
      </c>
      <c r="B1627" s="48" t="b">
        <v>1</v>
      </c>
      <c r="U1627" s="37"/>
      <c r="V1627" s="37"/>
      <c r="W1627" s="9"/>
      <c r="X1627" s="8"/>
      <c r="Y1627" s="8"/>
      <c r="Z1627" s="8"/>
      <c r="AA1627" s="8"/>
      <c r="AB1627" s="8"/>
      <c r="AC1627" s="8"/>
      <c r="AD1627" s="8"/>
      <c r="AE1627" s="8"/>
      <c r="AG1627" s="37"/>
      <c r="AH1627" s="37"/>
      <c r="AI1627" s="9"/>
      <c r="AJ1627" s="8"/>
      <c r="AK1627" s="8"/>
      <c r="AL1627" s="8"/>
      <c r="AM1627" s="8"/>
      <c r="AN1627" s="8"/>
      <c r="AO1627" s="8"/>
      <c r="AP1627" s="8"/>
      <c r="AQ1627" s="8"/>
      <c r="AS1627" s="37"/>
      <c r="AT1627" s="37"/>
      <c r="AU1627" s="9"/>
      <c r="AV1627" s="8"/>
      <c r="AW1627" s="8"/>
      <c r="AX1627" s="8"/>
      <c r="AY1627" s="8"/>
      <c r="AZ1627" s="8"/>
      <c r="BA1627" s="8"/>
      <c r="BB1627" s="8"/>
      <c r="BC1627" s="8"/>
    </row>
    <row r="1628" spans="1:55" x14ac:dyDescent="0.25">
      <c r="A1628" s="46">
        <v>56</v>
      </c>
      <c r="B1628" s="48" t="b">
        <v>1</v>
      </c>
      <c r="U1628" s="37"/>
      <c r="V1628" s="37"/>
      <c r="W1628" s="9"/>
      <c r="X1628" s="8"/>
      <c r="Y1628" s="8"/>
      <c r="Z1628" s="8"/>
      <c r="AA1628" s="8"/>
      <c r="AB1628" s="8"/>
      <c r="AC1628" s="8"/>
      <c r="AD1628" s="8"/>
      <c r="AE1628" s="8"/>
      <c r="AG1628" s="37"/>
      <c r="AH1628" s="37"/>
      <c r="AI1628" s="9"/>
      <c r="AJ1628" s="8"/>
      <c r="AK1628" s="8"/>
      <c r="AL1628" s="8"/>
      <c r="AM1628" s="8"/>
      <c r="AN1628" s="8"/>
      <c r="AO1628" s="8"/>
      <c r="AP1628" s="8"/>
      <c r="AQ1628" s="8"/>
      <c r="AS1628" s="37"/>
      <c r="AT1628" s="37"/>
      <c r="AU1628" s="9"/>
      <c r="AV1628" s="8"/>
      <c r="AW1628" s="8"/>
      <c r="AX1628" s="8"/>
      <c r="AY1628" s="8"/>
      <c r="AZ1628" s="8"/>
      <c r="BA1628" s="8"/>
      <c r="BB1628" s="8"/>
      <c r="BC1628" s="8"/>
    </row>
    <row r="1629" spans="1:55" x14ac:dyDescent="0.25">
      <c r="A1629" s="46">
        <v>55.5</v>
      </c>
      <c r="B1629" s="48" t="b">
        <v>1</v>
      </c>
      <c r="U1629" s="37"/>
      <c r="V1629" s="37"/>
      <c r="W1629" s="9"/>
      <c r="X1629" s="8"/>
      <c r="Y1629" s="8"/>
      <c r="Z1629" s="8"/>
      <c r="AA1629" s="8"/>
      <c r="AB1629" s="8"/>
      <c r="AC1629" s="8"/>
      <c r="AD1629" s="8"/>
      <c r="AE1629" s="8"/>
      <c r="AG1629" s="37"/>
      <c r="AH1629" s="37"/>
      <c r="AI1629" s="9"/>
      <c r="AJ1629" s="8"/>
      <c r="AK1629" s="8"/>
      <c r="AL1629" s="8"/>
      <c r="AM1629" s="8"/>
      <c r="AN1629" s="8"/>
      <c r="AO1629" s="8"/>
      <c r="AP1629" s="8"/>
      <c r="AQ1629" s="8"/>
      <c r="AS1629" s="37"/>
      <c r="AT1629" s="37"/>
      <c r="AU1629" s="9"/>
      <c r="AV1629" s="8"/>
      <c r="AW1629" s="8"/>
      <c r="AX1629" s="8"/>
      <c r="AY1629" s="8"/>
      <c r="AZ1629" s="8"/>
      <c r="BA1629" s="8"/>
      <c r="BB1629" s="8"/>
      <c r="BC1629" s="8"/>
    </row>
    <row r="1630" spans="1:55" x14ac:dyDescent="0.25">
      <c r="A1630" s="46">
        <v>55</v>
      </c>
      <c r="B1630" s="48" t="b">
        <v>1</v>
      </c>
      <c r="U1630" s="37"/>
      <c r="V1630" s="37"/>
      <c r="W1630" s="9"/>
      <c r="X1630" s="8"/>
      <c r="Y1630" s="8"/>
      <c r="Z1630" s="8"/>
      <c r="AA1630" s="8"/>
      <c r="AB1630" s="8"/>
      <c r="AC1630" s="8"/>
      <c r="AD1630" s="8"/>
      <c r="AE1630" s="8"/>
      <c r="AG1630" s="37"/>
      <c r="AH1630" s="37"/>
      <c r="AI1630" s="9"/>
      <c r="AJ1630" s="8"/>
      <c r="AK1630" s="8"/>
      <c r="AL1630" s="8"/>
      <c r="AM1630" s="8"/>
      <c r="AN1630" s="8"/>
      <c r="AO1630" s="8"/>
      <c r="AP1630" s="8"/>
      <c r="AQ1630" s="8"/>
      <c r="AS1630" s="37"/>
      <c r="AT1630" s="37"/>
      <c r="AU1630" s="9"/>
      <c r="AV1630" s="8"/>
      <c r="AW1630" s="8"/>
      <c r="AX1630" s="8"/>
      <c r="AY1630" s="8"/>
      <c r="AZ1630" s="8"/>
      <c r="BA1630" s="8"/>
      <c r="BB1630" s="8"/>
      <c r="BC1630" s="8"/>
    </row>
    <row r="1631" spans="1:55" x14ac:dyDescent="0.25">
      <c r="A1631" s="46">
        <v>54.3</v>
      </c>
      <c r="B1631" s="48" t="b">
        <v>1</v>
      </c>
      <c r="U1631" s="37"/>
      <c r="V1631" s="37"/>
      <c r="W1631" s="9"/>
      <c r="X1631" s="8"/>
      <c r="Y1631" s="8"/>
      <c r="Z1631" s="8"/>
      <c r="AA1631" s="8"/>
      <c r="AB1631" s="8"/>
      <c r="AC1631" s="8"/>
      <c r="AD1631" s="8"/>
      <c r="AE1631" s="8"/>
      <c r="AG1631" s="37"/>
      <c r="AH1631" s="37"/>
      <c r="AI1631" s="9"/>
      <c r="AJ1631" s="8"/>
      <c r="AK1631" s="8"/>
      <c r="AL1631" s="8"/>
      <c r="AM1631" s="8"/>
      <c r="AN1631" s="8"/>
      <c r="AO1631" s="8"/>
      <c r="AP1631" s="8"/>
      <c r="AQ1631" s="8"/>
      <c r="AS1631" s="37"/>
      <c r="AT1631" s="37"/>
      <c r="AU1631" s="9"/>
      <c r="AV1631" s="8"/>
      <c r="AW1631" s="8"/>
      <c r="AX1631" s="8"/>
      <c r="AY1631" s="8"/>
      <c r="AZ1631" s="8"/>
      <c r="BA1631" s="8"/>
      <c r="BB1631" s="8"/>
      <c r="BC1631" s="8"/>
    </row>
    <row r="1632" spans="1:55" x14ac:dyDescent="0.25">
      <c r="A1632" s="46">
        <v>53.6</v>
      </c>
      <c r="B1632" s="48" t="b">
        <v>1</v>
      </c>
      <c r="U1632" s="37"/>
      <c r="V1632" s="37"/>
      <c r="W1632" s="9"/>
      <c r="X1632" s="8"/>
      <c r="Y1632" s="8"/>
      <c r="Z1632" s="8"/>
      <c r="AA1632" s="8"/>
      <c r="AB1632" s="8"/>
      <c r="AC1632" s="8"/>
      <c r="AD1632" s="8"/>
      <c r="AE1632" s="8"/>
      <c r="AG1632" s="37"/>
      <c r="AH1632" s="37"/>
      <c r="AI1632" s="9"/>
      <c r="AJ1632" s="8"/>
      <c r="AK1632" s="8"/>
      <c r="AL1632" s="8"/>
      <c r="AM1632" s="8"/>
      <c r="AN1632" s="8"/>
      <c r="AO1632" s="8"/>
      <c r="AP1632" s="8"/>
      <c r="AQ1632" s="8"/>
      <c r="AS1632" s="37"/>
      <c r="AT1632" s="37"/>
      <c r="AU1632" s="9"/>
      <c r="AV1632" s="8"/>
      <c r="AW1632" s="8"/>
      <c r="AX1632" s="8"/>
      <c r="AY1632" s="8"/>
      <c r="AZ1632" s="8"/>
      <c r="BA1632" s="8"/>
      <c r="BB1632" s="8"/>
      <c r="BC1632" s="8"/>
    </row>
    <row r="1633" spans="1:55" x14ac:dyDescent="0.25">
      <c r="A1633" s="46">
        <v>52.8</v>
      </c>
      <c r="B1633" s="48" t="b">
        <v>1</v>
      </c>
      <c r="U1633" s="37"/>
      <c r="V1633" s="37"/>
      <c r="W1633" s="9"/>
      <c r="X1633" s="8"/>
      <c r="Y1633" s="8"/>
      <c r="Z1633" s="8"/>
      <c r="AA1633" s="8"/>
      <c r="AB1633" s="8"/>
      <c r="AC1633" s="8"/>
      <c r="AD1633" s="8"/>
      <c r="AE1633" s="8"/>
      <c r="AG1633" s="37"/>
      <c r="AH1633" s="37"/>
      <c r="AI1633" s="9"/>
      <c r="AJ1633" s="8"/>
      <c r="AK1633" s="8"/>
      <c r="AL1633" s="8"/>
      <c r="AM1633" s="8"/>
      <c r="AN1633" s="8"/>
      <c r="AO1633" s="8"/>
      <c r="AP1633" s="8"/>
      <c r="AQ1633" s="8"/>
      <c r="AS1633" s="37"/>
      <c r="AT1633" s="37"/>
      <c r="AU1633" s="9"/>
      <c r="AV1633" s="8"/>
      <c r="AW1633" s="8"/>
      <c r="AX1633" s="8"/>
      <c r="AY1633" s="8"/>
      <c r="AZ1633" s="8"/>
      <c r="BA1633" s="8"/>
      <c r="BB1633" s="8"/>
      <c r="BC1633" s="8"/>
    </row>
    <row r="1634" spans="1:55" x14ac:dyDescent="0.25">
      <c r="A1634" s="46">
        <v>52</v>
      </c>
      <c r="B1634" s="48" t="b">
        <v>1</v>
      </c>
      <c r="U1634" s="37"/>
      <c r="V1634" s="37"/>
      <c r="W1634" s="9"/>
      <c r="X1634" s="8"/>
      <c r="Y1634" s="8"/>
      <c r="Z1634" s="8"/>
      <c r="AA1634" s="8"/>
      <c r="AB1634" s="8"/>
      <c r="AC1634" s="8"/>
      <c r="AD1634" s="8"/>
      <c r="AE1634" s="8"/>
      <c r="AG1634" s="37"/>
      <c r="AH1634" s="37"/>
      <c r="AI1634" s="9"/>
      <c r="AJ1634" s="8"/>
      <c r="AK1634" s="8"/>
      <c r="AL1634" s="8"/>
      <c r="AM1634" s="8"/>
      <c r="AN1634" s="8"/>
      <c r="AO1634" s="8"/>
      <c r="AP1634" s="8"/>
      <c r="AQ1634" s="8"/>
      <c r="AS1634" s="37"/>
      <c r="AT1634" s="37"/>
      <c r="AU1634" s="9"/>
      <c r="AV1634" s="8"/>
      <c r="AW1634" s="8"/>
      <c r="AX1634" s="8"/>
      <c r="AY1634" s="8"/>
      <c r="AZ1634" s="8"/>
      <c r="BA1634" s="8"/>
      <c r="BB1634" s="8"/>
      <c r="BC1634" s="8"/>
    </row>
    <row r="1635" spans="1:55" x14ac:dyDescent="0.25">
      <c r="A1635" s="46">
        <v>51.2</v>
      </c>
      <c r="B1635" s="48" t="b">
        <v>1</v>
      </c>
      <c r="U1635" s="37"/>
      <c r="V1635" s="37"/>
      <c r="W1635" s="9"/>
      <c r="X1635" s="8"/>
      <c r="Y1635" s="8"/>
      <c r="Z1635" s="8"/>
      <c r="AA1635" s="8"/>
      <c r="AB1635" s="8"/>
      <c r="AC1635" s="8"/>
      <c r="AD1635" s="8"/>
      <c r="AE1635" s="8"/>
      <c r="AG1635" s="37"/>
      <c r="AH1635" s="37"/>
      <c r="AI1635" s="9"/>
      <c r="AJ1635" s="8"/>
      <c r="AK1635" s="8"/>
      <c r="AL1635" s="8"/>
      <c r="AM1635" s="8"/>
      <c r="AN1635" s="8"/>
      <c r="AO1635" s="8"/>
      <c r="AP1635" s="8"/>
      <c r="AQ1635" s="8"/>
      <c r="AS1635" s="37"/>
      <c r="AT1635" s="37"/>
      <c r="AU1635" s="9"/>
      <c r="AV1635" s="8"/>
      <c r="AW1635" s="8"/>
      <c r="AX1635" s="8"/>
      <c r="AY1635" s="8"/>
      <c r="AZ1635" s="8"/>
      <c r="BA1635" s="8"/>
      <c r="BB1635" s="8"/>
      <c r="BC1635" s="8"/>
    </row>
    <row r="1636" spans="1:55" x14ac:dyDescent="0.25">
      <c r="A1636" s="46">
        <v>55</v>
      </c>
      <c r="B1636" s="48" t="b">
        <v>1</v>
      </c>
      <c r="U1636" s="37"/>
      <c r="V1636" s="37"/>
      <c r="W1636" s="9"/>
      <c r="X1636" s="8"/>
      <c r="Y1636" s="8"/>
      <c r="Z1636" s="8"/>
      <c r="AA1636" s="8"/>
      <c r="AB1636" s="8"/>
      <c r="AC1636" s="8"/>
      <c r="AD1636" s="8"/>
      <c r="AE1636" s="8"/>
      <c r="AG1636" s="37"/>
      <c r="AH1636" s="37"/>
      <c r="AI1636" s="9"/>
      <c r="AJ1636" s="8"/>
      <c r="AK1636" s="8"/>
      <c r="AL1636" s="8"/>
      <c r="AM1636" s="8"/>
      <c r="AN1636" s="8"/>
      <c r="AO1636" s="8"/>
      <c r="AP1636" s="8"/>
      <c r="AQ1636" s="8"/>
      <c r="AS1636" s="37"/>
      <c r="AT1636" s="37"/>
      <c r="AU1636" s="9"/>
      <c r="AV1636" s="8"/>
      <c r="AW1636" s="8"/>
      <c r="AX1636" s="8"/>
      <c r="AY1636" s="8"/>
      <c r="AZ1636" s="8"/>
      <c r="BA1636" s="8"/>
      <c r="BB1636" s="8"/>
      <c r="BC1636" s="8"/>
    </row>
    <row r="1637" spans="1:55" x14ac:dyDescent="0.25">
      <c r="A1637" s="46">
        <v>49.8</v>
      </c>
      <c r="B1637" s="48" t="b">
        <v>1</v>
      </c>
      <c r="U1637" s="37"/>
      <c r="V1637" s="37"/>
      <c r="W1637" s="9"/>
      <c r="X1637" s="8"/>
      <c r="Y1637" s="8"/>
      <c r="Z1637" s="8"/>
      <c r="AA1637" s="8"/>
      <c r="AB1637" s="8"/>
      <c r="AC1637" s="8"/>
      <c r="AD1637" s="8"/>
      <c r="AE1637" s="8"/>
      <c r="AG1637" s="37"/>
      <c r="AH1637" s="37"/>
      <c r="AI1637" s="9"/>
      <c r="AJ1637" s="8"/>
      <c r="AK1637" s="8"/>
      <c r="AL1637" s="8"/>
      <c r="AM1637" s="8"/>
      <c r="AN1637" s="8"/>
      <c r="AO1637" s="8"/>
      <c r="AP1637" s="8"/>
      <c r="AQ1637" s="8"/>
      <c r="AS1637" s="37"/>
      <c r="AT1637" s="37"/>
      <c r="AU1637" s="9"/>
      <c r="AV1637" s="8"/>
      <c r="AW1637" s="8"/>
      <c r="AX1637" s="8"/>
      <c r="AY1637" s="8"/>
      <c r="AZ1637" s="8"/>
      <c r="BA1637" s="8"/>
      <c r="BB1637" s="8"/>
      <c r="BC1637" s="8"/>
    </row>
    <row r="1638" spans="1:55" x14ac:dyDescent="0.25">
      <c r="A1638" s="46">
        <v>81.7</v>
      </c>
      <c r="B1638" s="48" t="b">
        <v>1</v>
      </c>
      <c r="U1638" s="37"/>
      <c r="V1638" s="37"/>
      <c r="W1638" s="9"/>
      <c r="X1638" s="8"/>
      <c r="Y1638" s="8"/>
      <c r="Z1638" s="8"/>
      <c r="AA1638" s="8"/>
      <c r="AB1638" s="8"/>
      <c r="AC1638" s="8"/>
      <c r="AD1638" s="8"/>
      <c r="AE1638" s="8"/>
      <c r="AG1638" s="37"/>
      <c r="AH1638" s="37"/>
      <c r="AI1638" s="9"/>
      <c r="AJ1638" s="8"/>
      <c r="AK1638" s="8"/>
      <c r="AL1638" s="8"/>
      <c r="AM1638" s="8"/>
      <c r="AN1638" s="8"/>
      <c r="AO1638" s="8"/>
      <c r="AP1638" s="8"/>
      <c r="AQ1638" s="8"/>
      <c r="AS1638" s="37"/>
      <c r="AT1638" s="37"/>
      <c r="AU1638" s="9"/>
      <c r="AV1638" s="8"/>
      <c r="AW1638" s="8"/>
      <c r="AX1638" s="8"/>
      <c r="AY1638" s="8"/>
      <c r="AZ1638" s="8"/>
      <c r="BA1638" s="8"/>
      <c r="BB1638" s="8"/>
      <c r="BC1638" s="8"/>
    </row>
    <row r="1639" spans="1:55" x14ac:dyDescent="0.25">
      <c r="A1639" s="46">
        <v>81.400000000000006</v>
      </c>
      <c r="B1639" s="48" t="b">
        <v>1</v>
      </c>
      <c r="U1639" s="37"/>
      <c r="V1639" s="37"/>
      <c r="W1639" s="9"/>
      <c r="X1639" s="8"/>
      <c r="Y1639" s="8"/>
      <c r="Z1639" s="8"/>
      <c r="AA1639" s="8"/>
      <c r="AB1639" s="8"/>
      <c r="AC1639" s="8"/>
      <c r="AD1639" s="8"/>
      <c r="AE1639" s="8"/>
      <c r="AG1639" s="37"/>
      <c r="AH1639" s="37"/>
      <c r="AI1639" s="9"/>
      <c r="AJ1639" s="8"/>
      <c r="AK1639" s="8"/>
      <c r="AL1639" s="8"/>
      <c r="AM1639" s="8"/>
      <c r="AN1639" s="8"/>
      <c r="AO1639" s="8"/>
      <c r="AP1639" s="8"/>
      <c r="AQ1639" s="8"/>
      <c r="AS1639" s="37"/>
      <c r="AT1639" s="37"/>
      <c r="AU1639" s="9"/>
      <c r="AV1639" s="8"/>
      <c r="AW1639" s="8"/>
      <c r="AX1639" s="8"/>
      <c r="AY1639" s="8"/>
      <c r="AZ1639" s="8"/>
      <c r="BA1639" s="8"/>
      <c r="BB1639" s="8"/>
      <c r="BC1639" s="8"/>
    </row>
    <row r="1640" spans="1:55" x14ac:dyDescent="0.25">
      <c r="A1640" s="46">
        <v>81.099999999999994</v>
      </c>
      <c r="B1640" s="48" t="b">
        <v>1</v>
      </c>
      <c r="U1640" s="37"/>
      <c r="V1640" s="37"/>
      <c r="W1640" s="9"/>
      <c r="X1640" s="8"/>
      <c r="Y1640" s="8"/>
      <c r="Z1640" s="8"/>
      <c r="AA1640" s="8"/>
      <c r="AB1640" s="8"/>
      <c r="AC1640" s="8"/>
      <c r="AD1640" s="8"/>
      <c r="AE1640" s="8"/>
      <c r="AG1640" s="37"/>
      <c r="AH1640" s="37"/>
      <c r="AI1640" s="9"/>
      <c r="AJ1640" s="8"/>
      <c r="AK1640" s="8"/>
      <c r="AL1640" s="8"/>
      <c r="AM1640" s="8"/>
      <c r="AN1640" s="8"/>
      <c r="AO1640" s="8"/>
      <c r="AP1640" s="8"/>
      <c r="AQ1640" s="8"/>
      <c r="AS1640" s="37"/>
      <c r="AT1640" s="37"/>
      <c r="AU1640" s="9"/>
      <c r="AV1640" s="8"/>
      <c r="AW1640" s="8"/>
      <c r="AX1640" s="8"/>
      <c r="AY1640" s="8"/>
      <c r="AZ1640" s="8"/>
      <c r="BA1640" s="8"/>
      <c r="BB1640" s="8"/>
      <c r="BC1640" s="8"/>
    </row>
    <row r="1641" spans="1:55" x14ac:dyDescent="0.25">
      <c r="A1641" s="46">
        <v>81</v>
      </c>
      <c r="B1641" s="48" t="b">
        <v>1</v>
      </c>
      <c r="U1641" s="37"/>
      <c r="V1641" s="37"/>
      <c r="W1641" s="9"/>
      <c r="X1641" s="8"/>
      <c r="Y1641" s="8"/>
      <c r="Z1641" s="8"/>
      <c r="AA1641" s="8"/>
      <c r="AB1641" s="8"/>
      <c r="AC1641" s="8"/>
      <c r="AD1641" s="8"/>
      <c r="AE1641" s="8"/>
      <c r="AG1641" s="37"/>
      <c r="AH1641" s="37"/>
      <c r="AI1641" s="9"/>
      <c r="AJ1641" s="8"/>
      <c r="AK1641" s="8"/>
      <c r="AL1641" s="8"/>
      <c r="AM1641" s="8"/>
      <c r="AN1641" s="8"/>
      <c r="AO1641" s="8"/>
      <c r="AP1641" s="8"/>
      <c r="AQ1641" s="8"/>
      <c r="AS1641" s="37"/>
      <c r="AT1641" s="37"/>
      <c r="AU1641" s="9"/>
      <c r="AV1641" s="8"/>
      <c r="AW1641" s="8"/>
      <c r="AX1641" s="8"/>
      <c r="AY1641" s="8"/>
      <c r="AZ1641" s="8"/>
      <c r="BA1641" s="8"/>
      <c r="BB1641" s="8"/>
      <c r="BC1641" s="8"/>
    </row>
    <row r="1642" spans="1:55" x14ac:dyDescent="0.25">
      <c r="A1642" s="46">
        <v>87</v>
      </c>
      <c r="B1642" s="48" t="b">
        <v>1</v>
      </c>
      <c r="U1642" s="37"/>
      <c r="V1642" s="37"/>
      <c r="W1642" s="9"/>
      <c r="X1642" s="8"/>
      <c r="Y1642" s="8"/>
      <c r="Z1642" s="8"/>
      <c r="AA1642" s="8"/>
      <c r="AB1642" s="8"/>
      <c r="AC1642" s="8"/>
      <c r="AD1642" s="8"/>
      <c r="AE1642" s="8"/>
      <c r="AG1642" s="37"/>
      <c r="AH1642" s="37"/>
      <c r="AI1642" s="9"/>
      <c r="AJ1642" s="8"/>
      <c r="AK1642" s="8"/>
      <c r="AL1642" s="8"/>
      <c r="AM1642" s="8"/>
      <c r="AN1642" s="8"/>
      <c r="AO1642" s="8"/>
      <c r="AP1642" s="8"/>
      <c r="AQ1642" s="8"/>
      <c r="AS1642" s="37"/>
      <c r="AT1642" s="37"/>
      <c r="AU1642" s="9"/>
      <c r="AV1642" s="8"/>
      <c r="AW1642" s="8"/>
      <c r="AX1642" s="8"/>
      <c r="AY1642" s="8"/>
      <c r="AZ1642" s="8"/>
      <c r="BA1642" s="8"/>
      <c r="BB1642" s="8"/>
      <c r="BC1642" s="8"/>
    </row>
    <row r="1643" spans="1:55" x14ac:dyDescent="0.25">
      <c r="A1643" s="46">
        <v>83</v>
      </c>
      <c r="B1643" s="48" t="b">
        <v>1</v>
      </c>
      <c r="U1643" s="37"/>
      <c r="V1643" s="37"/>
      <c r="W1643" s="9"/>
      <c r="X1643" s="8"/>
      <c r="Y1643" s="8"/>
      <c r="Z1643" s="8"/>
      <c r="AA1643" s="8"/>
      <c r="AB1643" s="8"/>
      <c r="AC1643" s="8"/>
      <c r="AD1643" s="8"/>
      <c r="AE1643" s="8"/>
      <c r="AG1643" s="37"/>
      <c r="AH1643" s="37"/>
      <c r="AI1643" s="9"/>
      <c r="AJ1643" s="8"/>
      <c r="AK1643" s="8"/>
      <c r="AL1643" s="8"/>
      <c r="AM1643" s="8"/>
      <c r="AN1643" s="8"/>
      <c r="AO1643" s="8"/>
      <c r="AP1643" s="8"/>
      <c r="AQ1643" s="8"/>
      <c r="AS1643" s="37"/>
      <c r="AT1643" s="37"/>
      <c r="AU1643" s="9"/>
      <c r="AV1643" s="8"/>
      <c r="AW1643" s="8"/>
      <c r="AX1643" s="8"/>
      <c r="AY1643" s="8"/>
      <c r="AZ1643" s="8"/>
      <c r="BA1643" s="8"/>
      <c r="BB1643" s="8"/>
      <c r="BC1643" s="8"/>
    </row>
    <row r="1644" spans="1:55" x14ac:dyDescent="0.25">
      <c r="A1644" s="46">
        <v>82</v>
      </c>
      <c r="B1644" s="48" t="b">
        <v>1</v>
      </c>
      <c r="U1644" s="37"/>
      <c r="V1644" s="37"/>
      <c r="W1644" s="9"/>
      <c r="X1644" s="8"/>
      <c r="Y1644" s="8"/>
      <c r="Z1644" s="8"/>
      <c r="AA1644" s="8"/>
      <c r="AB1644" s="8"/>
      <c r="AC1644" s="8"/>
      <c r="AD1644" s="8"/>
      <c r="AE1644" s="8"/>
      <c r="AG1644" s="37"/>
      <c r="AH1644" s="37"/>
      <c r="AI1644" s="9"/>
      <c r="AJ1644" s="8"/>
      <c r="AK1644" s="8"/>
      <c r="AL1644" s="8"/>
      <c r="AM1644" s="8"/>
      <c r="AN1644" s="8"/>
      <c r="AO1644" s="8"/>
      <c r="AP1644" s="8"/>
      <c r="AQ1644" s="8"/>
      <c r="AS1644" s="37"/>
      <c r="AT1644" s="37"/>
      <c r="AU1644" s="9"/>
      <c r="AV1644" s="8"/>
      <c r="AW1644" s="8"/>
      <c r="AX1644" s="8"/>
      <c r="AY1644" s="8"/>
      <c r="AZ1644" s="8"/>
      <c r="BA1644" s="8"/>
      <c r="BB1644" s="8"/>
      <c r="BC1644" s="8"/>
    </row>
    <row r="1645" spans="1:55" x14ac:dyDescent="0.25">
      <c r="A1645" s="46">
        <v>80</v>
      </c>
      <c r="B1645" s="48" t="b">
        <v>1</v>
      </c>
      <c r="U1645" s="37"/>
      <c r="V1645" s="37"/>
      <c r="W1645" s="9"/>
      <c r="X1645" s="8"/>
      <c r="Y1645" s="8"/>
      <c r="Z1645" s="8"/>
      <c r="AA1645" s="8"/>
      <c r="AB1645" s="8"/>
      <c r="AC1645" s="8"/>
      <c r="AD1645" s="8"/>
      <c r="AE1645" s="8"/>
      <c r="AG1645" s="37"/>
      <c r="AH1645" s="37"/>
      <c r="AI1645" s="9"/>
      <c r="AJ1645" s="8"/>
      <c r="AK1645" s="8"/>
      <c r="AL1645" s="8"/>
      <c r="AM1645" s="8"/>
      <c r="AN1645" s="8"/>
      <c r="AO1645" s="8"/>
      <c r="AP1645" s="8"/>
      <c r="AQ1645" s="8"/>
      <c r="AS1645" s="37"/>
      <c r="AT1645" s="37"/>
      <c r="AU1645" s="9"/>
      <c r="AV1645" s="8"/>
      <c r="AW1645" s="8"/>
      <c r="AX1645" s="8"/>
      <c r="AY1645" s="8"/>
      <c r="AZ1645" s="8"/>
      <c r="BA1645" s="8"/>
      <c r="BB1645" s="8"/>
      <c r="BC1645" s="8"/>
    </row>
    <row r="1646" spans="1:55" x14ac:dyDescent="0.25">
      <c r="A1646" s="46">
        <v>79.599999999999994</v>
      </c>
      <c r="B1646" s="48" t="b">
        <v>1</v>
      </c>
      <c r="U1646" s="37"/>
      <c r="V1646" s="37"/>
      <c r="W1646" s="9"/>
      <c r="X1646" s="8"/>
      <c r="Y1646" s="8"/>
      <c r="Z1646" s="8"/>
      <c r="AA1646" s="8"/>
      <c r="AB1646" s="8"/>
      <c r="AC1646" s="8"/>
      <c r="AD1646" s="8"/>
      <c r="AE1646" s="8"/>
      <c r="AG1646" s="37"/>
      <c r="AH1646" s="37"/>
      <c r="AI1646" s="9"/>
      <c r="AJ1646" s="8"/>
      <c r="AK1646" s="8"/>
      <c r="AL1646" s="8"/>
      <c r="AM1646" s="8"/>
      <c r="AN1646" s="8"/>
      <c r="AO1646" s="8"/>
      <c r="AP1646" s="8"/>
      <c r="AQ1646" s="8"/>
      <c r="AS1646" s="37"/>
      <c r="AT1646" s="37"/>
      <c r="AU1646" s="9"/>
      <c r="AV1646" s="8"/>
      <c r="AW1646" s="8"/>
      <c r="AX1646" s="8"/>
      <c r="AY1646" s="8"/>
      <c r="AZ1646" s="8"/>
      <c r="BA1646" s="8"/>
      <c r="BB1646" s="8"/>
      <c r="BC1646" s="8"/>
    </row>
    <row r="1647" spans="1:55" x14ac:dyDescent="0.25">
      <c r="A1647" s="46">
        <v>79.3</v>
      </c>
      <c r="B1647" s="48" t="b">
        <v>1</v>
      </c>
      <c r="U1647" s="37"/>
      <c r="V1647" s="37"/>
      <c r="W1647" s="9"/>
      <c r="X1647" s="8"/>
      <c r="Y1647" s="8"/>
      <c r="Z1647" s="8"/>
      <c r="AA1647" s="8"/>
      <c r="AB1647" s="8"/>
      <c r="AC1647" s="8"/>
      <c r="AD1647" s="8"/>
      <c r="AE1647" s="8"/>
      <c r="AG1647" s="37"/>
      <c r="AH1647" s="37"/>
      <c r="AI1647" s="9"/>
      <c r="AJ1647" s="8"/>
      <c r="AK1647" s="8"/>
      <c r="AL1647" s="8"/>
      <c r="AM1647" s="8"/>
      <c r="AN1647" s="8"/>
      <c r="AO1647" s="8"/>
      <c r="AP1647" s="8"/>
      <c r="AQ1647" s="8"/>
      <c r="AS1647" s="37"/>
      <c r="AT1647" s="37"/>
      <c r="AU1647" s="9"/>
      <c r="AV1647" s="8"/>
      <c r="AW1647" s="8"/>
      <c r="AX1647" s="8"/>
      <c r="AY1647" s="8"/>
      <c r="AZ1647" s="8"/>
      <c r="BA1647" s="8"/>
      <c r="BB1647" s="8"/>
      <c r="BC1647" s="8"/>
    </row>
    <row r="1648" spans="1:55" x14ac:dyDescent="0.25">
      <c r="A1648" s="46">
        <v>79</v>
      </c>
      <c r="B1648" s="48" t="b">
        <v>1</v>
      </c>
      <c r="U1648" s="37"/>
      <c r="V1648" s="37"/>
      <c r="W1648" s="9"/>
      <c r="X1648" s="8"/>
      <c r="Y1648" s="8"/>
      <c r="Z1648" s="8"/>
      <c r="AA1648" s="8"/>
      <c r="AB1648" s="8"/>
      <c r="AC1648" s="8"/>
      <c r="AD1648" s="8"/>
      <c r="AE1648" s="8"/>
      <c r="AG1648" s="37"/>
      <c r="AH1648" s="37"/>
      <c r="AI1648" s="9"/>
      <c r="AJ1648" s="8"/>
      <c r="AK1648" s="8"/>
      <c r="AL1648" s="8"/>
      <c r="AM1648" s="8"/>
      <c r="AN1648" s="8"/>
      <c r="AO1648" s="8"/>
      <c r="AP1648" s="8"/>
      <c r="AQ1648" s="8"/>
      <c r="AS1648" s="37"/>
      <c r="AT1648" s="37"/>
      <c r="AU1648" s="9"/>
      <c r="AV1648" s="8"/>
      <c r="AW1648" s="8"/>
      <c r="AX1648" s="8"/>
      <c r="AY1648" s="8"/>
      <c r="AZ1648" s="8"/>
      <c r="BA1648" s="8"/>
      <c r="BB1648" s="8"/>
      <c r="BC1648" s="8"/>
    </row>
    <row r="1649" spans="1:55" x14ac:dyDescent="0.25">
      <c r="A1649" s="46">
        <v>78.7</v>
      </c>
      <c r="B1649" s="48" t="b">
        <v>1</v>
      </c>
      <c r="U1649" s="37"/>
      <c r="V1649" s="37"/>
      <c r="W1649" s="9"/>
      <c r="X1649" s="8"/>
      <c r="Y1649" s="8"/>
      <c r="Z1649" s="8"/>
      <c r="AA1649" s="8"/>
      <c r="AB1649" s="8"/>
      <c r="AC1649" s="8"/>
      <c r="AD1649" s="8"/>
      <c r="AE1649" s="8"/>
      <c r="AG1649" s="37"/>
      <c r="AH1649" s="37"/>
      <c r="AI1649" s="9"/>
      <c r="AJ1649" s="8"/>
      <c r="AK1649" s="8"/>
      <c r="AL1649" s="8"/>
      <c r="AM1649" s="8"/>
      <c r="AN1649" s="8"/>
      <c r="AO1649" s="8"/>
      <c r="AP1649" s="8"/>
      <c r="AQ1649" s="8"/>
      <c r="AS1649" s="37"/>
      <c r="AT1649" s="37"/>
      <c r="AU1649" s="9"/>
      <c r="AV1649" s="8"/>
      <c r="AW1649" s="8"/>
      <c r="AX1649" s="8"/>
      <c r="AY1649" s="8"/>
      <c r="AZ1649" s="8"/>
      <c r="BA1649" s="8"/>
      <c r="BB1649" s="8"/>
      <c r="BC1649" s="8"/>
    </row>
    <row r="1650" spans="1:55" x14ac:dyDescent="0.25">
      <c r="A1650" s="46">
        <v>78.5</v>
      </c>
      <c r="B1650" s="48" t="b">
        <v>1</v>
      </c>
      <c r="U1650" s="37"/>
      <c r="V1650" s="37"/>
      <c r="W1650" s="9"/>
      <c r="X1650" s="8"/>
      <c r="Y1650" s="8"/>
      <c r="Z1650" s="8"/>
      <c r="AA1650" s="8"/>
      <c r="AB1650" s="8"/>
      <c r="AC1650" s="8"/>
      <c r="AD1650" s="8"/>
      <c r="AE1650" s="8"/>
      <c r="AG1650" s="37"/>
      <c r="AH1650" s="37"/>
      <c r="AI1650" s="9"/>
      <c r="AJ1650" s="8"/>
      <c r="AK1650" s="8"/>
      <c r="AL1650" s="8"/>
      <c r="AM1650" s="8"/>
      <c r="AN1650" s="8"/>
      <c r="AO1650" s="8"/>
      <c r="AP1650" s="8"/>
      <c r="AQ1650" s="8"/>
      <c r="AS1650" s="37"/>
      <c r="AT1650" s="37"/>
      <c r="AU1650" s="9"/>
      <c r="AV1650" s="8"/>
      <c r="AW1650" s="8"/>
      <c r="AX1650" s="8"/>
      <c r="AY1650" s="8"/>
      <c r="AZ1650" s="8"/>
      <c r="BA1650" s="8"/>
      <c r="BB1650" s="8"/>
      <c r="BC1650" s="8"/>
    </row>
    <row r="1651" spans="1:55" x14ac:dyDescent="0.25">
      <c r="A1651" s="46">
        <v>78.2</v>
      </c>
      <c r="B1651" s="48" t="b">
        <v>1</v>
      </c>
      <c r="U1651" s="37"/>
      <c r="V1651" s="37"/>
      <c r="W1651" s="9"/>
      <c r="X1651" s="8"/>
      <c r="Y1651" s="8"/>
      <c r="Z1651" s="8"/>
      <c r="AA1651" s="8"/>
      <c r="AB1651" s="8"/>
      <c r="AC1651" s="8"/>
      <c r="AD1651" s="8"/>
      <c r="AE1651" s="8"/>
      <c r="AG1651" s="37"/>
      <c r="AH1651" s="37"/>
      <c r="AI1651" s="9"/>
      <c r="AJ1651" s="8"/>
      <c r="AK1651" s="8"/>
      <c r="AL1651" s="8"/>
      <c r="AM1651" s="8"/>
      <c r="AN1651" s="8"/>
      <c r="AO1651" s="8"/>
      <c r="AP1651" s="8"/>
      <c r="AQ1651" s="8"/>
      <c r="AS1651" s="37"/>
      <c r="AT1651" s="37"/>
      <c r="AU1651" s="9"/>
      <c r="AV1651" s="8"/>
      <c r="AW1651" s="8"/>
      <c r="AX1651" s="8"/>
      <c r="AY1651" s="8"/>
      <c r="AZ1651" s="8"/>
      <c r="BA1651" s="8"/>
      <c r="BB1651" s="8"/>
      <c r="BC1651" s="8"/>
    </row>
    <row r="1652" spans="1:55" x14ac:dyDescent="0.25">
      <c r="A1652" s="46">
        <v>77.8</v>
      </c>
      <c r="B1652" s="48" t="b">
        <v>1</v>
      </c>
      <c r="U1652" s="37"/>
      <c r="V1652" s="37"/>
      <c r="W1652" s="9"/>
      <c r="X1652" s="8"/>
      <c r="Y1652" s="8"/>
      <c r="Z1652" s="8"/>
      <c r="AA1652" s="8"/>
      <c r="AB1652" s="8"/>
      <c r="AC1652" s="8"/>
      <c r="AD1652" s="8"/>
      <c r="AE1652" s="8"/>
      <c r="AG1652" s="37"/>
      <c r="AH1652" s="37"/>
      <c r="AI1652" s="9"/>
      <c r="AJ1652" s="8"/>
      <c r="AK1652" s="8"/>
      <c r="AL1652" s="8"/>
      <c r="AM1652" s="8"/>
      <c r="AN1652" s="8"/>
      <c r="AO1652" s="8"/>
      <c r="AP1652" s="8"/>
      <c r="AQ1652" s="8"/>
      <c r="AS1652" s="37"/>
      <c r="AT1652" s="37"/>
      <c r="AU1652" s="9"/>
      <c r="AV1652" s="8"/>
      <c r="AW1652" s="8"/>
      <c r="AX1652" s="8"/>
      <c r="AY1652" s="8"/>
      <c r="AZ1652" s="8"/>
      <c r="BA1652" s="8"/>
      <c r="BB1652" s="8"/>
      <c r="BC1652" s="8"/>
    </row>
    <row r="1653" spans="1:55" x14ac:dyDescent="0.25">
      <c r="A1653" s="46">
        <v>77.5</v>
      </c>
      <c r="B1653" s="48" t="b">
        <v>1</v>
      </c>
      <c r="U1653" s="37"/>
      <c r="V1653" s="37"/>
      <c r="W1653" s="9"/>
      <c r="X1653" s="8"/>
      <c r="Y1653" s="8"/>
      <c r="Z1653" s="8"/>
      <c r="AA1653" s="8"/>
      <c r="AB1653" s="8"/>
      <c r="AC1653" s="8"/>
      <c r="AD1653" s="8"/>
      <c r="AE1653" s="8"/>
      <c r="AG1653" s="37"/>
      <c r="AH1653" s="37"/>
      <c r="AI1653" s="9"/>
      <c r="AJ1653" s="8"/>
      <c r="AK1653" s="8"/>
      <c r="AL1653" s="8"/>
      <c r="AM1653" s="8"/>
      <c r="AN1653" s="8"/>
      <c r="AO1653" s="8"/>
      <c r="AP1653" s="8"/>
      <c r="AQ1653" s="8"/>
      <c r="AS1653" s="37"/>
      <c r="AT1653" s="37"/>
      <c r="AU1653" s="9"/>
      <c r="AV1653" s="8"/>
      <c r="AW1653" s="8"/>
      <c r="AX1653" s="8"/>
      <c r="AY1653" s="8"/>
      <c r="AZ1653" s="8"/>
      <c r="BA1653" s="8"/>
      <c r="BB1653" s="8"/>
      <c r="BC1653" s="8"/>
    </row>
    <row r="1654" spans="1:55" x14ac:dyDescent="0.25">
      <c r="A1654" s="46" t="str">
        <v/>
      </c>
      <c r="B1654" s="48" t="b">
        <v>0</v>
      </c>
      <c r="U1654" s="37"/>
      <c r="V1654" s="37"/>
      <c r="W1654" s="9"/>
      <c r="X1654" s="8"/>
      <c r="Y1654" s="8"/>
      <c r="Z1654" s="8"/>
      <c r="AA1654" s="8"/>
      <c r="AB1654" s="8"/>
      <c r="AC1654" s="8"/>
      <c r="AD1654" s="8"/>
      <c r="AE1654" s="8"/>
      <c r="AG1654" s="37"/>
      <c r="AH1654" s="37"/>
      <c r="AI1654" s="9"/>
      <c r="AJ1654" s="8"/>
      <c r="AK1654" s="8"/>
      <c r="AL1654" s="8"/>
      <c r="AM1654" s="8"/>
      <c r="AN1654" s="8"/>
      <c r="AO1654" s="8"/>
      <c r="AP1654" s="8"/>
      <c r="AQ1654" s="8"/>
      <c r="AS1654" s="37"/>
      <c r="AT1654" s="37"/>
      <c r="AU1654" s="9"/>
      <c r="AV1654" s="8"/>
      <c r="AW1654" s="8"/>
      <c r="AX1654" s="8"/>
      <c r="AY1654" s="8"/>
      <c r="AZ1654" s="8"/>
      <c r="BA1654" s="8"/>
      <c r="BB1654" s="8"/>
      <c r="BC1654" s="8"/>
    </row>
    <row r="1655" spans="1:55" x14ac:dyDescent="0.25">
      <c r="A1655" s="46">
        <v>63.1</v>
      </c>
      <c r="B1655" s="48" t="b">
        <v>1</v>
      </c>
      <c r="U1655" s="37"/>
      <c r="V1655" s="37"/>
      <c r="W1655" s="9"/>
      <c r="X1655" s="8"/>
      <c r="Y1655" s="8"/>
      <c r="Z1655" s="8"/>
      <c r="AA1655" s="8"/>
      <c r="AB1655" s="8"/>
      <c r="AC1655" s="8"/>
      <c r="AD1655" s="8"/>
      <c r="AE1655" s="8"/>
      <c r="AG1655" s="37"/>
      <c r="AH1655" s="37"/>
      <c r="AI1655" s="9"/>
      <c r="AJ1655" s="8"/>
      <c r="AK1655" s="8"/>
      <c r="AL1655" s="8"/>
      <c r="AM1655" s="8"/>
      <c r="AN1655" s="8"/>
      <c r="AO1655" s="8"/>
      <c r="AP1655" s="8"/>
      <c r="AQ1655" s="8"/>
      <c r="AS1655" s="37"/>
      <c r="AT1655" s="37"/>
      <c r="AU1655" s="9"/>
      <c r="AV1655" s="8"/>
      <c r="AW1655" s="8"/>
      <c r="AX1655" s="8"/>
      <c r="AY1655" s="8"/>
      <c r="AZ1655" s="8"/>
      <c r="BA1655" s="8"/>
      <c r="BB1655" s="8"/>
      <c r="BC1655" s="8"/>
    </row>
    <row r="1656" spans="1:55" x14ac:dyDescent="0.25">
      <c r="A1656" s="46">
        <v>63</v>
      </c>
      <c r="B1656" s="48" t="b">
        <v>1</v>
      </c>
      <c r="U1656" s="37"/>
      <c r="V1656" s="37"/>
      <c r="W1656" s="9"/>
      <c r="X1656" s="8"/>
      <c r="Y1656" s="8"/>
      <c r="Z1656" s="8"/>
      <c r="AA1656" s="8"/>
      <c r="AB1656" s="8"/>
      <c r="AC1656" s="8"/>
      <c r="AD1656" s="8"/>
      <c r="AE1656" s="8"/>
      <c r="AG1656" s="37"/>
      <c r="AH1656" s="37"/>
      <c r="AI1656" s="9"/>
      <c r="AJ1656" s="8"/>
      <c r="AK1656" s="8"/>
      <c r="AL1656" s="8"/>
      <c r="AM1656" s="8"/>
      <c r="AN1656" s="8"/>
      <c r="AO1656" s="8"/>
      <c r="AP1656" s="8"/>
      <c r="AQ1656" s="8"/>
      <c r="AS1656" s="37"/>
      <c r="AT1656" s="37"/>
      <c r="AU1656" s="9"/>
      <c r="AV1656" s="8"/>
      <c r="AW1656" s="8"/>
      <c r="AX1656" s="8"/>
      <c r="AY1656" s="8"/>
      <c r="AZ1656" s="8"/>
      <c r="BA1656" s="8"/>
      <c r="BB1656" s="8"/>
      <c r="BC1656" s="8"/>
    </row>
    <row r="1657" spans="1:55" x14ac:dyDescent="0.25">
      <c r="A1657" s="46">
        <v>62.7</v>
      </c>
      <c r="B1657" s="48" t="b">
        <v>1</v>
      </c>
      <c r="U1657" s="37"/>
      <c r="V1657" s="37"/>
      <c r="W1657" s="9"/>
      <c r="X1657" s="8"/>
      <c r="Y1657" s="8"/>
      <c r="Z1657" s="8"/>
      <c r="AA1657" s="8"/>
      <c r="AB1657" s="8"/>
      <c r="AC1657" s="8"/>
      <c r="AD1657" s="8"/>
      <c r="AE1657" s="8"/>
      <c r="AG1657" s="37"/>
      <c r="AH1657" s="37"/>
      <c r="AI1657" s="9"/>
      <c r="AJ1657" s="8"/>
      <c r="AK1657" s="8"/>
      <c r="AL1657" s="8"/>
      <c r="AM1657" s="8"/>
      <c r="AN1657" s="8"/>
      <c r="AO1657" s="8"/>
      <c r="AP1657" s="8"/>
      <c r="AQ1657" s="8"/>
      <c r="AS1657" s="37"/>
      <c r="AT1657" s="37"/>
      <c r="AU1657" s="9"/>
      <c r="AV1657" s="8"/>
      <c r="AW1657" s="8"/>
      <c r="AX1657" s="8"/>
      <c r="AY1657" s="8"/>
      <c r="AZ1657" s="8"/>
      <c r="BA1657" s="8"/>
      <c r="BB1657" s="8"/>
      <c r="BC1657" s="8"/>
    </row>
    <row r="1658" spans="1:55" x14ac:dyDescent="0.25">
      <c r="A1658" s="46">
        <v>62.5</v>
      </c>
      <c r="B1658" s="48" t="b">
        <v>1</v>
      </c>
      <c r="U1658" s="37"/>
      <c r="V1658" s="37"/>
      <c r="W1658" s="9"/>
      <c r="X1658" s="8"/>
      <c r="Y1658" s="8"/>
      <c r="Z1658" s="8"/>
      <c r="AA1658" s="8"/>
      <c r="AB1658" s="8"/>
      <c r="AC1658" s="8"/>
      <c r="AD1658" s="8"/>
      <c r="AE1658" s="8"/>
      <c r="AG1658" s="37"/>
      <c r="AH1658" s="37"/>
      <c r="AI1658" s="9"/>
      <c r="AJ1658" s="8"/>
      <c r="AK1658" s="8"/>
      <c r="AL1658" s="8"/>
      <c r="AM1658" s="8"/>
      <c r="AN1658" s="8"/>
      <c r="AO1658" s="8"/>
      <c r="AP1658" s="8"/>
      <c r="AQ1658" s="8"/>
      <c r="AS1658" s="37"/>
      <c r="AT1658" s="37"/>
      <c r="AU1658" s="9"/>
      <c r="AV1658" s="8"/>
      <c r="AW1658" s="8"/>
      <c r="AX1658" s="8"/>
      <c r="AY1658" s="8"/>
      <c r="AZ1658" s="8"/>
      <c r="BA1658" s="8"/>
      <c r="BB1658" s="8"/>
      <c r="BC1658" s="8"/>
    </row>
    <row r="1659" spans="1:55" x14ac:dyDescent="0.25">
      <c r="A1659" s="46">
        <v>62.2</v>
      </c>
      <c r="B1659" s="48" t="b">
        <v>1</v>
      </c>
      <c r="U1659" s="37"/>
      <c r="V1659" s="37"/>
      <c r="W1659" s="9"/>
      <c r="X1659" s="8"/>
      <c r="Y1659" s="8"/>
      <c r="Z1659" s="8"/>
      <c r="AA1659" s="8"/>
      <c r="AB1659" s="8"/>
      <c r="AC1659" s="8"/>
      <c r="AD1659" s="8"/>
      <c r="AE1659" s="8"/>
      <c r="AG1659" s="37"/>
      <c r="AH1659" s="37"/>
      <c r="AI1659" s="9"/>
      <c r="AJ1659" s="8"/>
      <c r="AK1659" s="8"/>
      <c r="AL1659" s="8"/>
      <c r="AM1659" s="8"/>
      <c r="AN1659" s="8"/>
      <c r="AO1659" s="8"/>
      <c r="AP1659" s="8"/>
      <c r="AQ1659" s="8"/>
      <c r="AS1659" s="37"/>
      <c r="AT1659" s="37"/>
      <c r="AU1659" s="9"/>
      <c r="AV1659" s="8"/>
      <c r="AW1659" s="8"/>
      <c r="AX1659" s="8"/>
      <c r="AY1659" s="8"/>
      <c r="AZ1659" s="8"/>
      <c r="BA1659" s="8"/>
      <c r="BB1659" s="8"/>
      <c r="BC1659" s="8"/>
    </row>
    <row r="1660" spans="1:55" x14ac:dyDescent="0.25">
      <c r="A1660" s="46">
        <v>62</v>
      </c>
      <c r="B1660" s="48" t="b">
        <v>1</v>
      </c>
      <c r="U1660" s="37"/>
      <c r="V1660" s="37"/>
      <c r="W1660" s="9"/>
      <c r="X1660" s="8"/>
      <c r="Y1660" s="8"/>
      <c r="Z1660" s="8"/>
      <c r="AA1660" s="8"/>
      <c r="AB1660" s="8"/>
      <c r="AC1660" s="8"/>
      <c r="AD1660" s="8"/>
      <c r="AE1660" s="8"/>
      <c r="AG1660" s="37"/>
      <c r="AH1660" s="37"/>
      <c r="AI1660" s="9"/>
      <c r="AJ1660" s="8"/>
      <c r="AK1660" s="8"/>
      <c r="AL1660" s="8"/>
      <c r="AM1660" s="8"/>
      <c r="AN1660" s="8"/>
      <c r="AO1660" s="8"/>
      <c r="AP1660" s="8"/>
      <c r="AQ1660" s="8"/>
      <c r="AS1660" s="37"/>
      <c r="AT1660" s="37"/>
      <c r="AU1660" s="9"/>
      <c r="AV1660" s="8"/>
      <c r="AW1660" s="8"/>
      <c r="AX1660" s="8"/>
      <c r="AY1660" s="8"/>
      <c r="AZ1660" s="8"/>
      <c r="BA1660" s="8"/>
      <c r="BB1660" s="8"/>
      <c r="BC1660" s="8"/>
    </row>
    <row r="1661" spans="1:55" x14ac:dyDescent="0.25">
      <c r="A1661" s="46">
        <v>61.7</v>
      </c>
      <c r="B1661" s="48" t="b">
        <v>1</v>
      </c>
      <c r="U1661" s="37"/>
      <c r="V1661" s="37"/>
      <c r="W1661" s="9"/>
      <c r="X1661" s="8"/>
      <c r="Y1661" s="8"/>
      <c r="Z1661" s="8"/>
      <c r="AA1661" s="8"/>
      <c r="AB1661" s="8"/>
      <c r="AC1661" s="8"/>
      <c r="AD1661" s="8"/>
      <c r="AE1661" s="8"/>
      <c r="AG1661" s="37"/>
      <c r="AH1661" s="37"/>
      <c r="AI1661" s="9"/>
      <c r="AJ1661" s="8"/>
      <c r="AK1661" s="8"/>
      <c r="AL1661" s="8"/>
      <c r="AM1661" s="8"/>
      <c r="AN1661" s="8"/>
      <c r="AO1661" s="8"/>
      <c r="AP1661" s="8"/>
      <c r="AQ1661" s="8"/>
      <c r="AS1661" s="37"/>
      <c r="AT1661" s="37"/>
      <c r="AU1661" s="9"/>
      <c r="AV1661" s="8"/>
      <c r="AW1661" s="8"/>
      <c r="AX1661" s="8"/>
      <c r="AY1661" s="8"/>
      <c r="AZ1661" s="8"/>
      <c r="BA1661" s="8"/>
      <c r="BB1661" s="8"/>
      <c r="BC1661" s="8"/>
    </row>
    <row r="1662" spans="1:55" x14ac:dyDescent="0.25">
      <c r="A1662" s="46">
        <v>61.4</v>
      </c>
      <c r="B1662" s="48" t="b">
        <v>1</v>
      </c>
      <c r="U1662" s="37"/>
      <c r="V1662" s="37"/>
      <c r="W1662" s="9"/>
      <c r="X1662" s="8"/>
      <c r="Y1662" s="8"/>
      <c r="Z1662" s="8"/>
      <c r="AA1662" s="8"/>
      <c r="AB1662" s="8"/>
      <c r="AC1662" s="8"/>
      <c r="AD1662" s="8"/>
      <c r="AE1662" s="8"/>
      <c r="AG1662" s="37"/>
      <c r="AH1662" s="37"/>
      <c r="AI1662" s="9"/>
      <c r="AJ1662" s="8"/>
      <c r="AK1662" s="8"/>
      <c r="AL1662" s="8"/>
      <c r="AM1662" s="8"/>
      <c r="AN1662" s="8"/>
      <c r="AO1662" s="8"/>
      <c r="AP1662" s="8"/>
      <c r="AQ1662" s="8"/>
      <c r="AS1662" s="37"/>
      <c r="AT1662" s="37"/>
      <c r="AU1662" s="9"/>
      <c r="AV1662" s="8"/>
      <c r="AW1662" s="8"/>
      <c r="AX1662" s="8"/>
      <c r="AY1662" s="8"/>
      <c r="AZ1662" s="8"/>
      <c r="BA1662" s="8"/>
      <c r="BB1662" s="8"/>
      <c r="BC1662" s="8"/>
    </row>
    <row r="1663" spans="1:55" x14ac:dyDescent="0.25">
      <c r="A1663" s="46">
        <v>61.2</v>
      </c>
      <c r="B1663" s="48" t="b">
        <v>1</v>
      </c>
      <c r="U1663" s="37"/>
      <c r="V1663" s="37"/>
      <c r="W1663" s="9"/>
      <c r="X1663" s="8"/>
      <c r="Y1663" s="8"/>
      <c r="Z1663" s="8"/>
      <c r="AA1663" s="8"/>
      <c r="AB1663" s="8"/>
      <c r="AC1663" s="8"/>
      <c r="AD1663" s="8"/>
      <c r="AE1663" s="8"/>
      <c r="AG1663" s="37"/>
      <c r="AH1663" s="37"/>
      <c r="AI1663" s="9"/>
      <c r="AJ1663" s="8"/>
      <c r="AK1663" s="8"/>
      <c r="AL1663" s="8"/>
      <c r="AM1663" s="8"/>
      <c r="AN1663" s="8"/>
      <c r="AO1663" s="8"/>
      <c r="AP1663" s="8"/>
      <c r="AQ1663" s="8"/>
      <c r="AS1663" s="37"/>
      <c r="AT1663" s="37"/>
      <c r="AU1663" s="9"/>
      <c r="AV1663" s="8"/>
      <c r="AW1663" s="8"/>
      <c r="AX1663" s="8"/>
      <c r="AY1663" s="8"/>
      <c r="AZ1663" s="8"/>
      <c r="BA1663" s="8"/>
      <c r="BB1663" s="8"/>
      <c r="BC1663" s="8"/>
    </row>
    <row r="1664" spans="1:55" x14ac:dyDescent="0.25">
      <c r="A1664" s="46">
        <v>69</v>
      </c>
      <c r="B1664" s="48" t="b">
        <v>1</v>
      </c>
      <c r="U1664" s="37"/>
      <c r="V1664" s="37"/>
      <c r="W1664" s="9"/>
      <c r="X1664" s="8"/>
      <c r="Y1664" s="8"/>
      <c r="Z1664" s="8"/>
      <c r="AA1664" s="8"/>
      <c r="AB1664" s="8"/>
      <c r="AC1664" s="8"/>
      <c r="AD1664" s="8"/>
      <c r="AE1664" s="8"/>
      <c r="AG1664" s="37"/>
      <c r="AH1664" s="37"/>
      <c r="AI1664" s="9"/>
      <c r="AJ1664" s="8"/>
      <c r="AK1664" s="8"/>
      <c r="AL1664" s="8"/>
      <c r="AM1664" s="8"/>
      <c r="AN1664" s="8"/>
      <c r="AO1664" s="8"/>
      <c r="AP1664" s="8"/>
      <c r="AQ1664" s="8"/>
      <c r="AS1664" s="37"/>
      <c r="AT1664" s="37"/>
      <c r="AU1664" s="9"/>
      <c r="AV1664" s="8"/>
      <c r="AW1664" s="8"/>
      <c r="AX1664" s="8"/>
      <c r="AY1664" s="8"/>
      <c r="AZ1664" s="8"/>
      <c r="BA1664" s="8"/>
      <c r="BB1664" s="8"/>
      <c r="BC1664" s="8"/>
    </row>
    <row r="1665" spans="1:55" x14ac:dyDescent="0.25">
      <c r="A1665" s="46">
        <v>66</v>
      </c>
      <c r="B1665" s="48" t="b">
        <v>1</v>
      </c>
      <c r="U1665" s="37"/>
      <c r="V1665" s="37"/>
      <c r="W1665" s="9"/>
      <c r="X1665" s="8"/>
      <c r="Y1665" s="8"/>
      <c r="Z1665" s="8"/>
      <c r="AA1665" s="8"/>
      <c r="AB1665" s="8"/>
      <c r="AC1665" s="8"/>
      <c r="AD1665" s="8"/>
      <c r="AE1665" s="8"/>
      <c r="AG1665" s="37"/>
      <c r="AH1665" s="37"/>
      <c r="AI1665" s="9"/>
      <c r="AJ1665" s="8"/>
      <c r="AK1665" s="8"/>
      <c r="AL1665" s="8"/>
      <c r="AM1665" s="8"/>
      <c r="AN1665" s="8"/>
      <c r="AO1665" s="8"/>
      <c r="AP1665" s="8"/>
      <c r="AQ1665" s="8"/>
      <c r="AS1665" s="37"/>
      <c r="AT1665" s="37"/>
      <c r="AU1665" s="9"/>
      <c r="AV1665" s="8"/>
      <c r="AW1665" s="8"/>
      <c r="AX1665" s="8"/>
      <c r="AY1665" s="8"/>
      <c r="AZ1665" s="8"/>
      <c r="BA1665" s="8"/>
      <c r="BB1665" s="8"/>
      <c r="BC1665" s="8"/>
    </row>
    <row r="1666" spans="1:55" x14ac:dyDescent="0.25">
      <c r="A1666" s="46">
        <v>64</v>
      </c>
      <c r="B1666" s="48" t="b">
        <v>1</v>
      </c>
      <c r="U1666" s="37"/>
      <c r="V1666" s="37"/>
      <c r="W1666" s="9"/>
      <c r="X1666" s="8"/>
      <c r="Y1666" s="8"/>
      <c r="Z1666" s="8"/>
      <c r="AA1666" s="8"/>
      <c r="AB1666" s="8"/>
      <c r="AC1666" s="8"/>
      <c r="AD1666" s="8"/>
      <c r="AE1666" s="8"/>
      <c r="AG1666" s="37"/>
      <c r="AH1666" s="37"/>
      <c r="AI1666" s="9"/>
      <c r="AJ1666" s="8"/>
      <c r="AK1666" s="8"/>
      <c r="AL1666" s="8"/>
      <c r="AM1666" s="8"/>
      <c r="AN1666" s="8"/>
      <c r="AO1666" s="8"/>
      <c r="AP1666" s="8"/>
      <c r="AQ1666" s="8"/>
      <c r="AS1666" s="37"/>
      <c r="AT1666" s="37"/>
      <c r="AU1666" s="9"/>
      <c r="AV1666" s="8"/>
      <c r="AW1666" s="8"/>
      <c r="AX1666" s="8"/>
      <c r="AY1666" s="8"/>
      <c r="AZ1666" s="8"/>
      <c r="BA1666" s="8"/>
      <c r="BB1666" s="8"/>
      <c r="BC1666" s="8"/>
    </row>
    <row r="1667" spans="1:55" x14ac:dyDescent="0.25">
      <c r="A1667" s="46">
        <v>63</v>
      </c>
      <c r="B1667" s="48" t="b">
        <v>1</v>
      </c>
      <c r="U1667" s="37"/>
      <c r="V1667" s="37"/>
      <c r="W1667" s="9"/>
      <c r="X1667" s="8"/>
      <c r="Y1667" s="8"/>
      <c r="Z1667" s="8"/>
      <c r="AA1667" s="8"/>
      <c r="AB1667" s="8"/>
      <c r="AC1667" s="8"/>
      <c r="AD1667" s="8"/>
      <c r="AE1667" s="8"/>
      <c r="AG1667" s="37"/>
      <c r="AH1667" s="37"/>
      <c r="AI1667" s="9"/>
      <c r="AJ1667" s="8"/>
      <c r="AK1667" s="8"/>
      <c r="AL1667" s="8"/>
      <c r="AM1667" s="8"/>
      <c r="AN1667" s="8"/>
      <c r="AO1667" s="8"/>
      <c r="AP1667" s="8"/>
      <c r="AQ1667" s="8"/>
      <c r="AS1667" s="37"/>
      <c r="AT1667" s="37"/>
      <c r="AU1667" s="9"/>
      <c r="AV1667" s="8"/>
      <c r="AW1667" s="8"/>
      <c r="AX1667" s="8"/>
      <c r="AY1667" s="8"/>
      <c r="AZ1667" s="8"/>
      <c r="BA1667" s="8"/>
      <c r="BB1667" s="8"/>
      <c r="BC1667" s="8"/>
    </row>
    <row r="1668" spans="1:55" x14ac:dyDescent="0.25">
      <c r="A1668" s="46">
        <v>62</v>
      </c>
      <c r="B1668" s="48" t="b">
        <v>1</v>
      </c>
      <c r="U1668" s="37"/>
      <c r="V1668" s="37"/>
      <c r="W1668" s="9"/>
      <c r="X1668" s="8"/>
      <c r="Y1668" s="8"/>
      <c r="Z1668" s="8"/>
      <c r="AA1668" s="8"/>
      <c r="AB1668" s="8"/>
      <c r="AC1668" s="8"/>
      <c r="AD1668" s="8"/>
      <c r="AE1668" s="8"/>
      <c r="AG1668" s="37"/>
      <c r="AH1668" s="37"/>
      <c r="AI1668" s="9"/>
      <c r="AJ1668" s="8"/>
      <c r="AK1668" s="8"/>
      <c r="AL1668" s="8"/>
      <c r="AM1668" s="8"/>
      <c r="AN1668" s="8"/>
      <c r="AO1668" s="8"/>
      <c r="AP1668" s="8"/>
      <c r="AQ1668" s="8"/>
      <c r="AS1668" s="37"/>
      <c r="AT1668" s="37"/>
      <c r="AU1668" s="9"/>
      <c r="AV1668" s="8"/>
      <c r="AW1668" s="8"/>
      <c r="AX1668" s="8"/>
      <c r="AY1668" s="8"/>
      <c r="AZ1668" s="8"/>
      <c r="BA1668" s="8"/>
      <c r="BB1668" s="8"/>
      <c r="BC1668" s="8"/>
    </row>
    <row r="1669" spans="1:55" x14ac:dyDescent="0.25">
      <c r="A1669" s="46">
        <v>61</v>
      </c>
      <c r="B1669" s="48" t="b">
        <v>1</v>
      </c>
      <c r="U1669" s="37"/>
      <c r="V1669" s="37"/>
      <c r="W1669" s="9"/>
      <c r="X1669" s="8"/>
      <c r="Y1669" s="8"/>
      <c r="Z1669" s="8"/>
      <c r="AA1669" s="8"/>
      <c r="AB1669" s="8"/>
      <c r="AC1669" s="8"/>
      <c r="AD1669" s="8"/>
      <c r="AE1669" s="8"/>
      <c r="AG1669" s="37"/>
      <c r="AH1669" s="37"/>
      <c r="AI1669" s="9"/>
      <c r="AJ1669" s="8"/>
      <c r="AK1669" s="8"/>
      <c r="AL1669" s="8"/>
      <c r="AM1669" s="8"/>
      <c r="AN1669" s="8"/>
      <c r="AO1669" s="8"/>
      <c r="AP1669" s="8"/>
      <c r="AQ1669" s="8"/>
      <c r="AS1669" s="37"/>
      <c r="AT1669" s="37"/>
      <c r="AU1669" s="9"/>
      <c r="AV1669" s="8"/>
      <c r="AW1669" s="8"/>
      <c r="AX1669" s="8"/>
      <c r="AY1669" s="8"/>
      <c r="AZ1669" s="8"/>
      <c r="BA1669" s="8"/>
      <c r="BB1669" s="8"/>
      <c r="BC1669" s="8"/>
    </row>
    <row r="1670" spans="1:55" x14ac:dyDescent="0.25">
      <c r="A1670" s="46">
        <v>60</v>
      </c>
      <c r="B1670" s="48" t="b">
        <v>1</v>
      </c>
      <c r="U1670" s="37"/>
      <c r="V1670" s="37"/>
      <c r="W1670" s="9"/>
      <c r="X1670" s="8"/>
      <c r="Y1670" s="8"/>
      <c r="Z1670" s="8"/>
      <c r="AA1670" s="8"/>
      <c r="AB1670" s="8"/>
      <c r="AC1670" s="8"/>
      <c r="AD1670" s="8"/>
      <c r="AE1670" s="8"/>
      <c r="AG1670" s="37"/>
      <c r="AH1670" s="37"/>
      <c r="AI1670" s="9"/>
      <c r="AJ1670" s="8"/>
      <c r="AK1670" s="8"/>
      <c r="AL1670" s="8"/>
      <c r="AM1670" s="8"/>
      <c r="AN1670" s="8"/>
      <c r="AO1670" s="8"/>
      <c r="AP1670" s="8"/>
      <c r="AQ1670" s="8"/>
      <c r="AS1670" s="37"/>
      <c r="AT1670" s="37"/>
      <c r="AU1670" s="9"/>
      <c r="AV1670" s="8"/>
      <c r="AW1670" s="8"/>
      <c r="AX1670" s="8"/>
      <c r="AY1670" s="8"/>
      <c r="AZ1670" s="8"/>
      <c r="BA1670" s="8"/>
      <c r="BB1670" s="8"/>
      <c r="BC1670" s="8"/>
    </row>
    <row r="1671" spans="1:55" x14ac:dyDescent="0.25">
      <c r="A1671" s="46">
        <v>74.599999999999994</v>
      </c>
      <c r="B1671" s="48" t="b">
        <v>1</v>
      </c>
      <c r="U1671" s="37"/>
      <c r="V1671" s="37"/>
      <c r="W1671" s="9"/>
      <c r="X1671" s="8"/>
      <c r="Y1671" s="8"/>
      <c r="Z1671" s="8"/>
      <c r="AA1671" s="8"/>
      <c r="AB1671" s="8"/>
      <c r="AC1671" s="8"/>
      <c r="AD1671" s="8"/>
      <c r="AE1671" s="8"/>
      <c r="AG1671" s="37"/>
      <c r="AH1671" s="37"/>
      <c r="AI1671" s="9"/>
      <c r="AJ1671" s="8"/>
      <c r="AK1671" s="8"/>
      <c r="AL1671" s="8"/>
      <c r="AM1671" s="8"/>
      <c r="AN1671" s="8"/>
      <c r="AO1671" s="8"/>
      <c r="AP1671" s="8"/>
      <c r="AQ1671" s="8"/>
      <c r="AS1671" s="37"/>
      <c r="AT1671" s="37"/>
      <c r="AU1671" s="9"/>
      <c r="AV1671" s="8"/>
      <c r="AW1671" s="8"/>
      <c r="AX1671" s="8"/>
      <c r="AY1671" s="8"/>
      <c r="AZ1671" s="8"/>
      <c r="BA1671" s="8"/>
      <c r="BB1671" s="8"/>
      <c r="BC1671" s="8"/>
    </row>
    <row r="1672" spans="1:55" x14ac:dyDescent="0.25">
      <c r="A1672" s="46">
        <v>74.2</v>
      </c>
      <c r="B1672" s="48" t="b">
        <v>1</v>
      </c>
      <c r="U1672" s="37"/>
      <c r="V1672" s="37"/>
      <c r="W1672" s="9"/>
      <c r="X1672" s="8"/>
      <c r="Y1672" s="8"/>
      <c r="Z1672" s="8"/>
      <c r="AA1672" s="8"/>
      <c r="AB1672" s="8"/>
      <c r="AC1672" s="8"/>
      <c r="AD1672" s="8"/>
      <c r="AE1672" s="8"/>
      <c r="AG1672" s="37"/>
      <c r="AH1672" s="37"/>
      <c r="AI1672" s="9"/>
      <c r="AJ1672" s="8"/>
      <c r="AK1672" s="8"/>
      <c r="AL1672" s="8"/>
      <c r="AM1672" s="8"/>
      <c r="AN1672" s="8"/>
      <c r="AO1672" s="8"/>
      <c r="AP1672" s="8"/>
      <c r="AQ1672" s="8"/>
      <c r="AS1672" s="37"/>
      <c r="AT1672" s="37"/>
      <c r="AU1672" s="9"/>
      <c r="AV1672" s="8"/>
      <c r="AW1672" s="8"/>
      <c r="AX1672" s="8"/>
      <c r="AY1672" s="8"/>
      <c r="AZ1672" s="8"/>
      <c r="BA1672" s="8"/>
      <c r="BB1672" s="8"/>
      <c r="BC1672" s="8"/>
    </row>
    <row r="1673" spans="1:55" x14ac:dyDescent="0.25">
      <c r="A1673" s="46">
        <v>74.099999999999994</v>
      </c>
      <c r="B1673" s="48" t="b">
        <v>1</v>
      </c>
      <c r="U1673" s="37"/>
      <c r="V1673" s="37"/>
      <c r="W1673" s="9"/>
      <c r="X1673" s="8"/>
      <c r="Y1673" s="8"/>
      <c r="Z1673" s="8"/>
      <c r="AA1673" s="8"/>
      <c r="AB1673" s="8"/>
      <c r="AC1673" s="8"/>
      <c r="AD1673" s="8"/>
      <c r="AE1673" s="8"/>
      <c r="AG1673" s="37"/>
      <c r="AH1673" s="37"/>
      <c r="AI1673" s="9"/>
      <c r="AJ1673" s="8"/>
      <c r="AK1673" s="8"/>
      <c r="AL1673" s="8"/>
      <c r="AM1673" s="8"/>
      <c r="AN1673" s="8"/>
      <c r="AO1673" s="8"/>
      <c r="AP1673" s="8"/>
      <c r="AQ1673" s="8"/>
      <c r="AS1673" s="37"/>
      <c r="AT1673" s="37"/>
      <c r="AU1673" s="9"/>
      <c r="AV1673" s="8"/>
      <c r="AW1673" s="8"/>
      <c r="AX1673" s="8"/>
      <c r="AY1673" s="8"/>
      <c r="AZ1673" s="8"/>
      <c r="BA1673" s="8"/>
      <c r="BB1673" s="8"/>
      <c r="BC1673" s="8"/>
    </row>
    <row r="1674" spans="1:55" x14ac:dyDescent="0.25">
      <c r="A1674" s="46">
        <v>73.900000000000006</v>
      </c>
      <c r="B1674" s="48" t="b">
        <v>1</v>
      </c>
      <c r="U1674" s="37"/>
      <c r="V1674" s="37"/>
      <c r="W1674" s="9"/>
      <c r="X1674" s="8"/>
      <c r="Y1674" s="8"/>
      <c r="Z1674" s="8"/>
      <c r="AA1674" s="8"/>
      <c r="AB1674" s="8"/>
      <c r="AC1674" s="8"/>
      <c r="AD1674" s="8"/>
      <c r="AE1674" s="8"/>
      <c r="AG1674" s="37"/>
      <c r="AH1674" s="37"/>
      <c r="AI1674" s="9"/>
      <c r="AJ1674" s="8"/>
      <c r="AK1674" s="8"/>
      <c r="AL1674" s="8"/>
      <c r="AM1674" s="8"/>
      <c r="AN1674" s="8"/>
      <c r="AO1674" s="8"/>
      <c r="AP1674" s="8"/>
      <c r="AQ1674" s="8"/>
      <c r="AS1674" s="37"/>
      <c r="AT1674" s="37"/>
      <c r="AU1674" s="9"/>
      <c r="AV1674" s="8"/>
      <c r="AW1674" s="8"/>
      <c r="AX1674" s="8"/>
      <c r="AY1674" s="8"/>
      <c r="AZ1674" s="8"/>
      <c r="BA1674" s="8"/>
      <c r="BB1674" s="8"/>
      <c r="BC1674" s="8"/>
    </row>
    <row r="1675" spans="1:55" x14ac:dyDescent="0.25">
      <c r="A1675" s="46">
        <v>73.599999999999994</v>
      </c>
      <c r="B1675" s="48" t="b">
        <v>1</v>
      </c>
      <c r="U1675" s="37"/>
      <c r="V1675" s="37"/>
      <c r="W1675" s="9"/>
      <c r="X1675" s="8"/>
      <c r="Y1675" s="8"/>
      <c r="Z1675" s="8"/>
      <c r="AA1675" s="8"/>
      <c r="AB1675" s="8"/>
      <c r="AC1675" s="8"/>
      <c r="AD1675" s="8"/>
      <c r="AE1675" s="8"/>
      <c r="AG1675" s="37"/>
      <c r="AH1675" s="37"/>
      <c r="AI1675" s="9"/>
      <c r="AJ1675" s="8"/>
      <c r="AK1675" s="8"/>
      <c r="AL1675" s="8"/>
      <c r="AM1675" s="8"/>
      <c r="AN1675" s="8"/>
      <c r="AO1675" s="8"/>
      <c r="AP1675" s="8"/>
      <c r="AQ1675" s="8"/>
      <c r="AS1675" s="37"/>
      <c r="AT1675" s="37"/>
      <c r="AU1675" s="9"/>
      <c r="AV1675" s="8"/>
      <c r="AW1675" s="8"/>
      <c r="AX1675" s="8"/>
      <c r="AY1675" s="8"/>
      <c r="AZ1675" s="8"/>
      <c r="BA1675" s="8"/>
      <c r="BB1675" s="8"/>
      <c r="BC1675" s="8"/>
    </row>
    <row r="1676" spans="1:55" x14ac:dyDescent="0.25">
      <c r="A1676" s="46">
        <v>73.3</v>
      </c>
      <c r="B1676" s="48" t="b">
        <v>1</v>
      </c>
      <c r="U1676" s="37"/>
      <c r="V1676" s="37"/>
      <c r="W1676" s="9"/>
      <c r="X1676" s="8"/>
      <c r="Y1676" s="8"/>
      <c r="Z1676" s="8"/>
      <c r="AA1676" s="8"/>
      <c r="AB1676" s="8"/>
      <c r="AC1676" s="8"/>
      <c r="AD1676" s="8"/>
      <c r="AE1676" s="8"/>
      <c r="AG1676" s="37"/>
      <c r="AH1676" s="37"/>
      <c r="AI1676" s="9"/>
      <c r="AJ1676" s="8"/>
      <c r="AK1676" s="8"/>
      <c r="AL1676" s="8"/>
      <c r="AM1676" s="8"/>
      <c r="AN1676" s="8"/>
      <c r="AO1676" s="8"/>
      <c r="AP1676" s="8"/>
      <c r="AQ1676" s="8"/>
      <c r="AS1676" s="37"/>
      <c r="AT1676" s="37"/>
      <c r="AU1676" s="9"/>
      <c r="AV1676" s="8"/>
      <c r="AW1676" s="8"/>
      <c r="AX1676" s="8"/>
      <c r="AY1676" s="8"/>
      <c r="AZ1676" s="8"/>
      <c r="BA1676" s="8"/>
      <c r="BB1676" s="8"/>
      <c r="BC1676" s="8"/>
    </row>
    <row r="1677" spans="1:55" x14ac:dyDescent="0.25">
      <c r="A1677" s="46">
        <v>72.8</v>
      </c>
      <c r="B1677" s="48" t="b">
        <v>1</v>
      </c>
      <c r="U1677" s="37"/>
      <c r="V1677" s="37"/>
      <c r="W1677" s="9"/>
      <c r="X1677" s="8"/>
      <c r="Y1677" s="8"/>
      <c r="Z1677" s="8"/>
      <c r="AA1677" s="8"/>
      <c r="AB1677" s="8"/>
      <c r="AC1677" s="8"/>
      <c r="AD1677" s="8"/>
      <c r="AE1677" s="8"/>
      <c r="AG1677" s="37"/>
      <c r="AH1677" s="37"/>
      <c r="AI1677" s="9"/>
      <c r="AJ1677" s="8"/>
      <c r="AK1677" s="8"/>
      <c r="AL1677" s="8"/>
      <c r="AM1677" s="8"/>
      <c r="AN1677" s="8"/>
      <c r="AO1677" s="8"/>
      <c r="AP1677" s="8"/>
      <c r="AQ1677" s="8"/>
      <c r="AS1677" s="37"/>
      <c r="AT1677" s="37"/>
      <c r="AU1677" s="9"/>
      <c r="AV1677" s="8"/>
      <c r="AW1677" s="8"/>
      <c r="AX1677" s="8"/>
      <c r="AY1677" s="8"/>
      <c r="AZ1677" s="8"/>
      <c r="BA1677" s="8"/>
      <c r="BB1677" s="8"/>
      <c r="BC1677" s="8"/>
    </row>
    <row r="1678" spans="1:55" x14ac:dyDescent="0.25">
      <c r="A1678" s="46">
        <v>72.7</v>
      </c>
      <c r="B1678" s="48" t="b">
        <v>1</v>
      </c>
      <c r="U1678" s="37"/>
      <c r="V1678" s="37"/>
      <c r="W1678" s="9"/>
      <c r="X1678" s="8"/>
      <c r="Y1678" s="8"/>
      <c r="Z1678" s="8"/>
      <c r="AA1678" s="8"/>
      <c r="AB1678" s="8"/>
      <c r="AC1678" s="8"/>
      <c r="AD1678" s="8"/>
      <c r="AE1678" s="8"/>
      <c r="AG1678" s="37"/>
      <c r="AH1678" s="37"/>
      <c r="AI1678" s="9"/>
      <c r="AJ1678" s="8"/>
      <c r="AK1678" s="8"/>
      <c r="AL1678" s="8"/>
      <c r="AM1678" s="8"/>
      <c r="AN1678" s="8"/>
      <c r="AO1678" s="8"/>
      <c r="AP1678" s="8"/>
      <c r="AQ1678" s="8"/>
      <c r="AS1678" s="37"/>
      <c r="AT1678" s="37"/>
      <c r="AU1678" s="9"/>
      <c r="AV1678" s="8"/>
      <c r="AW1678" s="8"/>
      <c r="AX1678" s="8"/>
      <c r="AY1678" s="8"/>
      <c r="AZ1678" s="8"/>
      <c r="BA1678" s="8"/>
      <c r="BB1678" s="8"/>
      <c r="BC1678" s="8"/>
    </row>
    <row r="1679" spans="1:55" x14ac:dyDescent="0.25">
      <c r="A1679" s="46">
        <v>72.900000000000006</v>
      </c>
      <c r="B1679" s="48" t="b">
        <v>1</v>
      </c>
      <c r="U1679" s="37"/>
      <c r="V1679" s="37"/>
      <c r="W1679" s="9"/>
      <c r="X1679" s="8"/>
      <c r="Y1679" s="8"/>
      <c r="Z1679" s="8"/>
      <c r="AA1679" s="8"/>
      <c r="AB1679" s="8"/>
      <c r="AC1679" s="8"/>
      <c r="AD1679" s="8"/>
      <c r="AE1679" s="8"/>
      <c r="AG1679" s="37"/>
      <c r="AH1679" s="37"/>
      <c r="AI1679" s="9"/>
      <c r="AJ1679" s="8"/>
      <c r="AK1679" s="8"/>
      <c r="AL1679" s="8"/>
      <c r="AM1679" s="8"/>
      <c r="AN1679" s="8"/>
      <c r="AO1679" s="8"/>
      <c r="AP1679" s="8"/>
      <c r="AQ1679" s="8"/>
      <c r="AS1679" s="37"/>
      <c r="AT1679" s="37"/>
      <c r="AU1679" s="9"/>
      <c r="AV1679" s="8"/>
      <c r="AW1679" s="8"/>
      <c r="AX1679" s="8"/>
      <c r="AY1679" s="8"/>
      <c r="AZ1679" s="8"/>
      <c r="BA1679" s="8"/>
      <c r="BB1679" s="8"/>
      <c r="BC1679" s="8"/>
    </row>
    <row r="1680" spans="1:55" x14ac:dyDescent="0.25">
      <c r="A1680" s="46">
        <v>71.8</v>
      </c>
      <c r="B1680" s="48" t="b">
        <v>1</v>
      </c>
      <c r="U1680" s="37"/>
      <c r="V1680" s="37"/>
      <c r="W1680" s="9"/>
      <c r="X1680" s="8"/>
      <c r="Y1680" s="8"/>
      <c r="Z1680" s="8"/>
      <c r="AA1680" s="8"/>
      <c r="AB1680" s="8"/>
      <c r="AC1680" s="8"/>
      <c r="AD1680" s="8"/>
      <c r="AE1680" s="8"/>
      <c r="AG1680" s="37"/>
      <c r="AH1680" s="37"/>
      <c r="AI1680" s="9"/>
      <c r="AJ1680" s="8"/>
      <c r="AK1680" s="8"/>
      <c r="AL1680" s="8"/>
      <c r="AM1680" s="8"/>
      <c r="AN1680" s="8"/>
      <c r="AO1680" s="8"/>
      <c r="AP1680" s="8"/>
      <c r="AQ1680" s="8"/>
      <c r="AS1680" s="37"/>
      <c r="AT1680" s="37"/>
      <c r="AU1680" s="9"/>
      <c r="AV1680" s="8"/>
      <c r="AW1680" s="8"/>
      <c r="AX1680" s="8"/>
      <c r="AY1680" s="8"/>
      <c r="AZ1680" s="8"/>
      <c r="BA1680" s="8"/>
      <c r="BB1680" s="8"/>
      <c r="BC1680" s="8"/>
    </row>
    <row r="1681" spans="1:55" x14ac:dyDescent="0.25">
      <c r="A1681" s="46">
        <v>72.099999999999994</v>
      </c>
      <c r="B1681" s="48" t="b">
        <v>1</v>
      </c>
      <c r="U1681" s="37"/>
      <c r="V1681" s="37"/>
      <c r="W1681" s="9"/>
      <c r="X1681" s="8"/>
      <c r="Y1681" s="8"/>
      <c r="Z1681" s="8"/>
      <c r="AA1681" s="8"/>
      <c r="AB1681" s="8"/>
      <c r="AC1681" s="8"/>
      <c r="AD1681" s="8"/>
      <c r="AE1681" s="8"/>
      <c r="AG1681" s="37"/>
      <c r="AH1681" s="37"/>
      <c r="AI1681" s="9"/>
      <c r="AJ1681" s="8"/>
      <c r="AK1681" s="8"/>
      <c r="AL1681" s="8"/>
      <c r="AM1681" s="8"/>
      <c r="AN1681" s="8"/>
      <c r="AO1681" s="8"/>
      <c r="AP1681" s="8"/>
      <c r="AQ1681" s="8"/>
      <c r="AS1681" s="37"/>
      <c r="AT1681" s="37"/>
      <c r="AU1681" s="9"/>
      <c r="AV1681" s="8"/>
      <c r="AW1681" s="8"/>
      <c r="AX1681" s="8"/>
      <c r="AY1681" s="8"/>
      <c r="AZ1681" s="8"/>
      <c r="BA1681" s="8"/>
      <c r="BB1681" s="8"/>
      <c r="BC1681" s="8"/>
    </row>
    <row r="1682" spans="1:55" x14ac:dyDescent="0.25">
      <c r="A1682" s="46">
        <v>71.900000000000006</v>
      </c>
      <c r="B1682" s="48" t="b">
        <v>1</v>
      </c>
      <c r="U1682" s="37"/>
      <c r="V1682" s="37"/>
      <c r="W1682" s="9"/>
      <c r="X1682" s="8"/>
      <c r="Y1682" s="8"/>
      <c r="Z1682" s="8"/>
      <c r="AA1682" s="8"/>
      <c r="AB1682" s="8"/>
      <c r="AC1682" s="8"/>
      <c r="AD1682" s="8"/>
      <c r="AE1682" s="8"/>
      <c r="AG1682" s="37"/>
      <c r="AH1682" s="37"/>
      <c r="AI1682" s="9"/>
      <c r="AJ1682" s="8"/>
      <c r="AK1682" s="8"/>
      <c r="AL1682" s="8"/>
      <c r="AM1682" s="8"/>
      <c r="AN1682" s="8"/>
      <c r="AO1682" s="8"/>
      <c r="AP1682" s="8"/>
      <c r="AQ1682" s="8"/>
      <c r="AS1682" s="37"/>
      <c r="AT1682" s="37"/>
      <c r="AU1682" s="9"/>
      <c r="AV1682" s="8"/>
      <c r="AW1682" s="8"/>
      <c r="AX1682" s="8"/>
      <c r="AY1682" s="8"/>
      <c r="AZ1682" s="8"/>
      <c r="BA1682" s="8"/>
      <c r="BB1682" s="8"/>
      <c r="BC1682" s="8"/>
    </row>
    <row r="1683" spans="1:55" x14ac:dyDescent="0.25">
      <c r="A1683" s="46">
        <v>71.5</v>
      </c>
      <c r="B1683" s="48" t="b">
        <v>1</v>
      </c>
      <c r="U1683" s="37"/>
      <c r="V1683" s="37"/>
      <c r="W1683" s="9"/>
      <c r="X1683" s="8"/>
      <c r="Y1683" s="8"/>
      <c r="Z1683" s="8"/>
      <c r="AA1683" s="8"/>
      <c r="AB1683" s="8"/>
      <c r="AC1683" s="8"/>
      <c r="AD1683" s="8"/>
      <c r="AE1683" s="8"/>
      <c r="AG1683" s="37"/>
      <c r="AH1683" s="37"/>
      <c r="AI1683" s="9"/>
      <c r="AJ1683" s="8"/>
      <c r="AK1683" s="8"/>
      <c r="AL1683" s="8"/>
      <c r="AM1683" s="8"/>
      <c r="AN1683" s="8"/>
      <c r="AO1683" s="8"/>
      <c r="AP1683" s="8"/>
      <c r="AQ1683" s="8"/>
      <c r="AS1683" s="37"/>
      <c r="AT1683" s="37"/>
      <c r="AU1683" s="9"/>
      <c r="AV1683" s="8"/>
      <c r="AW1683" s="8"/>
      <c r="AX1683" s="8"/>
      <c r="AY1683" s="8"/>
      <c r="AZ1683" s="8"/>
      <c r="BA1683" s="8"/>
      <c r="BB1683" s="8"/>
      <c r="BC1683" s="8"/>
    </row>
    <row r="1684" spans="1:55" x14ac:dyDescent="0.25">
      <c r="A1684" s="46">
        <v>71.5</v>
      </c>
      <c r="B1684" s="48" t="b">
        <v>1</v>
      </c>
      <c r="U1684" s="37"/>
      <c r="V1684" s="37"/>
      <c r="W1684" s="9"/>
      <c r="X1684" s="8"/>
      <c r="Y1684" s="8"/>
      <c r="Z1684" s="8"/>
      <c r="AA1684" s="8"/>
      <c r="AB1684" s="8"/>
      <c r="AC1684" s="8"/>
      <c r="AD1684" s="8"/>
      <c r="AE1684" s="8"/>
      <c r="AG1684" s="37"/>
      <c r="AH1684" s="37"/>
      <c r="AI1684" s="9"/>
      <c r="AJ1684" s="8"/>
      <c r="AK1684" s="8"/>
      <c r="AL1684" s="8"/>
      <c r="AM1684" s="8"/>
      <c r="AN1684" s="8"/>
      <c r="AO1684" s="8"/>
      <c r="AP1684" s="8"/>
      <c r="AQ1684" s="8"/>
      <c r="AS1684" s="37"/>
      <c r="AT1684" s="37"/>
      <c r="AU1684" s="9"/>
      <c r="AV1684" s="8"/>
      <c r="AW1684" s="8"/>
      <c r="AX1684" s="8"/>
      <c r="AY1684" s="8"/>
      <c r="AZ1684" s="8"/>
      <c r="BA1684" s="8"/>
      <c r="BB1684" s="8"/>
      <c r="BC1684" s="8"/>
    </row>
    <row r="1685" spans="1:55" x14ac:dyDescent="0.25">
      <c r="A1685" s="46">
        <v>71.5</v>
      </c>
      <c r="B1685" s="48" t="b">
        <v>1</v>
      </c>
      <c r="U1685" s="37"/>
      <c r="V1685" s="37"/>
      <c r="W1685" s="9"/>
      <c r="X1685" s="8"/>
      <c r="Y1685" s="8"/>
      <c r="Z1685" s="8"/>
      <c r="AA1685" s="8"/>
      <c r="AB1685" s="8"/>
      <c r="AC1685" s="8"/>
      <c r="AD1685" s="8"/>
      <c r="AE1685" s="8"/>
      <c r="AG1685" s="37"/>
      <c r="AH1685" s="37"/>
      <c r="AI1685" s="9"/>
      <c r="AJ1685" s="8"/>
      <c r="AK1685" s="8"/>
      <c r="AL1685" s="8"/>
      <c r="AM1685" s="8"/>
      <c r="AN1685" s="8"/>
      <c r="AO1685" s="8"/>
      <c r="AP1685" s="8"/>
      <c r="AQ1685" s="8"/>
      <c r="AS1685" s="37"/>
      <c r="AT1685" s="37"/>
      <c r="AU1685" s="9"/>
      <c r="AV1685" s="8"/>
      <c r="AW1685" s="8"/>
      <c r="AX1685" s="8"/>
      <c r="AY1685" s="8"/>
      <c r="AZ1685" s="8"/>
      <c r="BA1685" s="8"/>
      <c r="BB1685" s="8"/>
      <c r="BC1685" s="8"/>
    </row>
    <row r="1686" spans="1:55" x14ac:dyDescent="0.25">
      <c r="A1686" s="46">
        <v>71</v>
      </c>
      <c r="B1686" s="48" t="b">
        <v>1</v>
      </c>
      <c r="U1686" s="37"/>
      <c r="V1686" s="37"/>
      <c r="W1686" s="9"/>
      <c r="X1686" s="8"/>
      <c r="Y1686" s="8"/>
      <c r="Z1686" s="8"/>
      <c r="AA1686" s="8"/>
      <c r="AB1686" s="8"/>
      <c r="AC1686" s="8"/>
      <c r="AD1686" s="8"/>
      <c r="AE1686" s="8"/>
      <c r="AG1686" s="37"/>
      <c r="AH1686" s="37"/>
      <c r="AI1686" s="9"/>
      <c r="AJ1686" s="8"/>
      <c r="AK1686" s="8"/>
      <c r="AL1686" s="8"/>
      <c r="AM1686" s="8"/>
      <c r="AN1686" s="8"/>
      <c r="AO1686" s="8"/>
      <c r="AP1686" s="8"/>
      <c r="AQ1686" s="8"/>
      <c r="AS1686" s="37"/>
      <c r="AT1686" s="37"/>
      <c r="AU1686" s="9"/>
      <c r="AV1686" s="8"/>
      <c r="AW1686" s="8"/>
      <c r="AX1686" s="8"/>
      <c r="AY1686" s="8"/>
      <c r="AZ1686" s="8"/>
      <c r="BA1686" s="8"/>
      <c r="BB1686" s="8"/>
      <c r="BC1686" s="8"/>
    </row>
    <row r="1687" spans="1:55" x14ac:dyDescent="0.25">
      <c r="A1687" s="46">
        <v>76.7</v>
      </c>
      <c r="B1687" s="48" t="b">
        <v>1</v>
      </c>
      <c r="U1687" s="37"/>
      <c r="V1687" s="37"/>
      <c r="W1687" s="9"/>
      <c r="X1687" s="8"/>
      <c r="Y1687" s="8"/>
      <c r="Z1687" s="8"/>
      <c r="AA1687" s="8"/>
      <c r="AB1687" s="8"/>
      <c r="AC1687" s="8"/>
      <c r="AD1687" s="8"/>
      <c r="AE1687" s="8"/>
      <c r="AG1687" s="37"/>
      <c r="AH1687" s="37"/>
      <c r="AI1687" s="9"/>
      <c r="AJ1687" s="8"/>
      <c r="AK1687" s="8"/>
      <c r="AL1687" s="8"/>
      <c r="AM1687" s="8"/>
      <c r="AN1687" s="8"/>
      <c r="AO1687" s="8"/>
      <c r="AP1687" s="8"/>
      <c r="AQ1687" s="8"/>
      <c r="AS1687" s="37"/>
      <c r="AT1687" s="37"/>
      <c r="AU1687" s="9"/>
      <c r="AV1687" s="8"/>
      <c r="AW1687" s="8"/>
      <c r="AX1687" s="8"/>
      <c r="AY1687" s="8"/>
      <c r="AZ1687" s="8"/>
      <c r="BA1687" s="8"/>
      <c r="BB1687" s="8"/>
      <c r="BC1687" s="8"/>
    </row>
    <row r="1688" spans="1:55" x14ac:dyDescent="0.25">
      <c r="A1688" s="46">
        <v>76.599999999999994</v>
      </c>
      <c r="B1688" s="48" t="b">
        <v>1</v>
      </c>
      <c r="U1688" s="37"/>
      <c r="V1688" s="37"/>
      <c r="W1688" s="9"/>
      <c r="X1688" s="8"/>
      <c r="Y1688" s="8"/>
      <c r="Z1688" s="8"/>
      <c r="AA1688" s="8"/>
      <c r="AB1688" s="8"/>
      <c r="AC1688" s="8"/>
      <c r="AD1688" s="8"/>
      <c r="AE1688" s="8"/>
      <c r="AG1688" s="37"/>
      <c r="AH1688" s="37"/>
      <c r="AI1688" s="9"/>
      <c r="AJ1688" s="8"/>
      <c r="AK1688" s="8"/>
      <c r="AL1688" s="8"/>
      <c r="AM1688" s="8"/>
      <c r="AN1688" s="8"/>
      <c r="AO1688" s="8"/>
      <c r="AP1688" s="8"/>
      <c r="AQ1688" s="8"/>
      <c r="AS1688" s="37"/>
      <c r="AT1688" s="37"/>
      <c r="AU1688" s="9"/>
      <c r="AV1688" s="8"/>
      <c r="AW1688" s="8"/>
      <c r="AX1688" s="8"/>
      <c r="AY1688" s="8"/>
      <c r="AZ1688" s="8"/>
      <c r="BA1688" s="8"/>
      <c r="BB1688" s="8"/>
      <c r="BC1688" s="8"/>
    </row>
    <row r="1689" spans="1:55" x14ac:dyDescent="0.25">
      <c r="A1689" s="46">
        <v>76.599999999999994</v>
      </c>
      <c r="B1689" s="48" t="b">
        <v>1</v>
      </c>
      <c r="U1689" s="37"/>
      <c r="V1689" s="37"/>
      <c r="W1689" s="9"/>
      <c r="X1689" s="8"/>
      <c r="Y1689" s="8"/>
      <c r="Z1689" s="8"/>
      <c r="AA1689" s="8"/>
      <c r="AB1689" s="8"/>
      <c r="AC1689" s="8"/>
      <c r="AD1689" s="8"/>
      <c r="AE1689" s="8"/>
      <c r="AG1689" s="37"/>
      <c r="AH1689" s="37"/>
      <c r="AI1689" s="9"/>
      <c r="AJ1689" s="8"/>
      <c r="AK1689" s="8"/>
      <c r="AL1689" s="8"/>
      <c r="AM1689" s="8"/>
      <c r="AN1689" s="8"/>
      <c r="AO1689" s="8"/>
      <c r="AP1689" s="8"/>
      <c r="AQ1689" s="8"/>
      <c r="AS1689" s="37"/>
      <c r="AT1689" s="37"/>
      <c r="AU1689" s="9"/>
      <c r="AV1689" s="8"/>
      <c r="AW1689" s="8"/>
      <c r="AX1689" s="8"/>
      <c r="AY1689" s="8"/>
      <c r="AZ1689" s="8"/>
      <c r="BA1689" s="8"/>
      <c r="BB1689" s="8"/>
      <c r="BC1689" s="8"/>
    </row>
    <row r="1690" spans="1:55" x14ac:dyDescent="0.25">
      <c r="A1690" s="46">
        <v>76.3</v>
      </c>
      <c r="B1690" s="48" t="b">
        <v>1</v>
      </c>
      <c r="U1690" s="37"/>
      <c r="V1690" s="37"/>
      <c r="W1690" s="9"/>
      <c r="X1690" s="8"/>
      <c r="Y1690" s="8"/>
      <c r="Z1690" s="8"/>
      <c r="AA1690" s="8"/>
      <c r="AB1690" s="8"/>
      <c r="AC1690" s="8"/>
      <c r="AD1690" s="8"/>
      <c r="AE1690" s="8"/>
      <c r="AG1690" s="37"/>
      <c r="AH1690" s="37"/>
      <c r="AI1690" s="9"/>
      <c r="AJ1690" s="8"/>
      <c r="AK1690" s="8"/>
      <c r="AL1690" s="8"/>
      <c r="AM1690" s="8"/>
      <c r="AN1690" s="8"/>
      <c r="AO1690" s="8"/>
      <c r="AP1690" s="8"/>
      <c r="AQ1690" s="8"/>
      <c r="AS1690" s="37"/>
      <c r="AT1690" s="37"/>
      <c r="AU1690" s="9"/>
      <c r="AV1690" s="8"/>
      <c r="AW1690" s="8"/>
      <c r="AX1690" s="8"/>
      <c r="AY1690" s="8"/>
      <c r="AZ1690" s="8"/>
      <c r="BA1690" s="8"/>
      <c r="BB1690" s="8"/>
      <c r="BC1690" s="8"/>
    </row>
    <row r="1691" spans="1:55" x14ac:dyDescent="0.25">
      <c r="A1691" s="46">
        <v>76.099999999999994</v>
      </c>
      <c r="B1691" s="48" t="b">
        <v>1</v>
      </c>
      <c r="U1691" s="37"/>
      <c r="V1691" s="37"/>
      <c r="W1691" s="9"/>
      <c r="X1691" s="8"/>
      <c r="Y1691" s="8"/>
      <c r="Z1691" s="8"/>
      <c r="AA1691" s="8"/>
      <c r="AB1691" s="8"/>
      <c r="AC1691" s="8"/>
      <c r="AD1691" s="8"/>
      <c r="AE1691" s="8"/>
      <c r="AG1691" s="37"/>
      <c r="AH1691" s="37"/>
      <c r="AI1691" s="9"/>
      <c r="AJ1691" s="8"/>
      <c r="AK1691" s="8"/>
      <c r="AL1691" s="8"/>
      <c r="AM1691" s="8"/>
      <c r="AN1691" s="8"/>
      <c r="AO1691" s="8"/>
      <c r="AP1691" s="8"/>
      <c r="AQ1691" s="8"/>
      <c r="AS1691" s="37"/>
      <c r="AT1691" s="37"/>
      <c r="AU1691" s="9"/>
      <c r="AV1691" s="8"/>
      <c r="AW1691" s="8"/>
      <c r="AX1691" s="8"/>
      <c r="AY1691" s="8"/>
      <c r="AZ1691" s="8"/>
      <c r="BA1691" s="8"/>
      <c r="BB1691" s="8"/>
      <c r="BC1691" s="8"/>
    </row>
    <row r="1692" spans="1:55" x14ac:dyDescent="0.25">
      <c r="A1692" s="46">
        <v>75.599999999999994</v>
      </c>
      <c r="B1692" s="48" t="b">
        <v>1</v>
      </c>
      <c r="U1692" s="37"/>
      <c r="V1692" s="37"/>
      <c r="W1692" s="9"/>
      <c r="X1692" s="8"/>
      <c r="Y1692" s="8"/>
      <c r="Z1692" s="8"/>
      <c r="AA1692" s="8"/>
      <c r="AB1692" s="8"/>
      <c r="AC1692" s="8"/>
      <c r="AD1692" s="8"/>
      <c r="AE1692" s="8"/>
      <c r="AG1692" s="37"/>
      <c r="AH1692" s="37"/>
      <c r="AI1692" s="9"/>
      <c r="AJ1692" s="8"/>
      <c r="AK1692" s="8"/>
      <c r="AL1692" s="8"/>
      <c r="AM1692" s="8"/>
      <c r="AN1692" s="8"/>
      <c r="AO1692" s="8"/>
      <c r="AP1692" s="8"/>
      <c r="AQ1692" s="8"/>
      <c r="AS1692" s="37"/>
      <c r="AT1692" s="37"/>
      <c r="AU1692" s="9"/>
      <c r="AV1692" s="8"/>
      <c r="AW1692" s="8"/>
      <c r="AX1692" s="8"/>
      <c r="AY1692" s="8"/>
      <c r="AZ1692" s="8"/>
      <c r="BA1692" s="8"/>
      <c r="BB1692" s="8"/>
      <c r="BC1692" s="8"/>
    </row>
    <row r="1693" spans="1:55" x14ac:dyDescent="0.25">
      <c r="A1693" s="46">
        <v>75.7</v>
      </c>
      <c r="B1693" s="48" t="b">
        <v>1</v>
      </c>
      <c r="U1693" s="37"/>
      <c r="V1693" s="37"/>
      <c r="W1693" s="9"/>
      <c r="X1693" s="8"/>
      <c r="Y1693" s="8"/>
      <c r="Z1693" s="8"/>
      <c r="AA1693" s="8"/>
      <c r="AB1693" s="8"/>
      <c r="AC1693" s="8"/>
      <c r="AD1693" s="8"/>
      <c r="AE1693" s="8"/>
      <c r="AG1693" s="37"/>
      <c r="AH1693" s="37"/>
      <c r="AI1693" s="9"/>
      <c r="AJ1693" s="8"/>
      <c r="AK1693" s="8"/>
      <c r="AL1693" s="8"/>
      <c r="AM1693" s="8"/>
      <c r="AN1693" s="8"/>
      <c r="AO1693" s="8"/>
      <c r="AP1693" s="8"/>
      <c r="AQ1693" s="8"/>
      <c r="AS1693" s="37"/>
      <c r="AT1693" s="37"/>
      <c r="AU1693" s="9"/>
      <c r="AV1693" s="8"/>
      <c r="AW1693" s="8"/>
      <c r="AX1693" s="8"/>
      <c r="AY1693" s="8"/>
      <c r="AZ1693" s="8"/>
      <c r="BA1693" s="8"/>
      <c r="BB1693" s="8"/>
      <c r="BC1693" s="8"/>
    </row>
    <row r="1694" spans="1:55" x14ac:dyDescent="0.25">
      <c r="A1694" s="46">
        <v>75.599999999999994</v>
      </c>
      <c r="B1694" s="48" t="b">
        <v>1</v>
      </c>
      <c r="U1694" s="37"/>
      <c r="V1694" s="37"/>
      <c r="W1694" s="9"/>
      <c r="X1694" s="8"/>
      <c r="Y1694" s="8"/>
      <c r="Z1694" s="8"/>
      <c r="AA1694" s="8"/>
      <c r="AB1694" s="8"/>
      <c r="AC1694" s="8"/>
      <c r="AD1694" s="8"/>
      <c r="AE1694" s="8"/>
      <c r="AG1694" s="37"/>
      <c r="AH1694" s="37"/>
      <c r="AI1694" s="9"/>
      <c r="AJ1694" s="8"/>
      <c r="AK1694" s="8"/>
      <c r="AL1694" s="8"/>
      <c r="AM1694" s="8"/>
      <c r="AN1694" s="8"/>
      <c r="AO1694" s="8"/>
      <c r="AP1694" s="8"/>
      <c r="AQ1694" s="8"/>
      <c r="AS1694" s="37"/>
      <c r="AT1694" s="37"/>
      <c r="AU1694" s="9"/>
      <c r="AV1694" s="8"/>
      <c r="AW1694" s="8"/>
      <c r="AX1694" s="8"/>
      <c r="AY1694" s="8"/>
      <c r="AZ1694" s="8"/>
      <c r="BA1694" s="8"/>
      <c r="BB1694" s="8"/>
      <c r="BC1694" s="8"/>
    </row>
    <row r="1695" spans="1:55" x14ac:dyDescent="0.25">
      <c r="A1695" s="46">
        <v>76</v>
      </c>
      <c r="B1695" s="48" t="b">
        <v>1</v>
      </c>
      <c r="U1695" s="37"/>
      <c r="V1695" s="37"/>
      <c r="W1695" s="9"/>
      <c r="X1695" s="8"/>
      <c r="Y1695" s="8"/>
      <c r="Z1695" s="8"/>
      <c r="AA1695" s="8"/>
      <c r="AB1695" s="8"/>
      <c r="AC1695" s="8"/>
      <c r="AD1695" s="8"/>
      <c r="AE1695" s="8"/>
      <c r="AG1695" s="37"/>
      <c r="AH1695" s="37"/>
      <c r="AI1695" s="9"/>
      <c r="AJ1695" s="8"/>
      <c r="AK1695" s="8"/>
      <c r="AL1695" s="8"/>
      <c r="AM1695" s="8"/>
      <c r="AN1695" s="8"/>
      <c r="AO1695" s="8"/>
      <c r="AP1695" s="8"/>
      <c r="AQ1695" s="8"/>
      <c r="AS1695" s="37"/>
      <c r="AT1695" s="37"/>
      <c r="AU1695" s="9"/>
      <c r="AV1695" s="8"/>
      <c r="AW1695" s="8"/>
      <c r="AX1695" s="8"/>
      <c r="AY1695" s="8"/>
      <c r="AZ1695" s="8"/>
      <c r="BA1695" s="8"/>
      <c r="BB1695" s="8"/>
      <c r="BC1695" s="8"/>
    </row>
    <row r="1696" spans="1:55" x14ac:dyDescent="0.25">
      <c r="A1696" s="46">
        <v>75.8</v>
      </c>
      <c r="B1696" s="48" t="b">
        <v>1</v>
      </c>
      <c r="U1696" s="37"/>
      <c r="V1696" s="37"/>
      <c r="W1696" s="9"/>
      <c r="X1696" s="8"/>
      <c r="Y1696" s="8"/>
      <c r="Z1696" s="8"/>
      <c r="AA1696" s="8"/>
      <c r="AB1696" s="8"/>
      <c r="AC1696" s="8"/>
      <c r="AD1696" s="8"/>
      <c r="AE1696" s="8"/>
      <c r="AG1696" s="37"/>
      <c r="AH1696" s="37"/>
      <c r="AI1696" s="9"/>
      <c r="AJ1696" s="8"/>
      <c r="AK1696" s="8"/>
      <c r="AL1696" s="8"/>
      <c r="AM1696" s="8"/>
      <c r="AN1696" s="8"/>
      <c r="AO1696" s="8"/>
      <c r="AP1696" s="8"/>
      <c r="AQ1696" s="8"/>
      <c r="AS1696" s="37"/>
      <c r="AT1696" s="37"/>
      <c r="AU1696" s="9"/>
      <c r="AV1696" s="8"/>
      <c r="AW1696" s="8"/>
      <c r="AX1696" s="8"/>
      <c r="AY1696" s="8"/>
      <c r="AZ1696" s="8"/>
      <c r="BA1696" s="8"/>
      <c r="BB1696" s="8"/>
      <c r="BC1696" s="8"/>
    </row>
    <row r="1697" spans="1:55" x14ac:dyDescent="0.25">
      <c r="A1697" s="46">
        <v>75.3</v>
      </c>
      <c r="B1697" s="48" t="b">
        <v>1</v>
      </c>
      <c r="U1697" s="37"/>
      <c r="V1697" s="37"/>
      <c r="W1697" s="9"/>
      <c r="X1697" s="8"/>
      <c r="Y1697" s="8"/>
      <c r="Z1697" s="8"/>
      <c r="AA1697" s="8"/>
      <c r="AB1697" s="8"/>
      <c r="AC1697" s="8"/>
      <c r="AD1697" s="8"/>
      <c r="AE1697" s="8"/>
      <c r="AG1697" s="37"/>
      <c r="AH1697" s="37"/>
      <c r="AI1697" s="9"/>
      <c r="AJ1697" s="8"/>
      <c r="AK1697" s="8"/>
      <c r="AL1697" s="8"/>
      <c r="AM1697" s="8"/>
      <c r="AN1697" s="8"/>
      <c r="AO1697" s="8"/>
      <c r="AP1697" s="8"/>
      <c r="AQ1697" s="8"/>
      <c r="AS1697" s="37"/>
      <c r="AT1697" s="37"/>
      <c r="AU1697" s="9"/>
      <c r="AV1697" s="8"/>
      <c r="AW1697" s="8"/>
      <c r="AX1697" s="8"/>
      <c r="AY1697" s="8"/>
      <c r="AZ1697" s="8"/>
      <c r="BA1697" s="8"/>
      <c r="BB1697" s="8"/>
      <c r="BC1697" s="8"/>
    </row>
    <row r="1698" spans="1:55" x14ac:dyDescent="0.25">
      <c r="A1698" s="46">
        <v>75.400000000000006</v>
      </c>
      <c r="B1698" s="48" t="b">
        <v>1</v>
      </c>
      <c r="U1698" s="37"/>
      <c r="V1698" s="37"/>
      <c r="W1698" s="9"/>
      <c r="X1698" s="8"/>
      <c r="Y1698" s="8"/>
      <c r="Z1698" s="8"/>
      <c r="AA1698" s="8"/>
      <c r="AB1698" s="8"/>
      <c r="AC1698" s="8"/>
      <c r="AD1698" s="8"/>
      <c r="AE1698" s="8"/>
      <c r="AG1698" s="37"/>
      <c r="AH1698" s="37"/>
      <c r="AI1698" s="9"/>
      <c r="AJ1698" s="8"/>
      <c r="AK1698" s="8"/>
      <c r="AL1698" s="8"/>
      <c r="AM1698" s="8"/>
      <c r="AN1698" s="8"/>
      <c r="AO1698" s="8"/>
      <c r="AP1698" s="8"/>
      <c r="AQ1698" s="8"/>
      <c r="AS1698" s="37"/>
      <c r="AT1698" s="37"/>
      <c r="AU1698" s="9"/>
      <c r="AV1698" s="8"/>
      <c r="AW1698" s="8"/>
      <c r="AX1698" s="8"/>
      <c r="AY1698" s="8"/>
      <c r="AZ1698" s="8"/>
      <c r="BA1698" s="8"/>
      <c r="BB1698" s="8"/>
      <c r="BC1698" s="8"/>
    </row>
    <row r="1699" spans="1:55" x14ac:dyDescent="0.25">
      <c r="A1699" s="46">
        <v>75</v>
      </c>
      <c r="B1699" s="48" t="b">
        <v>1</v>
      </c>
      <c r="U1699" s="37"/>
      <c r="V1699" s="37"/>
      <c r="W1699" s="9"/>
      <c r="X1699" s="8"/>
      <c r="Y1699" s="8"/>
      <c r="Z1699" s="8"/>
      <c r="AA1699" s="8"/>
      <c r="AB1699" s="8"/>
      <c r="AC1699" s="8"/>
      <c r="AD1699" s="8"/>
      <c r="AE1699" s="8"/>
      <c r="AG1699" s="37"/>
      <c r="AH1699" s="37"/>
      <c r="AI1699" s="9"/>
      <c r="AJ1699" s="8"/>
      <c r="AK1699" s="8"/>
      <c r="AL1699" s="8"/>
      <c r="AM1699" s="8"/>
      <c r="AN1699" s="8"/>
      <c r="AO1699" s="8"/>
      <c r="AP1699" s="8"/>
      <c r="AQ1699" s="8"/>
      <c r="AS1699" s="37"/>
      <c r="AT1699" s="37"/>
      <c r="AU1699" s="9"/>
      <c r="AV1699" s="8"/>
      <c r="AW1699" s="8"/>
      <c r="AX1699" s="8"/>
      <c r="AY1699" s="8"/>
      <c r="AZ1699" s="8"/>
      <c r="BA1699" s="8"/>
      <c r="BB1699" s="8"/>
      <c r="BC1699" s="8"/>
    </row>
    <row r="1700" spans="1:55" x14ac:dyDescent="0.25">
      <c r="A1700" s="46">
        <v>75</v>
      </c>
      <c r="B1700" s="48" t="b">
        <v>1</v>
      </c>
      <c r="U1700" s="37"/>
      <c r="V1700" s="37"/>
      <c r="W1700" s="9"/>
      <c r="X1700" s="8"/>
      <c r="Y1700" s="8"/>
      <c r="Z1700" s="8"/>
      <c r="AA1700" s="8"/>
      <c r="AB1700" s="8"/>
      <c r="AC1700" s="8"/>
      <c r="AD1700" s="8"/>
      <c r="AE1700" s="8"/>
      <c r="AG1700" s="37"/>
      <c r="AH1700" s="37"/>
      <c r="AI1700" s="9"/>
      <c r="AJ1700" s="8"/>
      <c r="AK1700" s="8"/>
      <c r="AL1700" s="8"/>
      <c r="AM1700" s="8"/>
      <c r="AN1700" s="8"/>
      <c r="AO1700" s="8"/>
      <c r="AP1700" s="8"/>
      <c r="AQ1700" s="8"/>
      <c r="AS1700" s="37"/>
      <c r="AT1700" s="37"/>
      <c r="AU1700" s="9"/>
      <c r="AV1700" s="8"/>
      <c r="AW1700" s="8"/>
      <c r="AX1700" s="8"/>
      <c r="AY1700" s="8"/>
      <c r="AZ1700" s="8"/>
      <c r="BA1700" s="8"/>
      <c r="BB1700" s="8"/>
      <c r="BC1700" s="8"/>
    </row>
    <row r="1701" spans="1:55" x14ac:dyDescent="0.25">
      <c r="A1701" s="46">
        <v>75</v>
      </c>
      <c r="B1701" s="48" t="b">
        <v>1</v>
      </c>
      <c r="U1701" s="37"/>
      <c r="V1701" s="37"/>
      <c r="W1701" s="9"/>
      <c r="X1701" s="8"/>
      <c r="Y1701" s="8"/>
      <c r="Z1701" s="8"/>
      <c r="AA1701" s="8"/>
      <c r="AB1701" s="8"/>
      <c r="AC1701" s="8"/>
      <c r="AD1701" s="8"/>
      <c r="AE1701" s="8"/>
      <c r="AG1701" s="37"/>
      <c r="AH1701" s="37"/>
      <c r="AI1701" s="9"/>
      <c r="AJ1701" s="8"/>
      <c r="AK1701" s="8"/>
      <c r="AL1701" s="8"/>
      <c r="AM1701" s="8"/>
      <c r="AN1701" s="8"/>
      <c r="AO1701" s="8"/>
      <c r="AP1701" s="8"/>
      <c r="AQ1701" s="8"/>
      <c r="AS1701" s="37"/>
      <c r="AT1701" s="37"/>
      <c r="AU1701" s="9"/>
      <c r="AV1701" s="8"/>
      <c r="AW1701" s="8"/>
      <c r="AX1701" s="8"/>
      <c r="AY1701" s="8"/>
      <c r="AZ1701" s="8"/>
      <c r="BA1701" s="8"/>
      <c r="BB1701" s="8"/>
      <c r="BC1701" s="8"/>
    </row>
    <row r="1702" spans="1:55" x14ac:dyDescent="0.25">
      <c r="A1702" s="46">
        <v>74.8</v>
      </c>
      <c r="B1702" s="48" t="b">
        <v>1</v>
      </c>
      <c r="U1702" s="37"/>
      <c r="V1702" s="37"/>
      <c r="W1702" s="9"/>
      <c r="X1702" s="8"/>
      <c r="Y1702" s="8"/>
      <c r="Z1702" s="8"/>
      <c r="AA1702" s="8"/>
      <c r="AB1702" s="8"/>
      <c r="AC1702" s="8"/>
      <c r="AD1702" s="8"/>
      <c r="AE1702" s="8"/>
      <c r="AG1702" s="37"/>
      <c r="AH1702" s="37"/>
      <c r="AI1702" s="9"/>
      <c r="AJ1702" s="8"/>
      <c r="AK1702" s="8"/>
      <c r="AL1702" s="8"/>
      <c r="AM1702" s="8"/>
      <c r="AN1702" s="8"/>
      <c r="AO1702" s="8"/>
      <c r="AP1702" s="8"/>
      <c r="AQ1702" s="8"/>
      <c r="AS1702" s="37"/>
      <c r="AT1702" s="37"/>
      <c r="AU1702" s="9"/>
      <c r="AV1702" s="8"/>
      <c r="AW1702" s="8"/>
      <c r="AX1702" s="8"/>
      <c r="AY1702" s="8"/>
      <c r="AZ1702" s="8"/>
      <c r="BA1702" s="8"/>
      <c r="BB1702" s="8"/>
      <c r="BC1702" s="8"/>
    </row>
    <row r="1703" spans="1:55" x14ac:dyDescent="0.25">
      <c r="A1703" s="46">
        <v>69.400000000000006</v>
      </c>
      <c r="B1703" s="48" t="b">
        <v>1</v>
      </c>
      <c r="U1703" s="37"/>
      <c r="V1703" s="37"/>
      <c r="W1703" s="9"/>
      <c r="X1703" s="8"/>
      <c r="Y1703" s="8"/>
      <c r="Z1703" s="8"/>
      <c r="AA1703" s="8"/>
      <c r="AB1703" s="8"/>
      <c r="AC1703" s="8"/>
      <c r="AD1703" s="8"/>
      <c r="AE1703" s="8"/>
      <c r="AG1703" s="37"/>
      <c r="AH1703" s="37"/>
      <c r="AI1703" s="9"/>
      <c r="AJ1703" s="8"/>
      <c r="AK1703" s="8"/>
      <c r="AL1703" s="8"/>
      <c r="AM1703" s="8"/>
      <c r="AN1703" s="8"/>
      <c r="AO1703" s="8"/>
      <c r="AP1703" s="8"/>
      <c r="AQ1703" s="8"/>
      <c r="AS1703" s="37"/>
      <c r="AT1703" s="37"/>
      <c r="AU1703" s="9"/>
      <c r="AV1703" s="8"/>
      <c r="AW1703" s="8"/>
      <c r="AX1703" s="8"/>
      <c r="AY1703" s="8"/>
      <c r="AZ1703" s="8"/>
      <c r="BA1703" s="8"/>
      <c r="BB1703" s="8"/>
      <c r="BC1703" s="8"/>
    </row>
    <row r="1704" spans="1:55" x14ac:dyDescent="0.25">
      <c r="A1704" s="46">
        <v>69.400000000000006</v>
      </c>
      <c r="B1704" s="48" t="b">
        <v>1</v>
      </c>
      <c r="U1704" s="37"/>
      <c r="V1704" s="37"/>
      <c r="W1704" s="9"/>
      <c r="X1704" s="8"/>
      <c r="Y1704" s="8"/>
      <c r="Z1704" s="8"/>
      <c r="AA1704" s="8"/>
      <c r="AB1704" s="8"/>
      <c r="AC1704" s="8"/>
      <c r="AD1704" s="8"/>
      <c r="AE1704" s="8"/>
      <c r="AG1704" s="37"/>
      <c r="AH1704" s="37"/>
      <c r="AI1704" s="9"/>
      <c r="AJ1704" s="8"/>
      <c r="AK1704" s="8"/>
      <c r="AL1704" s="8"/>
      <c r="AM1704" s="8"/>
      <c r="AN1704" s="8"/>
      <c r="AO1704" s="8"/>
      <c r="AP1704" s="8"/>
      <c r="AQ1704" s="8"/>
      <c r="AS1704" s="37"/>
      <c r="AT1704" s="37"/>
      <c r="AU1704" s="9"/>
      <c r="AV1704" s="8"/>
      <c r="AW1704" s="8"/>
      <c r="AX1704" s="8"/>
      <c r="AY1704" s="8"/>
      <c r="AZ1704" s="8"/>
      <c r="BA1704" s="8"/>
      <c r="BB1704" s="8"/>
      <c r="BC1704" s="8"/>
    </row>
    <row r="1705" spans="1:55" x14ac:dyDescent="0.25">
      <c r="A1705" s="46">
        <v>69.2</v>
      </c>
      <c r="B1705" s="48" t="b">
        <v>1</v>
      </c>
      <c r="U1705" s="37"/>
      <c r="V1705" s="37"/>
      <c r="W1705" s="9"/>
      <c r="X1705" s="8"/>
      <c r="Y1705" s="8"/>
      <c r="Z1705" s="8"/>
      <c r="AA1705" s="8"/>
      <c r="AB1705" s="8"/>
      <c r="AC1705" s="8"/>
      <c r="AD1705" s="8"/>
      <c r="AE1705" s="8"/>
      <c r="AG1705" s="37"/>
      <c r="AH1705" s="37"/>
      <c r="AI1705" s="9"/>
      <c r="AJ1705" s="8"/>
      <c r="AK1705" s="8"/>
      <c r="AL1705" s="8"/>
      <c r="AM1705" s="8"/>
      <c r="AN1705" s="8"/>
      <c r="AO1705" s="8"/>
      <c r="AP1705" s="8"/>
      <c r="AQ1705" s="8"/>
      <c r="AS1705" s="37"/>
      <c r="AT1705" s="37"/>
      <c r="AU1705" s="9"/>
      <c r="AV1705" s="8"/>
      <c r="AW1705" s="8"/>
      <c r="AX1705" s="8"/>
      <c r="AY1705" s="8"/>
      <c r="AZ1705" s="8"/>
      <c r="BA1705" s="8"/>
      <c r="BB1705" s="8"/>
      <c r="BC1705" s="8"/>
    </row>
    <row r="1706" spans="1:55" x14ac:dyDescent="0.25">
      <c r="A1706" s="46">
        <v>69</v>
      </c>
      <c r="B1706" s="48" t="b">
        <v>1</v>
      </c>
      <c r="U1706" s="37"/>
      <c r="V1706" s="37"/>
      <c r="W1706" s="9"/>
      <c r="X1706" s="8"/>
      <c r="Y1706" s="8"/>
      <c r="Z1706" s="8"/>
      <c r="AA1706" s="8"/>
      <c r="AB1706" s="8"/>
      <c r="AC1706" s="8"/>
      <c r="AD1706" s="8"/>
      <c r="AE1706" s="8"/>
      <c r="AG1706" s="37"/>
      <c r="AH1706" s="37"/>
      <c r="AI1706" s="9"/>
      <c r="AJ1706" s="8"/>
      <c r="AK1706" s="8"/>
      <c r="AL1706" s="8"/>
      <c r="AM1706" s="8"/>
      <c r="AN1706" s="8"/>
      <c r="AO1706" s="8"/>
      <c r="AP1706" s="8"/>
      <c r="AQ1706" s="8"/>
      <c r="AS1706" s="37"/>
      <c r="AT1706" s="37"/>
      <c r="AU1706" s="9"/>
      <c r="AV1706" s="8"/>
      <c r="AW1706" s="8"/>
      <c r="AX1706" s="8"/>
      <c r="AY1706" s="8"/>
      <c r="AZ1706" s="8"/>
      <c r="BA1706" s="8"/>
      <c r="BB1706" s="8"/>
      <c r="BC1706" s="8"/>
    </row>
    <row r="1707" spans="1:55" x14ac:dyDescent="0.25">
      <c r="A1707" s="46">
        <v>68.900000000000006</v>
      </c>
      <c r="B1707" s="48" t="b">
        <v>1</v>
      </c>
      <c r="U1707" s="37"/>
      <c r="V1707" s="37"/>
      <c r="W1707" s="9"/>
      <c r="X1707" s="8"/>
      <c r="Y1707" s="8"/>
      <c r="Z1707" s="8"/>
      <c r="AA1707" s="8"/>
      <c r="AB1707" s="8"/>
      <c r="AC1707" s="8"/>
      <c r="AD1707" s="8"/>
      <c r="AE1707" s="8"/>
      <c r="AG1707" s="37"/>
      <c r="AH1707" s="37"/>
      <c r="AI1707" s="9"/>
      <c r="AJ1707" s="8"/>
      <c r="AK1707" s="8"/>
      <c r="AL1707" s="8"/>
      <c r="AM1707" s="8"/>
      <c r="AN1707" s="8"/>
      <c r="AO1707" s="8"/>
      <c r="AP1707" s="8"/>
      <c r="AQ1707" s="8"/>
      <c r="AS1707" s="37"/>
      <c r="AT1707" s="37"/>
      <c r="AU1707" s="9"/>
      <c r="AV1707" s="8"/>
      <c r="AW1707" s="8"/>
      <c r="AX1707" s="8"/>
      <c r="AY1707" s="8"/>
      <c r="AZ1707" s="8"/>
      <c r="BA1707" s="8"/>
      <c r="BB1707" s="8"/>
      <c r="BC1707" s="8"/>
    </row>
    <row r="1708" spans="1:55" x14ac:dyDescent="0.25">
      <c r="A1708" s="46">
        <v>68.7</v>
      </c>
      <c r="B1708" s="48" t="b">
        <v>1</v>
      </c>
      <c r="U1708" s="37"/>
      <c r="V1708" s="37"/>
      <c r="W1708" s="9"/>
      <c r="X1708" s="8"/>
      <c r="Y1708" s="8"/>
      <c r="Z1708" s="8"/>
      <c r="AA1708" s="8"/>
      <c r="AB1708" s="8"/>
      <c r="AC1708" s="8"/>
      <c r="AD1708" s="8"/>
      <c r="AE1708" s="8"/>
      <c r="AG1708" s="37"/>
      <c r="AH1708" s="37"/>
      <c r="AI1708" s="9"/>
      <c r="AJ1708" s="8"/>
      <c r="AK1708" s="8"/>
      <c r="AL1708" s="8"/>
      <c r="AM1708" s="8"/>
      <c r="AN1708" s="8"/>
      <c r="AO1708" s="8"/>
      <c r="AP1708" s="8"/>
      <c r="AQ1708" s="8"/>
      <c r="AS1708" s="37"/>
      <c r="AT1708" s="37"/>
      <c r="AU1708" s="9"/>
      <c r="AV1708" s="8"/>
      <c r="AW1708" s="8"/>
      <c r="AX1708" s="8"/>
      <c r="AY1708" s="8"/>
      <c r="AZ1708" s="8"/>
      <c r="BA1708" s="8"/>
      <c r="BB1708" s="8"/>
      <c r="BC1708" s="8"/>
    </row>
    <row r="1709" spans="1:55" x14ac:dyDescent="0.25">
      <c r="A1709" s="46">
        <v>68.5</v>
      </c>
      <c r="B1709" s="48" t="b">
        <v>1</v>
      </c>
      <c r="U1709" s="37"/>
      <c r="V1709" s="37"/>
      <c r="W1709" s="9"/>
      <c r="X1709" s="8"/>
      <c r="Y1709" s="8"/>
      <c r="Z1709" s="8"/>
      <c r="AA1709" s="8"/>
      <c r="AB1709" s="8"/>
      <c r="AC1709" s="8"/>
      <c r="AD1709" s="8"/>
      <c r="AE1709" s="8"/>
      <c r="AG1709" s="37"/>
      <c r="AH1709" s="37"/>
      <c r="AI1709" s="9"/>
      <c r="AJ1709" s="8"/>
      <c r="AK1709" s="8"/>
      <c r="AL1709" s="8"/>
      <c r="AM1709" s="8"/>
      <c r="AN1709" s="8"/>
      <c r="AO1709" s="8"/>
      <c r="AP1709" s="8"/>
      <c r="AQ1709" s="8"/>
      <c r="AS1709" s="37"/>
      <c r="AT1709" s="37"/>
      <c r="AU1709" s="9"/>
      <c r="AV1709" s="8"/>
      <c r="AW1709" s="8"/>
      <c r="AX1709" s="8"/>
      <c r="AY1709" s="8"/>
      <c r="AZ1709" s="8"/>
      <c r="BA1709" s="8"/>
      <c r="BB1709" s="8"/>
      <c r="BC1709" s="8"/>
    </row>
    <row r="1710" spans="1:55" x14ac:dyDescent="0.25">
      <c r="A1710" s="46">
        <v>68.400000000000006</v>
      </c>
      <c r="B1710" s="48" t="b">
        <v>1</v>
      </c>
      <c r="U1710" s="37"/>
      <c r="V1710" s="37"/>
      <c r="W1710" s="9"/>
      <c r="X1710" s="8"/>
      <c r="Y1710" s="8"/>
      <c r="Z1710" s="8"/>
      <c r="AA1710" s="8"/>
      <c r="AB1710" s="8"/>
      <c r="AC1710" s="8"/>
      <c r="AD1710" s="8"/>
      <c r="AE1710" s="8"/>
      <c r="AG1710" s="37"/>
      <c r="AH1710" s="37"/>
      <c r="AI1710" s="9"/>
      <c r="AJ1710" s="8"/>
      <c r="AK1710" s="8"/>
      <c r="AL1710" s="8"/>
      <c r="AM1710" s="8"/>
      <c r="AN1710" s="8"/>
      <c r="AO1710" s="8"/>
      <c r="AP1710" s="8"/>
      <c r="AQ1710" s="8"/>
      <c r="AS1710" s="37"/>
      <c r="AT1710" s="37"/>
      <c r="AU1710" s="9"/>
      <c r="AV1710" s="8"/>
      <c r="AW1710" s="8"/>
      <c r="AX1710" s="8"/>
      <c r="AY1710" s="8"/>
      <c r="AZ1710" s="8"/>
      <c r="BA1710" s="8"/>
      <c r="BB1710" s="8"/>
      <c r="BC1710" s="8"/>
    </row>
    <row r="1711" spans="1:55" x14ac:dyDescent="0.25">
      <c r="A1711" s="46">
        <v>68.2</v>
      </c>
      <c r="B1711" s="48" t="b">
        <v>1</v>
      </c>
      <c r="U1711" s="37"/>
      <c r="V1711" s="37"/>
      <c r="W1711" s="9"/>
      <c r="X1711" s="8"/>
      <c r="Y1711" s="8"/>
      <c r="Z1711" s="8"/>
      <c r="AA1711" s="8"/>
      <c r="AB1711" s="8"/>
      <c r="AC1711" s="8"/>
      <c r="AD1711" s="8"/>
      <c r="AE1711" s="8"/>
      <c r="AG1711" s="37"/>
      <c r="AH1711" s="37"/>
      <c r="AI1711" s="9"/>
      <c r="AJ1711" s="8"/>
      <c r="AK1711" s="8"/>
      <c r="AL1711" s="8"/>
      <c r="AM1711" s="8"/>
      <c r="AN1711" s="8"/>
      <c r="AO1711" s="8"/>
      <c r="AP1711" s="8"/>
      <c r="AQ1711" s="8"/>
      <c r="AS1711" s="37"/>
      <c r="AT1711" s="37"/>
      <c r="AU1711" s="9"/>
      <c r="AV1711" s="8"/>
      <c r="AW1711" s="8"/>
      <c r="AX1711" s="8"/>
      <c r="AY1711" s="8"/>
      <c r="AZ1711" s="8"/>
      <c r="BA1711" s="8"/>
      <c r="BB1711" s="8"/>
      <c r="BC1711" s="8"/>
    </row>
    <row r="1712" spans="1:55" x14ac:dyDescent="0.25">
      <c r="A1712" s="46">
        <v>68</v>
      </c>
      <c r="B1712" s="48" t="b">
        <v>1</v>
      </c>
      <c r="U1712" s="37"/>
      <c r="V1712" s="37"/>
      <c r="W1712" s="9"/>
      <c r="X1712" s="8"/>
      <c r="Y1712" s="8"/>
      <c r="Z1712" s="8"/>
      <c r="AA1712" s="8"/>
      <c r="AB1712" s="8"/>
      <c r="AC1712" s="8"/>
      <c r="AD1712" s="8"/>
      <c r="AE1712" s="8"/>
      <c r="AG1712" s="37"/>
      <c r="AH1712" s="37"/>
      <c r="AI1712" s="9"/>
      <c r="AJ1712" s="8"/>
      <c r="AK1712" s="8"/>
      <c r="AL1712" s="8"/>
      <c r="AM1712" s="8"/>
      <c r="AN1712" s="8"/>
      <c r="AO1712" s="8"/>
      <c r="AP1712" s="8"/>
      <c r="AQ1712" s="8"/>
      <c r="AS1712" s="37"/>
      <c r="AT1712" s="37"/>
      <c r="AU1712" s="9"/>
      <c r="AV1712" s="8"/>
      <c r="AW1712" s="8"/>
      <c r="AX1712" s="8"/>
      <c r="AY1712" s="8"/>
      <c r="AZ1712" s="8"/>
      <c r="BA1712" s="8"/>
      <c r="BB1712" s="8"/>
      <c r="BC1712" s="8"/>
    </row>
    <row r="1713" spans="1:55" x14ac:dyDescent="0.25">
      <c r="A1713" s="46">
        <v>67.900000000000006</v>
      </c>
      <c r="B1713" s="48" t="b">
        <v>1</v>
      </c>
      <c r="U1713" s="37"/>
      <c r="V1713" s="37"/>
      <c r="W1713" s="9"/>
      <c r="X1713" s="8"/>
      <c r="Y1713" s="8"/>
      <c r="Z1713" s="8"/>
      <c r="AA1713" s="8"/>
      <c r="AB1713" s="8"/>
      <c r="AC1713" s="8"/>
      <c r="AD1713" s="8"/>
      <c r="AE1713" s="8"/>
      <c r="AG1713" s="37"/>
      <c r="AH1713" s="37"/>
      <c r="AI1713" s="9"/>
      <c r="AJ1713" s="8"/>
      <c r="AK1713" s="8"/>
      <c r="AL1713" s="8"/>
      <c r="AM1713" s="8"/>
      <c r="AN1713" s="8"/>
      <c r="AO1713" s="8"/>
      <c r="AP1713" s="8"/>
      <c r="AQ1713" s="8"/>
      <c r="AS1713" s="37"/>
      <c r="AT1713" s="37"/>
      <c r="AU1713" s="9"/>
      <c r="AV1713" s="8"/>
      <c r="AW1713" s="8"/>
      <c r="AX1713" s="8"/>
      <c r="AY1713" s="8"/>
      <c r="AZ1713" s="8"/>
      <c r="BA1713" s="8"/>
      <c r="BB1713" s="8"/>
      <c r="BC1713" s="8"/>
    </row>
    <row r="1714" spans="1:55" x14ac:dyDescent="0.25">
      <c r="A1714" s="46">
        <v>67.7</v>
      </c>
      <c r="B1714" s="48" t="b">
        <v>1</v>
      </c>
      <c r="U1714" s="37"/>
      <c r="V1714" s="37"/>
      <c r="W1714" s="9"/>
      <c r="X1714" s="8"/>
      <c r="Y1714" s="8"/>
      <c r="Z1714" s="8"/>
      <c r="AA1714" s="8"/>
      <c r="AB1714" s="8"/>
      <c r="AC1714" s="8"/>
      <c r="AD1714" s="8"/>
      <c r="AE1714" s="8"/>
      <c r="AG1714" s="37"/>
      <c r="AH1714" s="37"/>
      <c r="AI1714" s="9"/>
      <c r="AJ1714" s="8"/>
      <c r="AK1714" s="8"/>
      <c r="AL1714" s="8"/>
      <c r="AM1714" s="8"/>
      <c r="AN1714" s="8"/>
      <c r="AO1714" s="8"/>
      <c r="AP1714" s="8"/>
      <c r="AQ1714" s="8"/>
      <c r="AS1714" s="37"/>
      <c r="AT1714" s="37"/>
      <c r="AU1714" s="9"/>
      <c r="AV1714" s="8"/>
      <c r="AW1714" s="8"/>
      <c r="AX1714" s="8"/>
      <c r="AY1714" s="8"/>
      <c r="AZ1714" s="8"/>
      <c r="BA1714" s="8"/>
      <c r="BB1714" s="8"/>
      <c r="BC1714" s="8"/>
    </row>
    <row r="1715" spans="1:55" x14ac:dyDescent="0.25">
      <c r="A1715" s="46">
        <v>67.5</v>
      </c>
      <c r="B1715" s="48" t="b">
        <v>1</v>
      </c>
      <c r="U1715" s="37"/>
      <c r="V1715" s="37"/>
      <c r="W1715" s="9"/>
      <c r="X1715" s="8"/>
      <c r="Y1715" s="8"/>
      <c r="Z1715" s="8"/>
      <c r="AA1715" s="8"/>
      <c r="AB1715" s="8"/>
      <c r="AC1715" s="8"/>
      <c r="AD1715" s="8"/>
      <c r="AE1715" s="8"/>
      <c r="AG1715" s="37"/>
      <c r="AH1715" s="37"/>
      <c r="AI1715" s="9"/>
      <c r="AJ1715" s="8"/>
      <c r="AK1715" s="8"/>
      <c r="AL1715" s="8"/>
      <c r="AM1715" s="8"/>
      <c r="AN1715" s="8"/>
      <c r="AO1715" s="8"/>
      <c r="AP1715" s="8"/>
      <c r="AQ1715" s="8"/>
      <c r="AS1715" s="37"/>
      <c r="AT1715" s="37"/>
      <c r="AU1715" s="9"/>
      <c r="AV1715" s="8"/>
      <c r="AW1715" s="8"/>
      <c r="AX1715" s="8"/>
      <c r="AY1715" s="8"/>
      <c r="AZ1715" s="8"/>
      <c r="BA1715" s="8"/>
      <c r="BB1715" s="8"/>
      <c r="BC1715" s="8"/>
    </row>
    <row r="1716" spans="1:55" x14ac:dyDescent="0.25">
      <c r="A1716" s="46">
        <v>66.2</v>
      </c>
      <c r="B1716" s="48" t="b">
        <v>1</v>
      </c>
      <c r="U1716" s="37"/>
      <c r="V1716" s="37"/>
      <c r="W1716" s="9"/>
      <c r="X1716" s="8"/>
      <c r="Y1716" s="8"/>
      <c r="Z1716" s="8"/>
      <c r="AA1716" s="8"/>
      <c r="AB1716" s="8"/>
      <c r="AC1716" s="8"/>
      <c r="AD1716" s="8"/>
      <c r="AE1716" s="8"/>
      <c r="AG1716" s="37"/>
      <c r="AH1716" s="37"/>
      <c r="AI1716" s="9"/>
      <c r="AJ1716" s="8"/>
      <c r="AK1716" s="8"/>
      <c r="AL1716" s="8"/>
      <c r="AM1716" s="8"/>
      <c r="AN1716" s="8"/>
      <c r="AO1716" s="8"/>
      <c r="AP1716" s="8"/>
      <c r="AQ1716" s="8"/>
      <c r="AS1716" s="37"/>
      <c r="AT1716" s="37"/>
      <c r="AU1716" s="9"/>
      <c r="AV1716" s="8"/>
      <c r="AW1716" s="8"/>
      <c r="AX1716" s="8"/>
      <c r="AY1716" s="8"/>
      <c r="AZ1716" s="8"/>
      <c r="BA1716" s="8"/>
      <c r="BB1716" s="8"/>
      <c r="BC1716" s="8"/>
    </row>
    <row r="1717" spans="1:55" x14ac:dyDescent="0.25">
      <c r="A1717" s="46">
        <v>67.2</v>
      </c>
      <c r="B1717" s="48" t="b">
        <v>1</v>
      </c>
      <c r="U1717" s="37"/>
      <c r="V1717" s="37"/>
      <c r="W1717" s="9"/>
      <c r="X1717" s="8"/>
      <c r="Y1717" s="8"/>
      <c r="Z1717" s="8"/>
      <c r="AA1717" s="8"/>
      <c r="AB1717" s="8"/>
      <c r="AC1717" s="8"/>
      <c r="AD1717" s="8"/>
      <c r="AE1717" s="8"/>
      <c r="AG1717" s="37"/>
      <c r="AH1717" s="37"/>
      <c r="AI1717" s="9"/>
      <c r="AJ1717" s="8"/>
      <c r="AK1717" s="8"/>
      <c r="AL1717" s="8"/>
      <c r="AM1717" s="8"/>
      <c r="AN1717" s="8"/>
      <c r="AO1717" s="8"/>
      <c r="AP1717" s="8"/>
      <c r="AQ1717" s="8"/>
      <c r="AS1717" s="37"/>
      <c r="AT1717" s="37"/>
      <c r="AU1717" s="9"/>
      <c r="AV1717" s="8"/>
      <c r="AW1717" s="8"/>
      <c r="AX1717" s="8"/>
      <c r="AY1717" s="8"/>
      <c r="AZ1717" s="8"/>
      <c r="BA1717" s="8"/>
      <c r="BB1717" s="8"/>
      <c r="BC1717" s="8"/>
    </row>
    <row r="1718" spans="1:55" x14ac:dyDescent="0.25">
      <c r="A1718" s="46">
        <v>67</v>
      </c>
      <c r="B1718" s="48" t="b">
        <v>1</v>
      </c>
      <c r="U1718" s="37"/>
      <c r="V1718" s="37"/>
      <c r="W1718" s="9"/>
      <c r="X1718" s="8"/>
      <c r="Y1718" s="8"/>
      <c r="Z1718" s="8"/>
      <c r="AA1718" s="8"/>
      <c r="AB1718" s="8"/>
      <c r="AC1718" s="8"/>
      <c r="AD1718" s="8"/>
      <c r="AE1718" s="8"/>
      <c r="AG1718" s="37"/>
      <c r="AH1718" s="37"/>
      <c r="AI1718" s="9"/>
      <c r="AJ1718" s="8"/>
      <c r="AK1718" s="8"/>
      <c r="AL1718" s="8"/>
      <c r="AM1718" s="8"/>
      <c r="AN1718" s="8"/>
      <c r="AO1718" s="8"/>
      <c r="AP1718" s="8"/>
      <c r="AQ1718" s="8"/>
      <c r="AS1718" s="37"/>
      <c r="AT1718" s="37"/>
      <c r="AU1718" s="9"/>
      <c r="AV1718" s="8"/>
      <c r="AW1718" s="8"/>
      <c r="AX1718" s="8"/>
      <c r="AY1718" s="8"/>
      <c r="AZ1718" s="8"/>
      <c r="BA1718" s="8"/>
      <c r="BB1718" s="8"/>
      <c r="BC1718" s="8"/>
    </row>
    <row r="1719" spans="1:55" x14ac:dyDescent="0.25">
      <c r="A1719" s="46" t="str">
        <v/>
      </c>
      <c r="B1719" s="48" t="b">
        <v>0</v>
      </c>
      <c r="U1719" s="37"/>
      <c r="V1719" s="37"/>
      <c r="W1719" s="9"/>
      <c r="X1719" s="8"/>
      <c r="Y1719" s="8"/>
      <c r="Z1719" s="8"/>
      <c r="AA1719" s="8"/>
      <c r="AB1719" s="8"/>
      <c r="AC1719" s="8"/>
      <c r="AD1719" s="8"/>
      <c r="AE1719" s="8"/>
      <c r="AG1719" s="37"/>
      <c r="AH1719" s="37"/>
      <c r="AI1719" s="9"/>
      <c r="AJ1719" s="8"/>
      <c r="AK1719" s="8"/>
      <c r="AL1719" s="8"/>
      <c r="AM1719" s="8"/>
      <c r="AN1719" s="8"/>
      <c r="AO1719" s="8"/>
      <c r="AP1719" s="8"/>
      <c r="AQ1719" s="8"/>
      <c r="AS1719" s="37"/>
      <c r="AT1719" s="37"/>
      <c r="AU1719" s="9"/>
      <c r="AV1719" s="8"/>
      <c r="AW1719" s="8"/>
      <c r="AX1719" s="8"/>
      <c r="AY1719" s="8"/>
      <c r="AZ1719" s="8"/>
      <c r="BA1719" s="8"/>
      <c r="BB1719" s="8"/>
      <c r="BC1719" s="8"/>
    </row>
    <row r="1720" spans="1:55" x14ac:dyDescent="0.25">
      <c r="A1720" s="46">
        <v>68.8</v>
      </c>
      <c r="B1720" s="48" t="b">
        <v>1</v>
      </c>
      <c r="U1720" s="37"/>
      <c r="V1720" s="37"/>
      <c r="W1720" s="9"/>
      <c r="X1720" s="8"/>
      <c r="Y1720" s="8"/>
      <c r="Z1720" s="8"/>
      <c r="AA1720" s="8"/>
      <c r="AB1720" s="8"/>
      <c r="AC1720" s="8"/>
      <c r="AD1720" s="8"/>
      <c r="AE1720" s="8"/>
      <c r="AG1720" s="37"/>
      <c r="AH1720" s="37"/>
      <c r="AI1720" s="9"/>
      <c r="AJ1720" s="8"/>
      <c r="AK1720" s="8"/>
      <c r="AL1720" s="8"/>
      <c r="AM1720" s="8"/>
      <c r="AN1720" s="8"/>
      <c r="AO1720" s="8"/>
      <c r="AP1720" s="8"/>
      <c r="AQ1720" s="8"/>
      <c r="AS1720" s="37"/>
      <c r="AT1720" s="37"/>
      <c r="AU1720" s="9"/>
      <c r="AV1720" s="8"/>
      <c r="AW1720" s="8"/>
      <c r="AX1720" s="8"/>
      <c r="AY1720" s="8"/>
      <c r="AZ1720" s="8"/>
      <c r="BA1720" s="8"/>
      <c r="BB1720" s="8"/>
      <c r="BC1720" s="8"/>
    </row>
    <row r="1721" spans="1:55" x14ac:dyDescent="0.25">
      <c r="A1721" s="46">
        <v>68.400000000000006</v>
      </c>
      <c r="B1721" s="48" t="b">
        <v>1</v>
      </c>
      <c r="U1721" s="37"/>
      <c r="V1721" s="37"/>
      <c r="W1721" s="9"/>
      <c r="X1721" s="8"/>
      <c r="Y1721" s="8"/>
      <c r="Z1721" s="8"/>
      <c r="AA1721" s="8"/>
      <c r="AB1721" s="8"/>
      <c r="AC1721" s="8"/>
      <c r="AD1721" s="8"/>
      <c r="AE1721" s="8"/>
      <c r="AG1721" s="37"/>
      <c r="AH1721" s="37"/>
      <c r="AI1721" s="9"/>
      <c r="AJ1721" s="8"/>
      <c r="AK1721" s="8"/>
      <c r="AL1721" s="8"/>
      <c r="AM1721" s="8"/>
      <c r="AN1721" s="8"/>
      <c r="AO1721" s="8"/>
      <c r="AP1721" s="8"/>
      <c r="AQ1721" s="8"/>
      <c r="AS1721" s="37"/>
      <c r="AT1721" s="37"/>
      <c r="AU1721" s="9"/>
      <c r="AV1721" s="8"/>
      <c r="AW1721" s="8"/>
      <c r="AX1721" s="8"/>
      <c r="AY1721" s="8"/>
      <c r="AZ1721" s="8"/>
      <c r="BA1721" s="8"/>
      <c r="BB1721" s="8"/>
      <c r="BC1721" s="8"/>
    </row>
    <row r="1722" spans="1:55" x14ac:dyDescent="0.25">
      <c r="A1722" s="46">
        <v>68.099999999999994</v>
      </c>
      <c r="B1722" s="48" t="b">
        <v>1</v>
      </c>
      <c r="U1722" s="37"/>
      <c r="V1722" s="37"/>
      <c r="W1722" s="9"/>
      <c r="X1722" s="8"/>
      <c r="Y1722" s="8"/>
      <c r="Z1722" s="8"/>
      <c r="AA1722" s="8"/>
      <c r="AB1722" s="8"/>
      <c r="AC1722" s="8"/>
      <c r="AD1722" s="8"/>
      <c r="AE1722" s="8"/>
      <c r="AG1722" s="37"/>
      <c r="AH1722" s="37"/>
      <c r="AI1722" s="9"/>
      <c r="AJ1722" s="8"/>
      <c r="AK1722" s="8"/>
      <c r="AL1722" s="8"/>
      <c r="AM1722" s="8"/>
      <c r="AN1722" s="8"/>
      <c r="AO1722" s="8"/>
      <c r="AP1722" s="8"/>
      <c r="AQ1722" s="8"/>
      <c r="AS1722" s="37"/>
      <c r="AT1722" s="37"/>
      <c r="AU1722" s="9"/>
      <c r="AV1722" s="8"/>
      <c r="AW1722" s="8"/>
      <c r="AX1722" s="8"/>
      <c r="AY1722" s="8"/>
      <c r="AZ1722" s="8"/>
      <c r="BA1722" s="8"/>
      <c r="BB1722" s="8"/>
      <c r="BC1722" s="8"/>
    </row>
    <row r="1723" spans="1:55" x14ac:dyDescent="0.25">
      <c r="A1723" s="46">
        <v>67.8</v>
      </c>
      <c r="B1723" s="48" t="b">
        <v>1</v>
      </c>
      <c r="U1723" s="37"/>
      <c r="V1723" s="37"/>
      <c r="W1723" s="9"/>
      <c r="X1723" s="8"/>
      <c r="Y1723" s="8"/>
      <c r="Z1723" s="8"/>
      <c r="AA1723" s="8"/>
      <c r="AB1723" s="8"/>
      <c r="AC1723" s="8"/>
      <c r="AD1723" s="8"/>
      <c r="AE1723" s="8"/>
      <c r="AG1723" s="37"/>
      <c r="AH1723" s="37"/>
      <c r="AI1723" s="9"/>
      <c r="AJ1723" s="8"/>
      <c r="AK1723" s="8"/>
      <c r="AL1723" s="8"/>
      <c r="AM1723" s="8"/>
      <c r="AN1723" s="8"/>
      <c r="AO1723" s="8"/>
      <c r="AP1723" s="8"/>
      <c r="AQ1723" s="8"/>
      <c r="AS1723" s="37"/>
      <c r="AT1723" s="37"/>
      <c r="AU1723" s="9"/>
      <c r="AV1723" s="8"/>
      <c r="AW1723" s="8"/>
      <c r="AX1723" s="8"/>
      <c r="AY1723" s="8"/>
      <c r="AZ1723" s="8"/>
      <c r="BA1723" s="8"/>
      <c r="BB1723" s="8"/>
      <c r="BC1723" s="8"/>
    </row>
    <row r="1724" spans="1:55" x14ac:dyDescent="0.25">
      <c r="A1724" s="46">
        <v>67.3</v>
      </c>
      <c r="B1724" s="48" t="b">
        <v>1</v>
      </c>
      <c r="U1724" s="37"/>
      <c r="V1724" s="37"/>
      <c r="W1724" s="9"/>
      <c r="X1724" s="8"/>
      <c r="Y1724" s="8"/>
      <c r="Z1724" s="8"/>
      <c r="AA1724" s="8"/>
      <c r="AB1724" s="8"/>
      <c r="AC1724" s="8"/>
      <c r="AD1724" s="8"/>
      <c r="AE1724" s="8"/>
      <c r="AG1724" s="37"/>
      <c r="AH1724" s="37"/>
      <c r="AI1724" s="9"/>
      <c r="AJ1724" s="8"/>
      <c r="AK1724" s="8"/>
      <c r="AL1724" s="8"/>
      <c r="AM1724" s="8"/>
      <c r="AN1724" s="8"/>
      <c r="AO1724" s="8"/>
      <c r="AP1724" s="8"/>
      <c r="AQ1724" s="8"/>
      <c r="AS1724" s="37"/>
      <c r="AT1724" s="37"/>
      <c r="AU1724" s="9"/>
      <c r="AV1724" s="8"/>
      <c r="AW1724" s="8"/>
      <c r="AX1724" s="8"/>
      <c r="AY1724" s="8"/>
      <c r="AZ1724" s="8"/>
      <c r="BA1724" s="8"/>
      <c r="BB1724" s="8"/>
      <c r="BC1724" s="8"/>
    </row>
    <row r="1725" spans="1:55" x14ac:dyDescent="0.25">
      <c r="A1725" s="46">
        <v>66.3</v>
      </c>
      <c r="B1725" s="48" t="b">
        <v>1</v>
      </c>
      <c r="U1725" s="37"/>
      <c r="V1725" s="37"/>
      <c r="W1725" s="9"/>
      <c r="X1725" s="8"/>
      <c r="Y1725" s="8"/>
      <c r="Z1725" s="8"/>
      <c r="AA1725" s="8"/>
      <c r="AB1725" s="8"/>
      <c r="AC1725" s="8"/>
      <c r="AD1725" s="8"/>
      <c r="AE1725" s="8"/>
      <c r="AG1725" s="37"/>
      <c r="AH1725" s="37"/>
      <c r="AI1725" s="9"/>
      <c r="AJ1725" s="8"/>
      <c r="AK1725" s="8"/>
      <c r="AL1725" s="8"/>
      <c r="AM1725" s="8"/>
      <c r="AN1725" s="8"/>
      <c r="AO1725" s="8"/>
      <c r="AP1725" s="8"/>
      <c r="AQ1725" s="8"/>
      <c r="AS1725" s="37"/>
      <c r="AT1725" s="37"/>
      <c r="AU1725" s="9"/>
      <c r="AV1725" s="8"/>
      <c r="AW1725" s="8"/>
      <c r="AX1725" s="8"/>
      <c r="AY1725" s="8"/>
      <c r="AZ1725" s="8"/>
      <c r="BA1725" s="8"/>
      <c r="BB1725" s="8"/>
      <c r="BC1725" s="8"/>
    </row>
    <row r="1726" spans="1:55" x14ac:dyDescent="0.25">
      <c r="A1726" s="46">
        <v>66.900000000000006</v>
      </c>
      <c r="B1726" s="48" t="b">
        <v>1</v>
      </c>
      <c r="U1726" s="37"/>
      <c r="V1726" s="37"/>
      <c r="W1726" s="9"/>
      <c r="X1726" s="8"/>
      <c r="Y1726" s="8"/>
      <c r="Z1726" s="8"/>
      <c r="AA1726" s="8"/>
      <c r="AB1726" s="8"/>
      <c r="AC1726" s="8"/>
      <c r="AD1726" s="8"/>
      <c r="AE1726" s="8"/>
      <c r="AG1726" s="37"/>
      <c r="AH1726" s="37"/>
      <c r="AI1726" s="9"/>
      <c r="AJ1726" s="8"/>
      <c r="AK1726" s="8"/>
      <c r="AL1726" s="8"/>
      <c r="AM1726" s="8"/>
      <c r="AN1726" s="8"/>
      <c r="AO1726" s="8"/>
      <c r="AP1726" s="8"/>
      <c r="AQ1726" s="8"/>
      <c r="AS1726" s="37"/>
      <c r="AT1726" s="37"/>
      <c r="AU1726" s="9"/>
      <c r="AV1726" s="8"/>
      <c r="AW1726" s="8"/>
      <c r="AX1726" s="8"/>
      <c r="AY1726" s="8"/>
      <c r="AZ1726" s="8"/>
      <c r="BA1726" s="8"/>
      <c r="BB1726" s="8"/>
      <c r="BC1726" s="8"/>
    </row>
    <row r="1727" spans="1:55" x14ac:dyDescent="0.25">
      <c r="A1727" s="46">
        <v>67.400000000000006</v>
      </c>
      <c r="B1727" s="48" t="b">
        <v>1</v>
      </c>
      <c r="U1727" s="37"/>
      <c r="V1727" s="37"/>
      <c r="W1727" s="9"/>
      <c r="X1727" s="8"/>
      <c r="Y1727" s="8"/>
      <c r="Z1727" s="8"/>
      <c r="AA1727" s="8"/>
      <c r="AB1727" s="8"/>
      <c r="AC1727" s="8"/>
      <c r="AD1727" s="8"/>
      <c r="AE1727" s="8"/>
      <c r="AG1727" s="37"/>
      <c r="AH1727" s="37"/>
      <c r="AI1727" s="9"/>
      <c r="AJ1727" s="8"/>
      <c r="AK1727" s="8"/>
      <c r="AL1727" s="8"/>
      <c r="AM1727" s="8"/>
      <c r="AN1727" s="8"/>
      <c r="AO1727" s="8"/>
      <c r="AP1727" s="8"/>
      <c r="AQ1727" s="8"/>
      <c r="AS1727" s="37"/>
      <c r="AT1727" s="37"/>
      <c r="AU1727" s="9"/>
      <c r="AV1727" s="8"/>
      <c r="AW1727" s="8"/>
      <c r="AX1727" s="8"/>
      <c r="AY1727" s="8"/>
      <c r="AZ1727" s="8"/>
      <c r="BA1727" s="8"/>
      <c r="BB1727" s="8"/>
      <c r="BC1727" s="8"/>
    </row>
    <row r="1728" spans="1:55" x14ac:dyDescent="0.25">
      <c r="A1728" s="46">
        <v>65.900000000000006</v>
      </c>
      <c r="B1728" s="48" t="b">
        <v>1</v>
      </c>
      <c r="U1728" s="37"/>
      <c r="V1728" s="37"/>
      <c r="W1728" s="9"/>
      <c r="X1728" s="8"/>
      <c r="Y1728" s="8"/>
      <c r="Z1728" s="8"/>
      <c r="AA1728" s="8"/>
      <c r="AB1728" s="8"/>
      <c r="AC1728" s="8"/>
      <c r="AD1728" s="8"/>
      <c r="AE1728" s="8"/>
      <c r="AG1728" s="37"/>
      <c r="AH1728" s="37"/>
      <c r="AI1728" s="9"/>
      <c r="AJ1728" s="8"/>
      <c r="AK1728" s="8"/>
      <c r="AL1728" s="8"/>
      <c r="AM1728" s="8"/>
      <c r="AN1728" s="8"/>
      <c r="AO1728" s="8"/>
      <c r="AP1728" s="8"/>
      <c r="AQ1728" s="8"/>
      <c r="AS1728" s="37"/>
      <c r="AT1728" s="37"/>
      <c r="AU1728" s="9"/>
      <c r="AV1728" s="8"/>
      <c r="AW1728" s="8"/>
      <c r="AX1728" s="8"/>
      <c r="AY1728" s="8"/>
      <c r="AZ1728" s="8"/>
      <c r="BA1728" s="8"/>
      <c r="BB1728" s="8"/>
      <c r="BC1728" s="8"/>
    </row>
    <row r="1729" spans="1:55" x14ac:dyDescent="0.25">
      <c r="A1729" s="46">
        <v>65</v>
      </c>
      <c r="B1729" s="48" t="b">
        <v>1</v>
      </c>
      <c r="U1729" s="37"/>
      <c r="V1729" s="37"/>
      <c r="W1729" s="9"/>
      <c r="X1729" s="8"/>
      <c r="Y1729" s="8"/>
      <c r="Z1729" s="8"/>
      <c r="AA1729" s="8"/>
      <c r="AB1729" s="8"/>
      <c r="AC1729" s="8"/>
      <c r="AD1729" s="8"/>
      <c r="AE1729" s="8"/>
      <c r="AG1729" s="37"/>
      <c r="AH1729" s="37"/>
      <c r="AI1729" s="9"/>
      <c r="AJ1729" s="8"/>
      <c r="AK1729" s="8"/>
      <c r="AL1729" s="8"/>
      <c r="AM1729" s="8"/>
      <c r="AN1729" s="8"/>
      <c r="AO1729" s="8"/>
      <c r="AP1729" s="8"/>
      <c r="AQ1729" s="8"/>
      <c r="AS1729" s="37"/>
      <c r="AT1729" s="37"/>
      <c r="AU1729" s="9"/>
      <c r="AV1729" s="8"/>
      <c r="AW1729" s="8"/>
      <c r="AX1729" s="8"/>
      <c r="AY1729" s="8"/>
      <c r="AZ1729" s="8"/>
      <c r="BA1729" s="8"/>
      <c r="BB1729" s="8"/>
      <c r="BC1729" s="8"/>
    </row>
    <row r="1730" spans="1:55" x14ac:dyDescent="0.25">
      <c r="A1730" s="46">
        <v>64.5</v>
      </c>
      <c r="B1730" s="48" t="b">
        <v>1</v>
      </c>
      <c r="U1730" s="37"/>
      <c r="V1730" s="37"/>
      <c r="W1730" s="9"/>
      <c r="X1730" s="8"/>
      <c r="Y1730" s="8"/>
      <c r="Z1730" s="8"/>
      <c r="AA1730" s="8"/>
      <c r="AB1730" s="8"/>
      <c r="AC1730" s="8"/>
      <c r="AD1730" s="8"/>
      <c r="AE1730" s="8"/>
      <c r="AG1730" s="37"/>
      <c r="AH1730" s="37"/>
      <c r="AI1730" s="9"/>
      <c r="AJ1730" s="8"/>
      <c r="AK1730" s="8"/>
      <c r="AL1730" s="8"/>
      <c r="AM1730" s="8"/>
      <c r="AN1730" s="8"/>
      <c r="AO1730" s="8"/>
      <c r="AP1730" s="8"/>
      <c r="AQ1730" s="8"/>
      <c r="AS1730" s="37"/>
      <c r="AT1730" s="37"/>
      <c r="AU1730" s="9"/>
      <c r="AV1730" s="8"/>
      <c r="AW1730" s="8"/>
      <c r="AX1730" s="8"/>
      <c r="AY1730" s="8"/>
      <c r="AZ1730" s="8"/>
      <c r="BA1730" s="8"/>
      <c r="BB1730" s="8"/>
      <c r="BC1730" s="8"/>
    </row>
    <row r="1731" spans="1:55" x14ac:dyDescent="0.25">
      <c r="A1731" s="46">
        <v>64</v>
      </c>
      <c r="B1731" s="48" t="b">
        <v>1</v>
      </c>
      <c r="U1731" s="37"/>
      <c r="V1731" s="37"/>
      <c r="W1731" s="9"/>
      <c r="X1731" s="8"/>
      <c r="Y1731" s="8"/>
      <c r="Z1731" s="8"/>
      <c r="AA1731" s="8"/>
      <c r="AB1731" s="8"/>
      <c r="AC1731" s="8"/>
      <c r="AD1731" s="8"/>
      <c r="AE1731" s="8"/>
      <c r="AG1731" s="37"/>
      <c r="AH1731" s="37"/>
      <c r="AI1731" s="9"/>
      <c r="AJ1731" s="8"/>
      <c r="AK1731" s="8"/>
      <c r="AL1731" s="8"/>
      <c r="AM1731" s="8"/>
      <c r="AN1731" s="8"/>
      <c r="AO1731" s="8"/>
      <c r="AP1731" s="8"/>
      <c r="AQ1731" s="8"/>
      <c r="AS1731" s="37"/>
      <c r="AT1731" s="37"/>
      <c r="AU1731" s="9"/>
      <c r="AV1731" s="8"/>
      <c r="AW1731" s="8"/>
      <c r="AX1731" s="8"/>
      <c r="AY1731" s="8"/>
      <c r="AZ1731" s="8"/>
      <c r="BA1731" s="8"/>
      <c r="BB1731" s="8"/>
      <c r="BC1731" s="8"/>
    </row>
    <row r="1732" spans="1:55" x14ac:dyDescent="0.25">
      <c r="A1732" s="46">
        <v>64</v>
      </c>
      <c r="B1732" s="48" t="b">
        <v>1</v>
      </c>
      <c r="U1732" s="37"/>
      <c r="V1732" s="37"/>
      <c r="W1732" s="9"/>
      <c r="X1732" s="8"/>
      <c r="Y1732" s="8"/>
      <c r="Z1732" s="8"/>
      <c r="AA1732" s="8"/>
      <c r="AB1732" s="8"/>
      <c r="AC1732" s="8"/>
      <c r="AD1732" s="8"/>
      <c r="AE1732" s="8"/>
      <c r="AG1732" s="37"/>
      <c r="AH1732" s="37"/>
      <c r="AI1732" s="9"/>
      <c r="AJ1732" s="8"/>
      <c r="AK1732" s="8"/>
      <c r="AL1732" s="8"/>
      <c r="AM1732" s="8"/>
      <c r="AN1732" s="8"/>
      <c r="AO1732" s="8"/>
      <c r="AP1732" s="8"/>
      <c r="AQ1732" s="8"/>
      <c r="AS1732" s="37"/>
      <c r="AT1732" s="37"/>
      <c r="AU1732" s="9"/>
      <c r="AV1732" s="8"/>
      <c r="AW1732" s="8"/>
      <c r="AX1732" s="8"/>
      <c r="AY1732" s="8"/>
      <c r="AZ1732" s="8"/>
      <c r="BA1732" s="8"/>
      <c r="BB1732" s="8"/>
      <c r="BC1732" s="8"/>
    </row>
    <row r="1733" spans="1:55" x14ac:dyDescent="0.25">
      <c r="A1733" s="46">
        <v>63.8</v>
      </c>
      <c r="B1733" s="48" t="b">
        <v>1</v>
      </c>
      <c r="U1733" s="37"/>
      <c r="V1733" s="37"/>
      <c r="W1733" s="9"/>
      <c r="X1733" s="8"/>
      <c r="Y1733" s="8"/>
      <c r="Z1733" s="8"/>
      <c r="AA1733" s="8"/>
      <c r="AB1733" s="8"/>
      <c r="AC1733" s="8"/>
      <c r="AD1733" s="8"/>
      <c r="AE1733" s="8"/>
      <c r="AG1733" s="37"/>
      <c r="AH1733" s="37"/>
      <c r="AI1733" s="9"/>
      <c r="AJ1733" s="8"/>
      <c r="AK1733" s="8"/>
      <c r="AL1733" s="8"/>
      <c r="AM1733" s="8"/>
      <c r="AN1733" s="8"/>
      <c r="AO1733" s="8"/>
      <c r="AP1733" s="8"/>
      <c r="AQ1733" s="8"/>
      <c r="AS1733" s="37"/>
      <c r="AT1733" s="37"/>
      <c r="AU1733" s="9"/>
      <c r="AV1733" s="8"/>
      <c r="AW1733" s="8"/>
      <c r="AX1733" s="8"/>
      <c r="AY1733" s="8"/>
      <c r="AZ1733" s="8"/>
      <c r="BA1733" s="8"/>
      <c r="BB1733" s="8"/>
      <c r="BC1733" s="8"/>
    </row>
    <row r="1734" spans="1:55" x14ac:dyDescent="0.25">
      <c r="A1734" s="46">
        <v>63.2</v>
      </c>
      <c r="B1734" s="48" t="b">
        <v>1</v>
      </c>
      <c r="U1734" s="37"/>
      <c r="V1734" s="37"/>
      <c r="W1734" s="9"/>
      <c r="X1734" s="8"/>
      <c r="Y1734" s="8"/>
      <c r="Z1734" s="8"/>
      <c r="AA1734" s="8"/>
      <c r="AB1734" s="8"/>
      <c r="AC1734" s="8"/>
      <c r="AD1734" s="8"/>
      <c r="AE1734" s="8"/>
      <c r="AG1734" s="37"/>
      <c r="AH1734" s="37"/>
      <c r="AI1734" s="9"/>
      <c r="AJ1734" s="8"/>
      <c r="AK1734" s="8"/>
      <c r="AL1734" s="8"/>
      <c r="AM1734" s="8"/>
      <c r="AN1734" s="8"/>
      <c r="AO1734" s="8"/>
      <c r="AP1734" s="8"/>
      <c r="AQ1734" s="8"/>
      <c r="AS1734" s="37"/>
      <c r="AT1734" s="37"/>
      <c r="AU1734" s="9"/>
      <c r="AV1734" s="8"/>
      <c r="AW1734" s="8"/>
      <c r="AX1734" s="8"/>
      <c r="AY1734" s="8"/>
      <c r="AZ1734" s="8"/>
      <c r="BA1734" s="8"/>
      <c r="BB1734" s="8"/>
      <c r="BC1734" s="8"/>
    </row>
    <row r="1735" spans="1:55" x14ac:dyDescent="0.25">
      <c r="A1735" s="46">
        <v>62.8</v>
      </c>
      <c r="B1735" s="48" t="b">
        <v>1</v>
      </c>
      <c r="U1735" s="37"/>
      <c r="V1735" s="37"/>
      <c r="W1735" s="9"/>
      <c r="X1735" s="8"/>
      <c r="Y1735" s="8"/>
      <c r="Z1735" s="8"/>
      <c r="AA1735" s="8"/>
      <c r="AB1735" s="8"/>
      <c r="AC1735" s="8"/>
      <c r="AD1735" s="8"/>
      <c r="AE1735" s="8"/>
      <c r="AG1735" s="37"/>
      <c r="AH1735" s="37"/>
      <c r="AI1735" s="9"/>
      <c r="AJ1735" s="8"/>
      <c r="AK1735" s="8"/>
      <c r="AL1735" s="8"/>
      <c r="AM1735" s="8"/>
      <c r="AN1735" s="8"/>
      <c r="AO1735" s="8"/>
      <c r="AP1735" s="8"/>
      <c r="AQ1735" s="8"/>
      <c r="AS1735" s="37"/>
      <c r="AT1735" s="37"/>
      <c r="AU1735" s="9"/>
      <c r="AV1735" s="8"/>
      <c r="AW1735" s="8"/>
      <c r="AX1735" s="8"/>
      <c r="AY1735" s="8"/>
      <c r="AZ1735" s="8"/>
      <c r="BA1735" s="8"/>
      <c r="BB1735" s="8"/>
      <c r="BC1735" s="8"/>
    </row>
    <row r="1736" spans="1:55" x14ac:dyDescent="0.25">
      <c r="A1736" s="46">
        <v>76.099999999999994</v>
      </c>
      <c r="B1736" s="48" t="b">
        <v>1</v>
      </c>
      <c r="U1736" s="37"/>
      <c r="V1736" s="37"/>
      <c r="W1736" s="9"/>
      <c r="X1736" s="8"/>
      <c r="Y1736" s="8"/>
      <c r="Z1736" s="8"/>
      <c r="AA1736" s="8"/>
      <c r="AB1736" s="8"/>
      <c r="AC1736" s="8"/>
      <c r="AD1736" s="8"/>
      <c r="AE1736" s="8"/>
      <c r="AG1736" s="37"/>
      <c r="AH1736" s="37"/>
      <c r="AI1736" s="9"/>
      <c r="AJ1736" s="8"/>
      <c r="AK1736" s="8"/>
      <c r="AL1736" s="8"/>
      <c r="AM1736" s="8"/>
      <c r="AN1736" s="8"/>
      <c r="AO1736" s="8"/>
      <c r="AP1736" s="8"/>
      <c r="AQ1736" s="8"/>
      <c r="AS1736" s="37"/>
      <c r="AT1736" s="37"/>
      <c r="AU1736" s="9"/>
      <c r="AV1736" s="8"/>
      <c r="AW1736" s="8"/>
      <c r="AX1736" s="8"/>
      <c r="AY1736" s="8"/>
      <c r="AZ1736" s="8"/>
      <c r="BA1736" s="8"/>
      <c r="BB1736" s="8"/>
      <c r="BC1736" s="8"/>
    </row>
    <row r="1737" spans="1:55" x14ac:dyDescent="0.25">
      <c r="A1737" s="46">
        <v>75.900000000000006</v>
      </c>
      <c r="B1737" s="48" t="b">
        <v>1</v>
      </c>
      <c r="U1737" s="37"/>
      <c r="V1737" s="37"/>
      <c r="W1737" s="9"/>
      <c r="X1737" s="8"/>
      <c r="Y1737" s="8"/>
      <c r="Z1737" s="8"/>
      <c r="AA1737" s="8"/>
      <c r="AB1737" s="8"/>
      <c r="AC1737" s="8"/>
      <c r="AD1737" s="8"/>
      <c r="AE1737" s="8"/>
      <c r="AG1737" s="37"/>
      <c r="AH1737" s="37"/>
      <c r="AI1737" s="9"/>
      <c r="AJ1737" s="8"/>
      <c r="AK1737" s="8"/>
      <c r="AL1737" s="8"/>
      <c r="AM1737" s="8"/>
      <c r="AN1737" s="8"/>
      <c r="AO1737" s="8"/>
      <c r="AP1737" s="8"/>
      <c r="AQ1737" s="8"/>
      <c r="AS1737" s="37"/>
      <c r="AT1737" s="37"/>
      <c r="AU1737" s="9"/>
      <c r="AV1737" s="8"/>
      <c r="AW1737" s="8"/>
      <c r="AX1737" s="8"/>
      <c r="AY1737" s="8"/>
      <c r="AZ1737" s="8"/>
      <c r="BA1737" s="8"/>
      <c r="BB1737" s="8"/>
      <c r="BC1737" s="8"/>
    </row>
    <row r="1738" spans="1:55" x14ac:dyDescent="0.25">
      <c r="A1738" s="46">
        <v>75.8</v>
      </c>
      <c r="B1738" s="48" t="b">
        <v>1</v>
      </c>
      <c r="U1738" s="37"/>
      <c r="V1738" s="37"/>
      <c r="W1738" s="9"/>
      <c r="X1738" s="8"/>
      <c r="Y1738" s="8"/>
      <c r="Z1738" s="8"/>
      <c r="AA1738" s="8"/>
      <c r="AB1738" s="8"/>
      <c r="AC1738" s="8"/>
      <c r="AD1738" s="8"/>
      <c r="AE1738" s="8"/>
      <c r="AG1738" s="37"/>
      <c r="AH1738" s="37"/>
      <c r="AI1738" s="9"/>
      <c r="AJ1738" s="8"/>
      <c r="AK1738" s="8"/>
      <c r="AL1738" s="8"/>
      <c r="AM1738" s="8"/>
      <c r="AN1738" s="8"/>
      <c r="AO1738" s="8"/>
      <c r="AP1738" s="8"/>
      <c r="AQ1738" s="8"/>
      <c r="AS1738" s="37"/>
      <c r="AT1738" s="37"/>
      <c r="AU1738" s="9"/>
      <c r="AV1738" s="8"/>
      <c r="AW1738" s="8"/>
      <c r="AX1738" s="8"/>
      <c r="AY1738" s="8"/>
      <c r="AZ1738" s="8"/>
      <c r="BA1738" s="8"/>
      <c r="BB1738" s="8"/>
      <c r="BC1738" s="8"/>
    </row>
    <row r="1739" spans="1:55" x14ac:dyDescent="0.25">
      <c r="A1739" s="46">
        <v>75.599999999999994</v>
      </c>
      <c r="B1739" s="48" t="b">
        <v>1</v>
      </c>
      <c r="U1739" s="37"/>
      <c r="V1739" s="37"/>
      <c r="W1739" s="9"/>
      <c r="X1739" s="8"/>
      <c r="Y1739" s="8"/>
      <c r="Z1739" s="8"/>
      <c r="AA1739" s="8"/>
      <c r="AB1739" s="8"/>
      <c r="AC1739" s="8"/>
      <c r="AD1739" s="8"/>
      <c r="AE1739" s="8"/>
      <c r="AG1739" s="37"/>
      <c r="AH1739" s="37"/>
      <c r="AI1739" s="9"/>
      <c r="AJ1739" s="8"/>
      <c r="AK1739" s="8"/>
      <c r="AL1739" s="8"/>
      <c r="AM1739" s="8"/>
      <c r="AN1739" s="8"/>
      <c r="AO1739" s="8"/>
      <c r="AP1739" s="8"/>
      <c r="AQ1739" s="8"/>
      <c r="AS1739" s="37"/>
      <c r="AT1739" s="37"/>
      <c r="AU1739" s="9"/>
      <c r="AV1739" s="8"/>
      <c r="AW1739" s="8"/>
      <c r="AX1739" s="8"/>
      <c r="AY1739" s="8"/>
      <c r="AZ1739" s="8"/>
      <c r="BA1739" s="8"/>
      <c r="BB1739" s="8"/>
      <c r="BC1739" s="8"/>
    </row>
    <row r="1740" spans="1:55" x14ac:dyDescent="0.25">
      <c r="A1740" s="46">
        <v>75.400000000000006</v>
      </c>
      <c r="B1740" s="48" t="b">
        <v>1</v>
      </c>
      <c r="U1740" s="37"/>
      <c r="V1740" s="37"/>
      <c r="W1740" s="9"/>
      <c r="X1740" s="8"/>
      <c r="Y1740" s="8"/>
      <c r="Z1740" s="8"/>
      <c r="AA1740" s="8"/>
      <c r="AB1740" s="8"/>
      <c r="AC1740" s="8"/>
      <c r="AD1740" s="8"/>
      <c r="AE1740" s="8"/>
      <c r="AG1740" s="37"/>
      <c r="AH1740" s="37"/>
      <c r="AI1740" s="9"/>
      <c r="AJ1740" s="8"/>
      <c r="AK1740" s="8"/>
      <c r="AL1740" s="8"/>
      <c r="AM1740" s="8"/>
      <c r="AN1740" s="8"/>
      <c r="AO1740" s="8"/>
      <c r="AP1740" s="8"/>
      <c r="AQ1740" s="8"/>
      <c r="AS1740" s="37"/>
      <c r="AT1740" s="37"/>
      <c r="AU1740" s="9"/>
      <c r="AV1740" s="8"/>
      <c r="AW1740" s="8"/>
      <c r="AX1740" s="8"/>
      <c r="AY1740" s="8"/>
      <c r="AZ1740" s="8"/>
      <c r="BA1740" s="8"/>
      <c r="BB1740" s="8"/>
      <c r="BC1740" s="8"/>
    </row>
    <row r="1741" spans="1:55" x14ac:dyDescent="0.25">
      <c r="A1741" s="46">
        <v>75.3</v>
      </c>
      <c r="B1741" s="48" t="b">
        <v>1</v>
      </c>
      <c r="U1741" s="37"/>
      <c r="V1741" s="37"/>
      <c r="W1741" s="9"/>
      <c r="X1741" s="8"/>
      <c r="Y1741" s="8"/>
      <c r="Z1741" s="8"/>
      <c r="AA1741" s="8"/>
      <c r="AB1741" s="8"/>
      <c r="AC1741" s="8"/>
      <c r="AD1741" s="8"/>
      <c r="AE1741" s="8"/>
      <c r="AG1741" s="37"/>
      <c r="AH1741" s="37"/>
      <c r="AI1741" s="9"/>
      <c r="AJ1741" s="8"/>
      <c r="AK1741" s="8"/>
      <c r="AL1741" s="8"/>
      <c r="AM1741" s="8"/>
      <c r="AN1741" s="8"/>
      <c r="AO1741" s="8"/>
      <c r="AP1741" s="8"/>
      <c r="AQ1741" s="8"/>
      <c r="AS1741" s="37"/>
      <c r="AT1741" s="37"/>
      <c r="AU1741" s="9"/>
      <c r="AV1741" s="8"/>
      <c r="AW1741" s="8"/>
      <c r="AX1741" s="8"/>
      <c r="AY1741" s="8"/>
      <c r="AZ1741" s="8"/>
      <c r="BA1741" s="8"/>
      <c r="BB1741" s="8"/>
      <c r="BC1741" s="8"/>
    </row>
    <row r="1742" spans="1:55" x14ac:dyDescent="0.25">
      <c r="A1742" s="46">
        <v>75</v>
      </c>
      <c r="B1742" s="48" t="b">
        <v>1</v>
      </c>
      <c r="U1742" s="37"/>
      <c r="V1742" s="37"/>
      <c r="W1742" s="9"/>
      <c r="X1742" s="8"/>
      <c r="Y1742" s="8"/>
      <c r="Z1742" s="8"/>
      <c r="AA1742" s="8"/>
      <c r="AB1742" s="8"/>
      <c r="AC1742" s="8"/>
      <c r="AD1742" s="8"/>
      <c r="AE1742" s="8"/>
      <c r="AG1742" s="37"/>
      <c r="AH1742" s="37"/>
      <c r="AI1742" s="9"/>
      <c r="AJ1742" s="8"/>
      <c r="AK1742" s="8"/>
      <c r="AL1742" s="8"/>
      <c r="AM1742" s="8"/>
      <c r="AN1742" s="8"/>
      <c r="AO1742" s="8"/>
      <c r="AP1742" s="8"/>
      <c r="AQ1742" s="8"/>
      <c r="AS1742" s="37"/>
      <c r="AT1742" s="37"/>
      <c r="AU1742" s="9"/>
      <c r="AV1742" s="8"/>
      <c r="AW1742" s="8"/>
      <c r="AX1742" s="8"/>
      <c r="AY1742" s="8"/>
      <c r="AZ1742" s="8"/>
      <c r="BA1742" s="8"/>
      <c r="BB1742" s="8"/>
      <c r="BC1742" s="8"/>
    </row>
    <row r="1743" spans="1:55" x14ac:dyDescent="0.25">
      <c r="A1743" s="46">
        <v>74.599999999999994</v>
      </c>
      <c r="B1743" s="48" t="b">
        <v>1</v>
      </c>
      <c r="U1743" s="37"/>
      <c r="V1743" s="37"/>
      <c r="W1743" s="9"/>
      <c r="X1743" s="8"/>
      <c r="Y1743" s="8"/>
      <c r="Z1743" s="8"/>
      <c r="AA1743" s="8"/>
      <c r="AB1743" s="8"/>
      <c r="AC1743" s="8"/>
      <c r="AD1743" s="8"/>
      <c r="AE1743" s="8"/>
      <c r="AG1743" s="37"/>
      <c r="AH1743" s="37"/>
      <c r="AI1743" s="9"/>
      <c r="AJ1743" s="8"/>
      <c r="AK1743" s="8"/>
      <c r="AL1743" s="8"/>
      <c r="AM1743" s="8"/>
      <c r="AN1743" s="8"/>
      <c r="AO1743" s="8"/>
      <c r="AP1743" s="8"/>
      <c r="AQ1743" s="8"/>
      <c r="AS1743" s="37"/>
      <c r="AT1743" s="37"/>
      <c r="AU1743" s="9"/>
      <c r="AV1743" s="8"/>
      <c r="AW1743" s="8"/>
      <c r="AX1743" s="8"/>
      <c r="AY1743" s="8"/>
      <c r="AZ1743" s="8"/>
      <c r="BA1743" s="8"/>
      <c r="BB1743" s="8"/>
      <c r="BC1743" s="8"/>
    </row>
    <row r="1744" spans="1:55" x14ac:dyDescent="0.25">
      <c r="A1744" s="46">
        <v>74.2</v>
      </c>
      <c r="B1744" s="48" t="b">
        <v>1</v>
      </c>
      <c r="U1744" s="37"/>
      <c r="V1744" s="37"/>
      <c r="W1744" s="9"/>
      <c r="X1744" s="8"/>
      <c r="Y1744" s="8"/>
      <c r="Z1744" s="8"/>
      <c r="AA1744" s="8"/>
      <c r="AB1744" s="8"/>
      <c r="AC1744" s="8"/>
      <c r="AD1744" s="8"/>
      <c r="AE1744" s="8"/>
      <c r="AG1744" s="37"/>
      <c r="AH1744" s="37"/>
      <c r="AI1744" s="9"/>
      <c r="AJ1744" s="8"/>
      <c r="AK1744" s="8"/>
      <c r="AL1744" s="8"/>
      <c r="AM1744" s="8"/>
      <c r="AN1744" s="8"/>
      <c r="AO1744" s="8"/>
      <c r="AP1744" s="8"/>
      <c r="AQ1744" s="8"/>
      <c r="AS1744" s="37"/>
      <c r="AT1744" s="37"/>
      <c r="AU1744" s="9"/>
      <c r="AV1744" s="8"/>
      <c r="AW1744" s="8"/>
      <c r="AX1744" s="8"/>
      <c r="AY1744" s="8"/>
      <c r="AZ1744" s="8"/>
      <c r="BA1744" s="8"/>
      <c r="BB1744" s="8"/>
      <c r="BC1744" s="8"/>
    </row>
    <row r="1745" spans="1:55" x14ac:dyDescent="0.25">
      <c r="A1745" s="46">
        <v>73.8</v>
      </c>
      <c r="B1745" s="48" t="b">
        <v>1</v>
      </c>
      <c r="U1745" s="37"/>
      <c r="V1745" s="37"/>
      <c r="W1745" s="9"/>
      <c r="X1745" s="8"/>
      <c r="Y1745" s="8"/>
      <c r="Z1745" s="8"/>
      <c r="AA1745" s="8"/>
      <c r="AB1745" s="8"/>
      <c r="AC1745" s="8"/>
      <c r="AD1745" s="8"/>
      <c r="AE1745" s="8"/>
      <c r="AG1745" s="37"/>
      <c r="AH1745" s="37"/>
      <c r="AI1745" s="9"/>
      <c r="AJ1745" s="8"/>
      <c r="AK1745" s="8"/>
      <c r="AL1745" s="8"/>
      <c r="AM1745" s="8"/>
      <c r="AN1745" s="8"/>
      <c r="AO1745" s="8"/>
      <c r="AP1745" s="8"/>
      <c r="AQ1745" s="8"/>
      <c r="AS1745" s="37"/>
      <c r="AT1745" s="37"/>
      <c r="AU1745" s="9"/>
      <c r="AV1745" s="8"/>
      <c r="AW1745" s="8"/>
      <c r="AX1745" s="8"/>
      <c r="AY1745" s="8"/>
      <c r="AZ1745" s="8"/>
      <c r="BA1745" s="8"/>
      <c r="BB1745" s="8"/>
      <c r="BC1745" s="8"/>
    </row>
    <row r="1746" spans="1:55" x14ac:dyDescent="0.25">
      <c r="A1746" s="46">
        <v>73.599999999999994</v>
      </c>
      <c r="B1746" s="48" t="b">
        <v>1</v>
      </c>
      <c r="U1746" s="37"/>
      <c r="V1746" s="37"/>
      <c r="W1746" s="9"/>
      <c r="X1746" s="8"/>
      <c r="Y1746" s="8"/>
      <c r="Z1746" s="8"/>
      <c r="AA1746" s="8"/>
      <c r="AB1746" s="8"/>
      <c r="AC1746" s="8"/>
      <c r="AD1746" s="8"/>
      <c r="AE1746" s="8"/>
      <c r="AG1746" s="37"/>
      <c r="AH1746" s="37"/>
      <c r="AI1746" s="9"/>
      <c r="AJ1746" s="8"/>
      <c r="AK1746" s="8"/>
      <c r="AL1746" s="8"/>
      <c r="AM1746" s="8"/>
      <c r="AN1746" s="8"/>
      <c r="AO1746" s="8"/>
      <c r="AP1746" s="8"/>
      <c r="AQ1746" s="8"/>
      <c r="AS1746" s="37"/>
      <c r="AT1746" s="37"/>
      <c r="AU1746" s="9"/>
      <c r="AV1746" s="8"/>
      <c r="AW1746" s="8"/>
      <c r="AX1746" s="8"/>
      <c r="AY1746" s="8"/>
      <c r="AZ1746" s="8"/>
      <c r="BA1746" s="8"/>
      <c r="BB1746" s="8"/>
      <c r="BC1746" s="8"/>
    </row>
    <row r="1747" spans="1:55" x14ac:dyDescent="0.25">
      <c r="A1747" s="46">
        <v>73.5</v>
      </c>
      <c r="B1747" s="48" t="b">
        <v>1</v>
      </c>
      <c r="U1747" s="37"/>
      <c r="V1747" s="37"/>
      <c r="W1747" s="9"/>
      <c r="X1747" s="8"/>
      <c r="Y1747" s="8"/>
      <c r="Z1747" s="8"/>
      <c r="AA1747" s="8"/>
      <c r="AB1747" s="8"/>
      <c r="AC1747" s="8"/>
      <c r="AD1747" s="8"/>
      <c r="AE1747" s="8"/>
      <c r="AG1747" s="37"/>
      <c r="AH1747" s="37"/>
      <c r="AI1747" s="9"/>
      <c r="AJ1747" s="8"/>
      <c r="AK1747" s="8"/>
      <c r="AL1747" s="8"/>
      <c r="AM1747" s="8"/>
      <c r="AN1747" s="8"/>
      <c r="AO1747" s="8"/>
      <c r="AP1747" s="8"/>
      <c r="AQ1747" s="8"/>
      <c r="AS1747" s="37"/>
      <c r="AT1747" s="37"/>
      <c r="AU1747" s="9"/>
      <c r="AV1747" s="8"/>
      <c r="AW1747" s="8"/>
      <c r="AX1747" s="8"/>
      <c r="AY1747" s="8"/>
      <c r="AZ1747" s="8"/>
      <c r="BA1747" s="8"/>
      <c r="BB1747" s="8"/>
      <c r="BC1747" s="8"/>
    </row>
    <row r="1748" spans="1:55" x14ac:dyDescent="0.25">
      <c r="A1748" s="46">
        <v>73.5</v>
      </c>
      <c r="B1748" s="48" t="b">
        <v>1</v>
      </c>
      <c r="U1748" s="37"/>
      <c r="V1748" s="37"/>
      <c r="W1748" s="9"/>
      <c r="X1748" s="8"/>
      <c r="Y1748" s="8"/>
      <c r="Z1748" s="8"/>
      <c r="AA1748" s="8"/>
      <c r="AB1748" s="8"/>
      <c r="AC1748" s="8"/>
      <c r="AD1748" s="8"/>
      <c r="AE1748" s="8"/>
      <c r="AG1748" s="37"/>
      <c r="AH1748" s="37"/>
      <c r="AI1748" s="9"/>
      <c r="AJ1748" s="8"/>
      <c r="AK1748" s="8"/>
      <c r="AL1748" s="8"/>
      <c r="AM1748" s="8"/>
      <c r="AN1748" s="8"/>
      <c r="AO1748" s="8"/>
      <c r="AP1748" s="8"/>
      <c r="AQ1748" s="8"/>
      <c r="AS1748" s="37"/>
      <c r="AT1748" s="37"/>
      <c r="AU1748" s="9"/>
      <c r="AV1748" s="8"/>
      <c r="AW1748" s="8"/>
      <c r="AX1748" s="8"/>
      <c r="AY1748" s="8"/>
      <c r="AZ1748" s="8"/>
      <c r="BA1748" s="8"/>
      <c r="BB1748" s="8"/>
      <c r="BC1748" s="8"/>
    </row>
    <row r="1749" spans="1:55" x14ac:dyDescent="0.25">
      <c r="A1749" s="46">
        <v>73.400000000000006</v>
      </c>
      <c r="B1749" s="48" t="b">
        <v>1</v>
      </c>
      <c r="U1749" s="37"/>
      <c r="V1749" s="37"/>
      <c r="W1749" s="9"/>
      <c r="X1749" s="8"/>
      <c r="Y1749" s="8"/>
      <c r="Z1749" s="8"/>
      <c r="AA1749" s="8"/>
      <c r="AB1749" s="8"/>
      <c r="AC1749" s="8"/>
      <c r="AD1749" s="8"/>
      <c r="AE1749" s="8"/>
      <c r="AG1749" s="37"/>
      <c r="AH1749" s="37"/>
      <c r="AI1749" s="9"/>
      <c r="AJ1749" s="8"/>
      <c r="AK1749" s="8"/>
      <c r="AL1749" s="8"/>
      <c r="AM1749" s="8"/>
      <c r="AN1749" s="8"/>
      <c r="AO1749" s="8"/>
      <c r="AP1749" s="8"/>
      <c r="AQ1749" s="8"/>
      <c r="AS1749" s="37"/>
      <c r="AT1749" s="37"/>
      <c r="AU1749" s="9"/>
      <c r="AV1749" s="8"/>
      <c r="AW1749" s="8"/>
      <c r="AX1749" s="8"/>
      <c r="AY1749" s="8"/>
      <c r="AZ1749" s="8"/>
      <c r="BA1749" s="8"/>
      <c r="BB1749" s="8"/>
      <c r="BC1749" s="8"/>
    </row>
    <row r="1750" spans="1:55" x14ac:dyDescent="0.25">
      <c r="A1750" s="46">
        <v>73.3</v>
      </c>
      <c r="B1750" s="48" t="b">
        <v>1</v>
      </c>
      <c r="U1750" s="37"/>
      <c r="V1750" s="37"/>
      <c r="W1750" s="9"/>
      <c r="X1750" s="8"/>
      <c r="Y1750" s="8"/>
      <c r="Z1750" s="8"/>
      <c r="AA1750" s="8"/>
      <c r="AB1750" s="8"/>
      <c r="AC1750" s="8"/>
      <c r="AD1750" s="8"/>
      <c r="AE1750" s="8"/>
      <c r="AG1750" s="37"/>
      <c r="AH1750" s="37"/>
      <c r="AI1750" s="9"/>
      <c r="AJ1750" s="8"/>
      <c r="AK1750" s="8"/>
      <c r="AL1750" s="8"/>
      <c r="AM1750" s="8"/>
      <c r="AN1750" s="8"/>
      <c r="AO1750" s="8"/>
      <c r="AP1750" s="8"/>
      <c r="AQ1750" s="8"/>
      <c r="AS1750" s="37"/>
      <c r="AT1750" s="37"/>
      <c r="AU1750" s="9"/>
      <c r="AV1750" s="8"/>
      <c r="AW1750" s="8"/>
      <c r="AX1750" s="8"/>
      <c r="AY1750" s="8"/>
      <c r="AZ1750" s="8"/>
      <c r="BA1750" s="8"/>
      <c r="BB1750" s="8"/>
      <c r="BC1750" s="8"/>
    </row>
    <row r="1751" spans="1:55" x14ac:dyDescent="0.25">
      <c r="A1751" s="46">
        <v>73</v>
      </c>
      <c r="B1751" s="48" t="b">
        <v>1</v>
      </c>
      <c r="U1751" s="37"/>
      <c r="V1751" s="37"/>
      <c r="W1751" s="9"/>
      <c r="X1751" s="8"/>
      <c r="Y1751" s="8"/>
      <c r="Z1751" s="8"/>
      <c r="AA1751" s="8"/>
      <c r="AB1751" s="8"/>
      <c r="AC1751" s="8"/>
      <c r="AD1751" s="8"/>
      <c r="AE1751" s="8"/>
      <c r="AG1751" s="37"/>
      <c r="AH1751" s="37"/>
      <c r="AI1751" s="9"/>
      <c r="AJ1751" s="8"/>
      <c r="AK1751" s="8"/>
      <c r="AL1751" s="8"/>
      <c r="AM1751" s="8"/>
      <c r="AN1751" s="8"/>
      <c r="AO1751" s="8"/>
      <c r="AP1751" s="8"/>
      <c r="AQ1751" s="8"/>
      <c r="AS1751" s="37"/>
      <c r="AT1751" s="37"/>
      <c r="AU1751" s="9"/>
      <c r="AV1751" s="8"/>
      <c r="AW1751" s="8"/>
      <c r="AX1751" s="8"/>
      <c r="AY1751" s="8"/>
      <c r="AZ1751" s="8"/>
      <c r="BA1751" s="8"/>
      <c r="BB1751" s="8"/>
      <c r="BC1751" s="8"/>
    </row>
    <row r="1752" spans="1:55" x14ac:dyDescent="0.25">
      <c r="A1752" s="46">
        <v>74.3</v>
      </c>
      <c r="B1752" s="48" t="b">
        <v>1</v>
      </c>
      <c r="U1752" s="37"/>
      <c r="V1752" s="37"/>
      <c r="W1752" s="9"/>
      <c r="X1752" s="8"/>
      <c r="Y1752" s="8"/>
      <c r="Z1752" s="8"/>
      <c r="AA1752" s="8"/>
      <c r="AB1752" s="8"/>
      <c r="AC1752" s="8"/>
      <c r="AD1752" s="8"/>
      <c r="AE1752" s="8"/>
      <c r="AG1752" s="37"/>
      <c r="AH1752" s="37"/>
      <c r="AI1752" s="9"/>
      <c r="AJ1752" s="8"/>
      <c r="AK1752" s="8"/>
      <c r="AL1752" s="8"/>
      <c r="AM1752" s="8"/>
      <c r="AN1752" s="8"/>
      <c r="AO1752" s="8"/>
      <c r="AP1752" s="8"/>
      <c r="AQ1752" s="8"/>
      <c r="AS1752" s="37"/>
      <c r="AT1752" s="37"/>
      <c r="AU1752" s="9"/>
      <c r="AV1752" s="8"/>
      <c r="AW1752" s="8"/>
      <c r="AX1752" s="8"/>
      <c r="AY1752" s="8"/>
      <c r="AZ1752" s="8"/>
      <c r="BA1752" s="8"/>
      <c r="BB1752" s="8"/>
      <c r="BC1752" s="8"/>
    </row>
    <row r="1753" spans="1:55" x14ac:dyDescent="0.25">
      <c r="A1753" s="46">
        <v>74.099999999999994</v>
      </c>
      <c r="B1753" s="48" t="b">
        <v>1</v>
      </c>
      <c r="U1753" s="37"/>
      <c r="V1753" s="37"/>
      <c r="W1753" s="9"/>
      <c r="X1753" s="8"/>
      <c r="Y1753" s="8"/>
      <c r="Z1753" s="8"/>
      <c r="AA1753" s="8"/>
      <c r="AB1753" s="8"/>
      <c r="AC1753" s="8"/>
      <c r="AD1753" s="8"/>
      <c r="AE1753" s="8"/>
      <c r="AG1753" s="37"/>
      <c r="AH1753" s="37"/>
      <c r="AI1753" s="9"/>
      <c r="AJ1753" s="8"/>
      <c r="AK1753" s="8"/>
      <c r="AL1753" s="8"/>
      <c r="AM1753" s="8"/>
      <c r="AN1753" s="8"/>
      <c r="AO1753" s="8"/>
      <c r="AP1753" s="8"/>
      <c r="AQ1753" s="8"/>
      <c r="AS1753" s="37"/>
      <c r="AT1753" s="37"/>
      <c r="AU1753" s="9"/>
      <c r="AV1753" s="8"/>
      <c r="AW1753" s="8"/>
      <c r="AX1753" s="8"/>
      <c r="AY1753" s="8"/>
      <c r="AZ1753" s="8"/>
      <c r="BA1753" s="8"/>
      <c r="BB1753" s="8"/>
      <c r="BC1753" s="8"/>
    </row>
    <row r="1754" spans="1:55" x14ac:dyDescent="0.25">
      <c r="A1754" s="46">
        <v>73.900000000000006</v>
      </c>
      <c r="B1754" s="48" t="b">
        <v>1</v>
      </c>
      <c r="U1754" s="37"/>
      <c r="V1754" s="37"/>
      <c r="W1754" s="9"/>
      <c r="X1754" s="8"/>
      <c r="Y1754" s="8"/>
      <c r="Z1754" s="8"/>
      <c r="AA1754" s="8"/>
      <c r="AB1754" s="8"/>
      <c r="AC1754" s="8"/>
      <c r="AD1754" s="8"/>
      <c r="AE1754" s="8"/>
      <c r="AG1754" s="37"/>
      <c r="AH1754" s="37"/>
      <c r="AI1754" s="9"/>
      <c r="AJ1754" s="8"/>
      <c r="AK1754" s="8"/>
      <c r="AL1754" s="8"/>
      <c r="AM1754" s="8"/>
      <c r="AN1754" s="8"/>
      <c r="AO1754" s="8"/>
      <c r="AP1754" s="8"/>
      <c r="AQ1754" s="8"/>
      <c r="AS1754" s="37"/>
      <c r="AT1754" s="37"/>
      <c r="AU1754" s="9"/>
      <c r="AV1754" s="8"/>
      <c r="AW1754" s="8"/>
      <c r="AX1754" s="8"/>
      <c r="AY1754" s="8"/>
      <c r="AZ1754" s="8"/>
      <c r="BA1754" s="8"/>
      <c r="BB1754" s="8"/>
      <c r="BC1754" s="8"/>
    </row>
    <row r="1755" spans="1:55" x14ac:dyDescent="0.25">
      <c r="A1755" s="46">
        <v>73.599999999999994</v>
      </c>
      <c r="B1755" s="48" t="b">
        <v>1</v>
      </c>
      <c r="U1755" s="37"/>
      <c r="V1755" s="37"/>
      <c r="W1755" s="9"/>
      <c r="X1755" s="8"/>
      <c r="Y1755" s="8"/>
      <c r="Z1755" s="8"/>
      <c r="AA1755" s="8"/>
      <c r="AB1755" s="8"/>
      <c r="AC1755" s="8"/>
      <c r="AD1755" s="8"/>
      <c r="AE1755" s="8"/>
      <c r="AG1755" s="37"/>
      <c r="AH1755" s="37"/>
      <c r="AI1755" s="9"/>
      <c r="AJ1755" s="8"/>
      <c r="AK1755" s="8"/>
      <c r="AL1755" s="8"/>
      <c r="AM1755" s="8"/>
      <c r="AN1755" s="8"/>
      <c r="AO1755" s="8"/>
      <c r="AP1755" s="8"/>
      <c r="AQ1755" s="8"/>
      <c r="AS1755" s="37"/>
      <c r="AT1755" s="37"/>
      <c r="AU1755" s="9"/>
      <c r="AV1755" s="8"/>
      <c r="AW1755" s="8"/>
      <c r="AX1755" s="8"/>
      <c r="AY1755" s="8"/>
      <c r="AZ1755" s="8"/>
      <c r="BA1755" s="8"/>
      <c r="BB1755" s="8"/>
      <c r="BC1755" s="8"/>
    </row>
    <row r="1756" spans="1:55" x14ac:dyDescent="0.25">
      <c r="A1756" s="46">
        <v>73.3</v>
      </c>
      <c r="B1756" s="48" t="b">
        <v>1</v>
      </c>
      <c r="U1756" s="37"/>
      <c r="V1756" s="37"/>
      <c r="W1756" s="9"/>
      <c r="X1756" s="8"/>
      <c r="Y1756" s="8"/>
      <c r="Z1756" s="8"/>
      <c r="AA1756" s="8"/>
      <c r="AB1756" s="8"/>
      <c r="AC1756" s="8"/>
      <c r="AD1756" s="8"/>
      <c r="AE1756" s="8"/>
      <c r="AG1756" s="37"/>
      <c r="AH1756" s="37"/>
      <c r="AI1756" s="9"/>
      <c r="AJ1756" s="8"/>
      <c r="AK1756" s="8"/>
      <c r="AL1756" s="8"/>
      <c r="AM1756" s="8"/>
      <c r="AN1756" s="8"/>
      <c r="AO1756" s="8"/>
      <c r="AP1756" s="8"/>
      <c r="AQ1756" s="8"/>
      <c r="AS1756" s="37"/>
      <c r="AT1756" s="37"/>
      <c r="AU1756" s="9"/>
      <c r="AV1756" s="8"/>
      <c r="AW1756" s="8"/>
      <c r="AX1756" s="8"/>
      <c r="AY1756" s="8"/>
      <c r="AZ1756" s="8"/>
      <c r="BA1756" s="8"/>
      <c r="BB1756" s="8"/>
      <c r="BC1756" s="8"/>
    </row>
    <row r="1757" spans="1:55" x14ac:dyDescent="0.25">
      <c r="A1757" s="46">
        <v>72.8</v>
      </c>
      <c r="B1757" s="48" t="b">
        <v>1</v>
      </c>
      <c r="U1757" s="37"/>
      <c r="V1757" s="37"/>
      <c r="W1757" s="9"/>
      <c r="X1757" s="8"/>
      <c r="Y1757" s="8"/>
      <c r="Z1757" s="8"/>
      <c r="AA1757" s="8"/>
      <c r="AB1757" s="8"/>
      <c r="AC1757" s="8"/>
      <c r="AD1757" s="8"/>
      <c r="AE1757" s="8"/>
      <c r="AG1757" s="37"/>
      <c r="AH1757" s="37"/>
      <c r="AI1757" s="9"/>
      <c r="AJ1757" s="8"/>
      <c r="AK1757" s="8"/>
      <c r="AL1757" s="8"/>
      <c r="AM1757" s="8"/>
      <c r="AN1757" s="8"/>
      <c r="AO1757" s="8"/>
      <c r="AP1757" s="8"/>
      <c r="AQ1757" s="8"/>
      <c r="AS1757" s="37"/>
      <c r="AT1757" s="37"/>
      <c r="AU1757" s="9"/>
      <c r="AV1757" s="8"/>
      <c r="AW1757" s="8"/>
      <c r="AX1757" s="8"/>
      <c r="AY1757" s="8"/>
      <c r="AZ1757" s="8"/>
      <c r="BA1757" s="8"/>
      <c r="BB1757" s="8"/>
      <c r="BC1757" s="8"/>
    </row>
    <row r="1758" spans="1:55" x14ac:dyDescent="0.25">
      <c r="A1758" s="46">
        <v>72.3</v>
      </c>
      <c r="B1758" s="48" t="b">
        <v>1</v>
      </c>
      <c r="U1758" s="37"/>
      <c r="V1758" s="37"/>
      <c r="W1758" s="9"/>
      <c r="X1758" s="8"/>
      <c r="Y1758" s="8"/>
      <c r="Z1758" s="8"/>
      <c r="AA1758" s="8"/>
      <c r="AB1758" s="8"/>
      <c r="AC1758" s="8"/>
      <c r="AD1758" s="8"/>
      <c r="AE1758" s="8"/>
      <c r="AG1758" s="37"/>
      <c r="AH1758" s="37"/>
      <c r="AI1758" s="9"/>
      <c r="AJ1758" s="8"/>
      <c r="AK1758" s="8"/>
      <c r="AL1758" s="8"/>
      <c r="AM1758" s="8"/>
      <c r="AN1758" s="8"/>
      <c r="AO1758" s="8"/>
      <c r="AP1758" s="8"/>
      <c r="AQ1758" s="8"/>
      <c r="AS1758" s="37"/>
      <c r="AT1758" s="37"/>
      <c r="AU1758" s="9"/>
      <c r="AV1758" s="8"/>
      <c r="AW1758" s="8"/>
      <c r="AX1758" s="8"/>
      <c r="AY1758" s="8"/>
      <c r="AZ1758" s="8"/>
      <c r="BA1758" s="8"/>
      <c r="BB1758" s="8"/>
      <c r="BC1758" s="8"/>
    </row>
    <row r="1759" spans="1:55" x14ac:dyDescent="0.25">
      <c r="A1759" s="46">
        <v>71.8</v>
      </c>
      <c r="B1759" s="48" t="b">
        <v>1</v>
      </c>
      <c r="U1759" s="37"/>
      <c r="V1759" s="37"/>
      <c r="W1759" s="9"/>
      <c r="X1759" s="8"/>
      <c r="Y1759" s="8"/>
      <c r="Z1759" s="8"/>
      <c r="AA1759" s="8"/>
      <c r="AB1759" s="8"/>
      <c r="AC1759" s="8"/>
      <c r="AD1759" s="8"/>
      <c r="AE1759" s="8"/>
      <c r="AG1759" s="37"/>
      <c r="AH1759" s="37"/>
      <c r="AI1759" s="9"/>
      <c r="AJ1759" s="8"/>
      <c r="AK1759" s="8"/>
      <c r="AL1759" s="8"/>
      <c r="AM1759" s="8"/>
      <c r="AN1759" s="8"/>
      <c r="AO1759" s="8"/>
      <c r="AP1759" s="8"/>
      <c r="AQ1759" s="8"/>
      <c r="AS1759" s="37"/>
      <c r="AT1759" s="37"/>
      <c r="AU1759" s="9"/>
      <c r="AV1759" s="8"/>
      <c r="AW1759" s="8"/>
      <c r="AX1759" s="8"/>
      <c r="AY1759" s="8"/>
      <c r="AZ1759" s="8"/>
      <c r="BA1759" s="8"/>
      <c r="BB1759" s="8"/>
      <c r="BC1759" s="8"/>
    </row>
    <row r="1760" spans="1:55" x14ac:dyDescent="0.25">
      <c r="A1760" s="46">
        <v>71.400000000000006</v>
      </c>
      <c r="B1760" s="48" t="b">
        <v>1</v>
      </c>
      <c r="U1760" s="37"/>
      <c r="V1760" s="37"/>
      <c r="W1760" s="9"/>
      <c r="X1760" s="8"/>
      <c r="Y1760" s="8"/>
      <c r="Z1760" s="8"/>
      <c r="AA1760" s="8"/>
      <c r="AB1760" s="8"/>
      <c r="AC1760" s="8"/>
      <c r="AD1760" s="8"/>
      <c r="AE1760" s="8"/>
      <c r="AG1760" s="37"/>
      <c r="AH1760" s="37"/>
      <c r="AI1760" s="9"/>
      <c r="AJ1760" s="8"/>
      <c r="AK1760" s="8"/>
      <c r="AL1760" s="8"/>
      <c r="AM1760" s="8"/>
      <c r="AN1760" s="8"/>
      <c r="AO1760" s="8"/>
      <c r="AP1760" s="8"/>
      <c r="AQ1760" s="8"/>
      <c r="AS1760" s="37"/>
      <c r="AT1760" s="37"/>
      <c r="AU1760" s="9"/>
      <c r="AV1760" s="8"/>
      <c r="AW1760" s="8"/>
      <c r="AX1760" s="8"/>
      <c r="AY1760" s="8"/>
      <c r="AZ1760" s="8"/>
      <c r="BA1760" s="8"/>
      <c r="BB1760" s="8"/>
      <c r="BC1760" s="8"/>
    </row>
    <row r="1761" spans="1:55" x14ac:dyDescent="0.25">
      <c r="A1761" s="46">
        <v>71</v>
      </c>
      <c r="B1761" s="48" t="b">
        <v>1</v>
      </c>
      <c r="U1761" s="37"/>
      <c r="V1761" s="37"/>
      <c r="W1761" s="9"/>
      <c r="X1761" s="8"/>
      <c r="Y1761" s="8"/>
      <c r="Z1761" s="8"/>
      <c r="AA1761" s="8"/>
      <c r="AB1761" s="8"/>
      <c r="AC1761" s="8"/>
      <c r="AD1761" s="8"/>
      <c r="AE1761" s="8"/>
      <c r="AG1761" s="37"/>
      <c r="AH1761" s="37"/>
      <c r="AI1761" s="9"/>
      <c r="AJ1761" s="8"/>
      <c r="AK1761" s="8"/>
      <c r="AL1761" s="8"/>
      <c r="AM1761" s="8"/>
      <c r="AN1761" s="8"/>
      <c r="AO1761" s="8"/>
      <c r="AP1761" s="8"/>
      <c r="AQ1761" s="8"/>
      <c r="AS1761" s="37"/>
      <c r="AT1761" s="37"/>
      <c r="AU1761" s="9"/>
      <c r="AV1761" s="8"/>
      <c r="AW1761" s="8"/>
      <c r="AX1761" s="8"/>
      <c r="AY1761" s="8"/>
      <c r="AZ1761" s="8"/>
      <c r="BA1761" s="8"/>
      <c r="BB1761" s="8"/>
      <c r="BC1761" s="8"/>
    </row>
    <row r="1762" spans="1:55" x14ac:dyDescent="0.25">
      <c r="A1762" s="46">
        <v>77</v>
      </c>
      <c r="B1762" s="48" t="b">
        <v>1</v>
      </c>
      <c r="U1762" s="37"/>
      <c r="V1762" s="37"/>
      <c r="W1762" s="9"/>
      <c r="X1762" s="8"/>
      <c r="Y1762" s="8"/>
      <c r="Z1762" s="8"/>
      <c r="AA1762" s="8"/>
      <c r="AB1762" s="8"/>
      <c r="AC1762" s="8"/>
      <c r="AD1762" s="8"/>
      <c r="AE1762" s="8"/>
      <c r="AG1762" s="37"/>
      <c r="AH1762" s="37"/>
      <c r="AI1762" s="9"/>
      <c r="AJ1762" s="8"/>
      <c r="AK1762" s="8"/>
      <c r="AL1762" s="8"/>
      <c r="AM1762" s="8"/>
      <c r="AN1762" s="8"/>
      <c r="AO1762" s="8"/>
      <c r="AP1762" s="8"/>
      <c r="AQ1762" s="8"/>
      <c r="AS1762" s="37"/>
      <c r="AT1762" s="37"/>
      <c r="AU1762" s="9"/>
      <c r="AV1762" s="8"/>
      <c r="AW1762" s="8"/>
      <c r="AX1762" s="8"/>
      <c r="AY1762" s="8"/>
      <c r="AZ1762" s="8"/>
      <c r="BA1762" s="8"/>
      <c r="BB1762" s="8"/>
      <c r="BC1762" s="8"/>
    </row>
    <row r="1763" spans="1:55" x14ac:dyDescent="0.25">
      <c r="A1763" s="46">
        <v>72</v>
      </c>
      <c r="B1763" s="48" t="b">
        <v>1</v>
      </c>
      <c r="U1763" s="37"/>
      <c r="V1763" s="37"/>
      <c r="W1763" s="9"/>
      <c r="X1763" s="8"/>
      <c r="Y1763" s="8"/>
      <c r="Z1763" s="8"/>
      <c r="AA1763" s="8"/>
      <c r="AB1763" s="8"/>
      <c r="AC1763" s="8"/>
      <c r="AD1763" s="8"/>
      <c r="AE1763" s="8"/>
      <c r="AG1763" s="37"/>
      <c r="AH1763" s="37"/>
      <c r="AI1763" s="9"/>
      <c r="AJ1763" s="8"/>
      <c r="AK1763" s="8"/>
      <c r="AL1763" s="8"/>
      <c r="AM1763" s="8"/>
      <c r="AN1763" s="8"/>
      <c r="AO1763" s="8"/>
      <c r="AP1763" s="8"/>
      <c r="AQ1763" s="8"/>
      <c r="AS1763" s="37"/>
      <c r="AT1763" s="37"/>
      <c r="AU1763" s="9"/>
      <c r="AV1763" s="8"/>
      <c r="AW1763" s="8"/>
      <c r="AX1763" s="8"/>
      <c r="AY1763" s="8"/>
      <c r="AZ1763" s="8"/>
      <c r="BA1763" s="8"/>
      <c r="BB1763" s="8"/>
      <c r="BC1763" s="8"/>
    </row>
    <row r="1764" spans="1:55" x14ac:dyDescent="0.25">
      <c r="A1764" s="46">
        <v>69.900000000000006</v>
      </c>
      <c r="B1764" s="48" t="b">
        <v>1</v>
      </c>
      <c r="U1764" s="37"/>
      <c r="V1764" s="37"/>
      <c r="W1764" s="9"/>
      <c r="X1764" s="8"/>
      <c r="Y1764" s="8"/>
      <c r="Z1764" s="8"/>
      <c r="AA1764" s="8"/>
      <c r="AB1764" s="8"/>
      <c r="AC1764" s="8"/>
      <c r="AD1764" s="8"/>
      <c r="AE1764" s="8"/>
      <c r="AG1764" s="37"/>
      <c r="AH1764" s="37"/>
      <c r="AI1764" s="9"/>
      <c r="AJ1764" s="8"/>
      <c r="AK1764" s="8"/>
      <c r="AL1764" s="8"/>
      <c r="AM1764" s="8"/>
      <c r="AN1764" s="8"/>
      <c r="AO1764" s="8"/>
      <c r="AP1764" s="8"/>
      <c r="AQ1764" s="8"/>
      <c r="AS1764" s="37"/>
      <c r="AT1764" s="37"/>
      <c r="AU1764" s="9"/>
      <c r="AV1764" s="8"/>
      <c r="AW1764" s="8"/>
      <c r="AX1764" s="8"/>
      <c r="AY1764" s="8"/>
      <c r="AZ1764" s="8"/>
      <c r="BA1764" s="8"/>
      <c r="BB1764" s="8"/>
      <c r="BC1764" s="8"/>
    </row>
    <row r="1765" spans="1:55" x14ac:dyDescent="0.25">
      <c r="A1765" s="46">
        <v>69.5</v>
      </c>
      <c r="B1765" s="48" t="b">
        <v>1</v>
      </c>
      <c r="U1765" s="37"/>
      <c r="V1765" s="37"/>
      <c r="W1765" s="9"/>
      <c r="X1765" s="8"/>
      <c r="Y1765" s="8"/>
      <c r="Z1765" s="8"/>
      <c r="AA1765" s="8"/>
      <c r="AB1765" s="8"/>
      <c r="AC1765" s="8"/>
      <c r="AD1765" s="8"/>
      <c r="AE1765" s="8"/>
      <c r="AG1765" s="37"/>
      <c r="AH1765" s="37"/>
      <c r="AI1765" s="9"/>
      <c r="AJ1765" s="8"/>
      <c r="AK1765" s="8"/>
      <c r="AL1765" s="8"/>
      <c r="AM1765" s="8"/>
      <c r="AN1765" s="8"/>
      <c r="AO1765" s="8"/>
      <c r="AP1765" s="8"/>
      <c r="AQ1765" s="8"/>
      <c r="AS1765" s="37"/>
      <c r="AT1765" s="37"/>
      <c r="AU1765" s="9"/>
      <c r="AV1765" s="8"/>
      <c r="AW1765" s="8"/>
      <c r="AX1765" s="8"/>
      <c r="AY1765" s="8"/>
      <c r="AZ1765" s="8"/>
      <c r="BA1765" s="8"/>
      <c r="BB1765" s="8"/>
      <c r="BC1765" s="8"/>
    </row>
    <row r="1766" spans="1:55" x14ac:dyDescent="0.25">
      <c r="A1766" s="46">
        <v>69</v>
      </c>
      <c r="B1766" s="48" t="b">
        <v>1</v>
      </c>
      <c r="U1766" s="37"/>
      <c r="V1766" s="37"/>
      <c r="W1766" s="9"/>
      <c r="X1766" s="8"/>
      <c r="Y1766" s="8"/>
      <c r="Z1766" s="8"/>
      <c r="AA1766" s="8"/>
      <c r="AB1766" s="8"/>
      <c r="AC1766" s="8"/>
      <c r="AD1766" s="8"/>
      <c r="AE1766" s="8"/>
      <c r="AG1766" s="37"/>
      <c r="AH1766" s="37"/>
      <c r="AI1766" s="9"/>
      <c r="AJ1766" s="8"/>
      <c r="AK1766" s="8"/>
      <c r="AL1766" s="8"/>
      <c r="AM1766" s="8"/>
      <c r="AN1766" s="8"/>
      <c r="AO1766" s="8"/>
      <c r="AP1766" s="8"/>
      <c r="AQ1766" s="8"/>
      <c r="AS1766" s="37"/>
      <c r="AT1766" s="37"/>
      <c r="AU1766" s="9"/>
      <c r="AV1766" s="8"/>
      <c r="AW1766" s="8"/>
      <c r="AX1766" s="8"/>
      <c r="AY1766" s="8"/>
      <c r="AZ1766" s="8"/>
      <c r="BA1766" s="8"/>
      <c r="BB1766" s="8"/>
      <c r="BC1766" s="8"/>
    </row>
    <row r="1767" spans="1:55" x14ac:dyDescent="0.25">
      <c r="A1767" s="46">
        <v>68.599999999999994</v>
      </c>
      <c r="B1767" s="48" t="b">
        <v>1</v>
      </c>
      <c r="U1767" s="37"/>
      <c r="V1767" s="37"/>
      <c r="W1767" s="9"/>
      <c r="X1767" s="8"/>
      <c r="Y1767" s="8"/>
      <c r="Z1767" s="8"/>
      <c r="AA1767" s="8"/>
      <c r="AB1767" s="8"/>
      <c r="AC1767" s="8"/>
      <c r="AD1767" s="8"/>
      <c r="AE1767" s="8"/>
      <c r="AG1767" s="37"/>
      <c r="AH1767" s="37"/>
      <c r="AI1767" s="9"/>
      <c r="AJ1767" s="8"/>
      <c r="AK1767" s="8"/>
      <c r="AL1767" s="8"/>
      <c r="AM1767" s="8"/>
      <c r="AN1767" s="8"/>
      <c r="AO1767" s="8"/>
      <c r="AP1767" s="8"/>
      <c r="AQ1767" s="8"/>
      <c r="AS1767" s="37"/>
      <c r="AT1767" s="37"/>
      <c r="AU1767" s="9"/>
      <c r="AV1767" s="8"/>
      <c r="AW1767" s="8"/>
      <c r="AX1767" s="8"/>
      <c r="AY1767" s="8"/>
      <c r="AZ1767" s="8"/>
      <c r="BA1767" s="8"/>
      <c r="BB1767" s="8"/>
      <c r="BC1767" s="8"/>
    </row>
    <row r="1768" spans="1:55" x14ac:dyDescent="0.25">
      <c r="A1768" s="46">
        <v>57.6</v>
      </c>
      <c r="B1768" s="48" t="b">
        <v>1</v>
      </c>
      <c r="U1768" s="37"/>
      <c r="V1768" s="37"/>
      <c r="W1768" s="9"/>
      <c r="X1768" s="8"/>
      <c r="Y1768" s="8"/>
      <c r="Z1768" s="8"/>
      <c r="AA1768" s="8"/>
      <c r="AB1768" s="8"/>
      <c r="AC1768" s="8"/>
      <c r="AD1768" s="8"/>
      <c r="AE1768" s="8"/>
      <c r="AG1768" s="37"/>
      <c r="AH1768" s="37"/>
      <c r="AI1768" s="9"/>
      <c r="AJ1768" s="8"/>
      <c r="AK1768" s="8"/>
      <c r="AL1768" s="8"/>
      <c r="AM1768" s="8"/>
      <c r="AN1768" s="8"/>
      <c r="AO1768" s="8"/>
      <c r="AP1768" s="8"/>
      <c r="AQ1768" s="8"/>
      <c r="AS1768" s="37"/>
      <c r="AT1768" s="37"/>
      <c r="AU1768" s="9"/>
      <c r="AV1768" s="8"/>
      <c r="AW1768" s="8"/>
      <c r="AX1768" s="8"/>
      <c r="AY1768" s="8"/>
      <c r="AZ1768" s="8"/>
      <c r="BA1768" s="8"/>
      <c r="BB1768" s="8"/>
      <c r="BC1768" s="8"/>
    </row>
    <row r="1769" spans="1:55" x14ac:dyDescent="0.25">
      <c r="A1769" s="46">
        <v>56.7</v>
      </c>
      <c r="B1769" s="48" t="b">
        <v>1</v>
      </c>
      <c r="U1769" s="37"/>
      <c r="V1769" s="37"/>
      <c r="W1769" s="9"/>
      <c r="X1769" s="8"/>
      <c r="Y1769" s="8"/>
      <c r="Z1769" s="8"/>
      <c r="AA1769" s="8"/>
      <c r="AB1769" s="8"/>
      <c r="AC1769" s="8"/>
      <c r="AD1769" s="8"/>
      <c r="AE1769" s="8"/>
      <c r="AG1769" s="37"/>
      <c r="AH1769" s="37"/>
      <c r="AI1769" s="9"/>
      <c r="AJ1769" s="8"/>
      <c r="AK1769" s="8"/>
      <c r="AL1769" s="8"/>
      <c r="AM1769" s="8"/>
      <c r="AN1769" s="8"/>
      <c r="AO1769" s="8"/>
      <c r="AP1769" s="8"/>
      <c r="AQ1769" s="8"/>
      <c r="AS1769" s="37"/>
      <c r="AT1769" s="37"/>
      <c r="AU1769" s="9"/>
      <c r="AV1769" s="8"/>
      <c r="AW1769" s="8"/>
      <c r="AX1769" s="8"/>
      <c r="AY1769" s="8"/>
      <c r="AZ1769" s="8"/>
      <c r="BA1769" s="8"/>
      <c r="BB1769" s="8"/>
      <c r="BC1769" s="8"/>
    </row>
    <row r="1770" spans="1:55" x14ac:dyDescent="0.25">
      <c r="A1770" s="46">
        <v>55.3</v>
      </c>
      <c r="B1770" s="48" t="b">
        <v>1</v>
      </c>
      <c r="U1770" s="37"/>
      <c r="V1770" s="37"/>
      <c r="W1770" s="9"/>
      <c r="X1770" s="8"/>
      <c r="Y1770" s="8"/>
      <c r="Z1770" s="8"/>
      <c r="AA1770" s="8"/>
      <c r="AB1770" s="8"/>
      <c r="AC1770" s="8"/>
      <c r="AD1770" s="8"/>
      <c r="AE1770" s="8"/>
      <c r="AG1770" s="37"/>
      <c r="AH1770" s="37"/>
      <c r="AI1770" s="9"/>
      <c r="AJ1770" s="8"/>
      <c r="AK1770" s="8"/>
      <c r="AL1770" s="8"/>
      <c r="AM1770" s="8"/>
      <c r="AN1770" s="8"/>
      <c r="AO1770" s="8"/>
      <c r="AP1770" s="8"/>
      <c r="AQ1770" s="8"/>
      <c r="AS1770" s="37"/>
      <c r="AT1770" s="37"/>
      <c r="AU1770" s="9"/>
      <c r="AV1770" s="8"/>
      <c r="AW1770" s="8"/>
      <c r="AX1770" s="8"/>
      <c r="AY1770" s="8"/>
      <c r="AZ1770" s="8"/>
      <c r="BA1770" s="8"/>
      <c r="BB1770" s="8"/>
      <c r="BC1770" s="8"/>
    </row>
    <row r="1771" spans="1:55" x14ac:dyDescent="0.25">
      <c r="A1771" s="46">
        <v>54.8</v>
      </c>
      <c r="B1771" s="48" t="b">
        <v>1</v>
      </c>
      <c r="U1771" s="37"/>
      <c r="V1771" s="37"/>
      <c r="W1771" s="9"/>
      <c r="X1771" s="8"/>
      <c r="Y1771" s="8"/>
      <c r="Z1771" s="8"/>
      <c r="AA1771" s="8"/>
      <c r="AB1771" s="8"/>
      <c r="AC1771" s="8"/>
      <c r="AD1771" s="8"/>
      <c r="AE1771" s="8"/>
      <c r="AG1771" s="37"/>
      <c r="AH1771" s="37"/>
      <c r="AI1771" s="9"/>
      <c r="AJ1771" s="8"/>
      <c r="AK1771" s="8"/>
      <c r="AL1771" s="8"/>
      <c r="AM1771" s="8"/>
      <c r="AN1771" s="8"/>
      <c r="AO1771" s="8"/>
      <c r="AP1771" s="8"/>
      <c r="AQ1771" s="8"/>
      <c r="AS1771" s="37"/>
      <c r="AT1771" s="37"/>
      <c r="AU1771" s="9"/>
      <c r="AV1771" s="8"/>
      <c r="AW1771" s="8"/>
      <c r="AX1771" s="8"/>
      <c r="AY1771" s="8"/>
      <c r="AZ1771" s="8"/>
      <c r="BA1771" s="8"/>
      <c r="BB1771" s="8"/>
      <c r="BC1771" s="8"/>
    </row>
    <row r="1772" spans="1:55" x14ac:dyDescent="0.25">
      <c r="A1772" s="46">
        <v>54.3</v>
      </c>
      <c r="B1772" s="48" t="b">
        <v>1</v>
      </c>
      <c r="U1772" s="37"/>
      <c r="V1772" s="37"/>
      <c r="W1772" s="9"/>
      <c r="X1772" s="8"/>
      <c r="Y1772" s="8"/>
      <c r="Z1772" s="8"/>
      <c r="AA1772" s="8"/>
      <c r="AB1772" s="8"/>
      <c r="AC1772" s="8"/>
      <c r="AD1772" s="8"/>
      <c r="AE1772" s="8"/>
      <c r="AG1772" s="37"/>
      <c r="AH1772" s="37"/>
      <c r="AI1772" s="9"/>
      <c r="AJ1772" s="8"/>
      <c r="AK1772" s="8"/>
      <c r="AL1772" s="8"/>
      <c r="AM1772" s="8"/>
      <c r="AN1772" s="8"/>
      <c r="AO1772" s="8"/>
      <c r="AP1772" s="8"/>
      <c r="AQ1772" s="8"/>
      <c r="AS1772" s="37"/>
      <c r="AT1772" s="37"/>
      <c r="AU1772" s="9"/>
      <c r="AV1772" s="8"/>
      <c r="AW1772" s="8"/>
      <c r="AX1772" s="8"/>
      <c r="AY1772" s="8"/>
      <c r="AZ1772" s="8"/>
      <c r="BA1772" s="8"/>
      <c r="BB1772" s="8"/>
      <c r="BC1772" s="8"/>
    </row>
    <row r="1773" spans="1:55" x14ac:dyDescent="0.25">
      <c r="A1773" s="46">
        <v>54</v>
      </c>
      <c r="B1773" s="48" t="b">
        <v>1</v>
      </c>
      <c r="U1773" s="37"/>
      <c r="V1773" s="37"/>
      <c r="W1773" s="9"/>
      <c r="X1773" s="8"/>
      <c r="Y1773" s="8"/>
      <c r="Z1773" s="8"/>
      <c r="AA1773" s="8"/>
      <c r="AB1773" s="8"/>
      <c r="AC1773" s="8"/>
      <c r="AD1773" s="8"/>
      <c r="AE1773" s="8"/>
      <c r="AG1773" s="37"/>
      <c r="AH1773" s="37"/>
      <c r="AI1773" s="9"/>
      <c r="AJ1773" s="8"/>
      <c r="AK1773" s="8"/>
      <c r="AL1773" s="8"/>
      <c r="AM1773" s="8"/>
      <c r="AN1773" s="8"/>
      <c r="AO1773" s="8"/>
      <c r="AP1773" s="8"/>
      <c r="AQ1773" s="8"/>
      <c r="AS1773" s="37"/>
      <c r="AT1773" s="37"/>
      <c r="AU1773" s="9"/>
      <c r="AV1773" s="8"/>
      <c r="AW1773" s="8"/>
      <c r="AX1773" s="8"/>
      <c r="AY1773" s="8"/>
      <c r="AZ1773" s="8"/>
      <c r="BA1773" s="8"/>
      <c r="BB1773" s="8"/>
      <c r="BC1773" s="8"/>
    </row>
    <row r="1774" spans="1:55" x14ac:dyDescent="0.25">
      <c r="A1774" s="46">
        <v>53.8</v>
      </c>
      <c r="B1774" s="48" t="b">
        <v>1</v>
      </c>
      <c r="U1774" s="37"/>
      <c r="V1774" s="37"/>
      <c r="W1774" s="9"/>
      <c r="X1774" s="8"/>
      <c r="Y1774" s="8"/>
      <c r="Z1774" s="8"/>
      <c r="AA1774" s="8"/>
      <c r="AB1774" s="8"/>
      <c r="AC1774" s="8"/>
      <c r="AD1774" s="8"/>
      <c r="AE1774" s="8"/>
      <c r="AG1774" s="37"/>
      <c r="AH1774" s="37"/>
      <c r="AI1774" s="9"/>
      <c r="AJ1774" s="8"/>
      <c r="AK1774" s="8"/>
      <c r="AL1774" s="8"/>
      <c r="AM1774" s="8"/>
      <c r="AN1774" s="8"/>
      <c r="AO1774" s="8"/>
      <c r="AP1774" s="8"/>
      <c r="AQ1774" s="8"/>
      <c r="AS1774" s="37"/>
      <c r="AT1774" s="37"/>
      <c r="AU1774" s="9"/>
      <c r="AV1774" s="8"/>
      <c r="AW1774" s="8"/>
      <c r="AX1774" s="8"/>
      <c r="AY1774" s="8"/>
      <c r="AZ1774" s="8"/>
      <c r="BA1774" s="8"/>
      <c r="BB1774" s="8"/>
      <c r="BC1774" s="8"/>
    </row>
    <row r="1775" spans="1:55" x14ac:dyDescent="0.25">
      <c r="A1775" s="46">
        <v>53.2</v>
      </c>
      <c r="B1775" s="48" t="b">
        <v>1</v>
      </c>
      <c r="U1775" s="37"/>
      <c r="V1775" s="37"/>
      <c r="W1775" s="9"/>
      <c r="X1775" s="8"/>
      <c r="Y1775" s="8"/>
      <c r="Z1775" s="8"/>
      <c r="AA1775" s="8"/>
      <c r="AB1775" s="8"/>
      <c r="AC1775" s="8"/>
      <c r="AD1775" s="8"/>
      <c r="AE1775" s="8"/>
      <c r="AG1775" s="37"/>
      <c r="AH1775" s="37"/>
      <c r="AI1775" s="9"/>
      <c r="AJ1775" s="8"/>
      <c r="AK1775" s="8"/>
      <c r="AL1775" s="8"/>
      <c r="AM1775" s="8"/>
      <c r="AN1775" s="8"/>
      <c r="AO1775" s="8"/>
      <c r="AP1775" s="8"/>
      <c r="AQ1775" s="8"/>
      <c r="AS1775" s="37"/>
      <c r="AT1775" s="37"/>
      <c r="AU1775" s="9"/>
      <c r="AV1775" s="8"/>
      <c r="AW1775" s="8"/>
      <c r="AX1775" s="8"/>
      <c r="AY1775" s="8"/>
      <c r="AZ1775" s="8"/>
      <c r="BA1775" s="8"/>
      <c r="BB1775" s="8"/>
      <c r="BC1775" s="8"/>
    </row>
    <row r="1776" spans="1:55" x14ac:dyDescent="0.25">
      <c r="A1776" s="46">
        <v>52.1</v>
      </c>
      <c r="B1776" s="48" t="b">
        <v>1</v>
      </c>
      <c r="U1776" s="37"/>
      <c r="V1776" s="37"/>
      <c r="W1776" s="9"/>
      <c r="X1776" s="8"/>
      <c r="Y1776" s="8"/>
      <c r="Z1776" s="8"/>
      <c r="AA1776" s="8"/>
      <c r="AB1776" s="8"/>
      <c r="AC1776" s="8"/>
      <c r="AD1776" s="8"/>
      <c r="AE1776" s="8"/>
      <c r="AG1776" s="37"/>
      <c r="AH1776" s="37"/>
      <c r="AI1776" s="9"/>
      <c r="AJ1776" s="8"/>
      <c r="AK1776" s="8"/>
      <c r="AL1776" s="8"/>
      <c r="AM1776" s="8"/>
      <c r="AN1776" s="8"/>
      <c r="AO1776" s="8"/>
      <c r="AP1776" s="8"/>
      <c r="AQ1776" s="8"/>
      <c r="AS1776" s="37"/>
      <c r="AT1776" s="37"/>
      <c r="AU1776" s="9"/>
      <c r="AV1776" s="8"/>
      <c r="AW1776" s="8"/>
      <c r="AX1776" s="8"/>
      <c r="AY1776" s="8"/>
      <c r="AZ1776" s="8"/>
      <c r="BA1776" s="8"/>
      <c r="BB1776" s="8"/>
      <c r="BC1776" s="8"/>
    </row>
    <row r="1777" spans="1:55" x14ac:dyDescent="0.25">
      <c r="A1777" s="46">
        <v>51.2</v>
      </c>
      <c r="B1777" s="48" t="b">
        <v>1</v>
      </c>
      <c r="U1777" s="37"/>
      <c r="V1777" s="37"/>
      <c r="W1777" s="9"/>
      <c r="X1777" s="8"/>
      <c r="Y1777" s="8"/>
      <c r="Z1777" s="8"/>
      <c r="AA1777" s="8"/>
      <c r="AB1777" s="8"/>
      <c r="AC1777" s="8"/>
      <c r="AD1777" s="8"/>
      <c r="AE1777" s="8"/>
      <c r="AG1777" s="37"/>
      <c r="AH1777" s="37"/>
      <c r="AI1777" s="9"/>
      <c r="AJ1777" s="8"/>
      <c r="AK1777" s="8"/>
      <c r="AL1777" s="8"/>
      <c r="AM1777" s="8"/>
      <c r="AN1777" s="8"/>
      <c r="AO1777" s="8"/>
      <c r="AP1777" s="8"/>
      <c r="AQ1777" s="8"/>
      <c r="AS1777" s="37"/>
      <c r="AT1777" s="37"/>
      <c r="AU1777" s="9"/>
      <c r="AV1777" s="8"/>
      <c r="AW1777" s="8"/>
      <c r="AX1777" s="8"/>
      <c r="AY1777" s="8"/>
      <c r="AZ1777" s="8"/>
      <c r="BA1777" s="8"/>
      <c r="BB1777" s="8"/>
      <c r="BC1777" s="8"/>
    </row>
    <row r="1778" spans="1:55" x14ac:dyDescent="0.25">
      <c r="A1778" s="46">
        <v>58</v>
      </c>
      <c r="B1778" s="48" t="b">
        <v>1</v>
      </c>
      <c r="U1778" s="37"/>
      <c r="V1778" s="37"/>
      <c r="W1778" s="9"/>
      <c r="X1778" s="8"/>
      <c r="Y1778" s="8"/>
      <c r="Z1778" s="8"/>
      <c r="AA1778" s="8"/>
      <c r="AB1778" s="8"/>
      <c r="AC1778" s="8"/>
      <c r="AD1778" s="8"/>
      <c r="AE1778" s="8"/>
      <c r="AG1778" s="37"/>
      <c r="AH1778" s="37"/>
      <c r="AI1778" s="9"/>
      <c r="AJ1778" s="8"/>
      <c r="AK1778" s="8"/>
      <c r="AL1778" s="8"/>
      <c r="AM1778" s="8"/>
      <c r="AN1778" s="8"/>
      <c r="AO1778" s="8"/>
      <c r="AP1778" s="8"/>
      <c r="AQ1778" s="8"/>
      <c r="AS1778" s="37"/>
      <c r="AT1778" s="37"/>
      <c r="AU1778" s="9"/>
      <c r="AV1778" s="8"/>
      <c r="AW1778" s="8"/>
      <c r="AX1778" s="8"/>
      <c r="AY1778" s="8"/>
      <c r="AZ1778" s="8"/>
      <c r="BA1778" s="8"/>
      <c r="BB1778" s="8"/>
      <c r="BC1778" s="8"/>
    </row>
    <row r="1779" spans="1:55" x14ac:dyDescent="0.25">
      <c r="A1779" s="46">
        <v>54</v>
      </c>
      <c r="B1779" s="48" t="b">
        <v>1</v>
      </c>
      <c r="U1779" s="37"/>
      <c r="V1779" s="37"/>
      <c r="W1779" s="9"/>
      <c r="X1779" s="8"/>
      <c r="Y1779" s="8"/>
      <c r="Z1779" s="8"/>
      <c r="AA1779" s="8"/>
      <c r="AB1779" s="8"/>
      <c r="AC1779" s="8"/>
      <c r="AD1779" s="8"/>
      <c r="AE1779" s="8"/>
      <c r="AG1779" s="37"/>
      <c r="AH1779" s="37"/>
      <c r="AI1779" s="9"/>
      <c r="AJ1779" s="8"/>
      <c r="AK1779" s="8"/>
      <c r="AL1779" s="8"/>
      <c r="AM1779" s="8"/>
      <c r="AN1779" s="8"/>
      <c r="AO1779" s="8"/>
      <c r="AP1779" s="8"/>
      <c r="AQ1779" s="8"/>
      <c r="AS1779" s="37"/>
      <c r="AT1779" s="37"/>
      <c r="AU1779" s="9"/>
      <c r="AV1779" s="8"/>
      <c r="AW1779" s="8"/>
      <c r="AX1779" s="8"/>
      <c r="AY1779" s="8"/>
      <c r="AZ1779" s="8"/>
      <c r="BA1779" s="8"/>
      <c r="BB1779" s="8"/>
      <c r="BC1779" s="8"/>
    </row>
    <row r="1780" spans="1:55" x14ac:dyDescent="0.25">
      <c r="A1780" s="46">
        <v>51</v>
      </c>
      <c r="B1780" s="48" t="b">
        <v>1</v>
      </c>
      <c r="U1780" s="37"/>
      <c r="V1780" s="37"/>
      <c r="W1780" s="9"/>
      <c r="X1780" s="8"/>
      <c r="Y1780" s="8"/>
      <c r="Z1780" s="8"/>
      <c r="AA1780" s="8"/>
      <c r="AB1780" s="8"/>
      <c r="AC1780" s="8"/>
      <c r="AD1780" s="8"/>
      <c r="AE1780" s="8"/>
      <c r="AG1780" s="37"/>
      <c r="AH1780" s="37"/>
      <c r="AI1780" s="9"/>
      <c r="AJ1780" s="8"/>
      <c r="AK1780" s="8"/>
      <c r="AL1780" s="8"/>
      <c r="AM1780" s="8"/>
      <c r="AN1780" s="8"/>
      <c r="AO1780" s="8"/>
      <c r="AP1780" s="8"/>
      <c r="AQ1780" s="8"/>
      <c r="AS1780" s="37"/>
      <c r="AT1780" s="37"/>
      <c r="AU1780" s="9"/>
      <c r="AV1780" s="8"/>
      <c r="AW1780" s="8"/>
      <c r="AX1780" s="8"/>
      <c r="AY1780" s="8"/>
      <c r="AZ1780" s="8"/>
      <c r="BA1780" s="8"/>
      <c r="BB1780" s="8"/>
      <c r="BC1780" s="8"/>
    </row>
    <row r="1781" spans="1:55" x14ac:dyDescent="0.25">
      <c r="A1781" s="46">
        <v>49.8</v>
      </c>
      <c r="B1781" s="48" t="b">
        <v>1</v>
      </c>
      <c r="U1781" s="37"/>
      <c r="V1781" s="37"/>
      <c r="W1781" s="9"/>
      <c r="X1781" s="8"/>
      <c r="Y1781" s="8"/>
      <c r="Z1781" s="8"/>
      <c r="AA1781" s="8"/>
      <c r="AB1781" s="8"/>
      <c r="AC1781" s="8"/>
      <c r="AD1781" s="8"/>
      <c r="AE1781" s="8"/>
      <c r="AG1781" s="37"/>
      <c r="AH1781" s="37"/>
      <c r="AI1781" s="9"/>
      <c r="AJ1781" s="8"/>
      <c r="AK1781" s="8"/>
      <c r="AL1781" s="8"/>
      <c r="AM1781" s="8"/>
      <c r="AN1781" s="8"/>
      <c r="AO1781" s="8"/>
      <c r="AP1781" s="8"/>
      <c r="AQ1781" s="8"/>
      <c r="AS1781" s="37"/>
      <c r="AT1781" s="37"/>
      <c r="AU1781" s="9"/>
      <c r="AV1781" s="8"/>
      <c r="AW1781" s="8"/>
      <c r="AX1781" s="8"/>
      <c r="AY1781" s="8"/>
      <c r="AZ1781" s="8"/>
      <c r="BA1781" s="8"/>
      <c r="BB1781" s="8"/>
      <c r="BC1781" s="8"/>
    </row>
    <row r="1782" spans="1:55" x14ac:dyDescent="0.25">
      <c r="A1782" s="46">
        <v>49.5</v>
      </c>
      <c r="B1782" s="48" t="b">
        <v>1</v>
      </c>
      <c r="U1782" s="37"/>
      <c r="V1782" s="37"/>
      <c r="W1782" s="9"/>
      <c r="X1782" s="8"/>
      <c r="Y1782" s="8"/>
      <c r="Z1782" s="8"/>
      <c r="AA1782" s="8"/>
      <c r="AB1782" s="8"/>
      <c r="AC1782" s="8"/>
      <c r="AD1782" s="8"/>
      <c r="AE1782" s="8"/>
      <c r="AG1782" s="37"/>
      <c r="AH1782" s="37"/>
      <c r="AI1782" s="9"/>
      <c r="AJ1782" s="8"/>
      <c r="AK1782" s="8"/>
      <c r="AL1782" s="8"/>
      <c r="AM1782" s="8"/>
      <c r="AN1782" s="8"/>
      <c r="AO1782" s="8"/>
      <c r="AP1782" s="8"/>
      <c r="AQ1782" s="8"/>
      <c r="AS1782" s="37"/>
      <c r="AT1782" s="37"/>
      <c r="AU1782" s="9"/>
      <c r="AV1782" s="8"/>
      <c r="AW1782" s="8"/>
      <c r="AX1782" s="8"/>
      <c r="AY1782" s="8"/>
      <c r="AZ1782" s="8"/>
      <c r="BA1782" s="8"/>
      <c r="BB1782" s="8"/>
      <c r="BC1782" s="8"/>
    </row>
    <row r="1783" spans="1:55" x14ac:dyDescent="0.25">
      <c r="A1783" s="46">
        <v>49</v>
      </c>
      <c r="B1783" s="48" t="b">
        <v>1</v>
      </c>
      <c r="U1783" s="37"/>
      <c r="V1783" s="37"/>
      <c r="W1783" s="9"/>
      <c r="X1783" s="8"/>
      <c r="Y1783" s="8"/>
      <c r="Z1783" s="8"/>
      <c r="AA1783" s="8"/>
      <c r="AB1783" s="8"/>
      <c r="AC1783" s="8"/>
      <c r="AD1783" s="8"/>
      <c r="AE1783" s="8"/>
      <c r="AG1783" s="37"/>
      <c r="AH1783" s="37"/>
      <c r="AI1783" s="9"/>
      <c r="AJ1783" s="8"/>
      <c r="AK1783" s="8"/>
      <c r="AL1783" s="8"/>
      <c r="AM1783" s="8"/>
      <c r="AN1783" s="8"/>
      <c r="AO1783" s="8"/>
      <c r="AP1783" s="8"/>
      <c r="AQ1783" s="8"/>
      <c r="AS1783" s="37"/>
      <c r="AT1783" s="37"/>
      <c r="AU1783" s="9"/>
      <c r="AV1783" s="8"/>
      <c r="AW1783" s="8"/>
      <c r="AX1783" s="8"/>
      <c r="AY1783" s="8"/>
      <c r="AZ1783" s="8"/>
      <c r="BA1783" s="8"/>
      <c r="BB1783" s="8"/>
      <c r="BC1783" s="8"/>
    </row>
    <row r="1784" spans="1:55" x14ac:dyDescent="0.25">
      <c r="A1784" s="46">
        <v>66.599999999999994</v>
      </c>
      <c r="B1784" s="48" t="b">
        <v>1</v>
      </c>
      <c r="U1784" s="37"/>
      <c r="V1784" s="37"/>
      <c r="W1784" s="9"/>
      <c r="X1784" s="8"/>
      <c r="Y1784" s="8"/>
      <c r="Z1784" s="8"/>
      <c r="AA1784" s="8"/>
      <c r="AB1784" s="8"/>
      <c r="AC1784" s="8"/>
      <c r="AD1784" s="8"/>
      <c r="AE1784" s="8"/>
      <c r="AG1784" s="37"/>
      <c r="AH1784" s="37"/>
      <c r="AI1784" s="9"/>
      <c r="AJ1784" s="8"/>
      <c r="AK1784" s="8"/>
      <c r="AL1784" s="8"/>
      <c r="AM1784" s="8"/>
      <c r="AN1784" s="8"/>
      <c r="AO1784" s="8"/>
      <c r="AP1784" s="8"/>
      <c r="AQ1784" s="8"/>
      <c r="AS1784" s="37"/>
      <c r="AT1784" s="37"/>
      <c r="AU1784" s="9"/>
      <c r="AV1784" s="8"/>
      <c r="AW1784" s="8"/>
      <c r="AX1784" s="8"/>
      <c r="AY1784" s="8"/>
      <c r="AZ1784" s="8"/>
      <c r="BA1784" s="8"/>
      <c r="BB1784" s="8"/>
      <c r="BC1784" s="8"/>
    </row>
    <row r="1785" spans="1:55" x14ac:dyDescent="0.25">
      <c r="A1785" s="46">
        <v>66.400000000000006</v>
      </c>
      <c r="B1785" s="48" t="b">
        <v>1</v>
      </c>
      <c r="U1785" s="37"/>
      <c r="V1785" s="37"/>
      <c r="W1785" s="9"/>
      <c r="X1785" s="8"/>
      <c r="Y1785" s="8"/>
      <c r="Z1785" s="8"/>
      <c r="AA1785" s="8"/>
      <c r="AB1785" s="8"/>
      <c r="AC1785" s="8"/>
      <c r="AD1785" s="8"/>
      <c r="AE1785" s="8"/>
      <c r="AG1785" s="37"/>
      <c r="AH1785" s="37"/>
      <c r="AI1785" s="9"/>
      <c r="AJ1785" s="8"/>
      <c r="AK1785" s="8"/>
      <c r="AL1785" s="8"/>
      <c r="AM1785" s="8"/>
      <c r="AN1785" s="8"/>
      <c r="AO1785" s="8"/>
      <c r="AP1785" s="8"/>
      <c r="AQ1785" s="8"/>
      <c r="AS1785" s="37"/>
      <c r="AT1785" s="37"/>
      <c r="AU1785" s="9"/>
      <c r="AV1785" s="8"/>
      <c r="AW1785" s="8"/>
      <c r="AX1785" s="8"/>
      <c r="AY1785" s="8"/>
      <c r="AZ1785" s="8"/>
      <c r="BA1785" s="8"/>
      <c r="BB1785" s="8"/>
      <c r="BC1785" s="8"/>
    </row>
    <row r="1786" spans="1:55" x14ac:dyDescent="0.25">
      <c r="A1786" s="46">
        <v>66.2</v>
      </c>
      <c r="B1786" s="48" t="b">
        <v>1</v>
      </c>
      <c r="U1786" s="37"/>
      <c r="V1786" s="37"/>
      <c r="W1786" s="9"/>
      <c r="X1786" s="8"/>
      <c r="Y1786" s="8"/>
      <c r="Z1786" s="8"/>
      <c r="AA1786" s="8"/>
      <c r="AB1786" s="8"/>
      <c r="AC1786" s="8"/>
      <c r="AD1786" s="8"/>
      <c r="AE1786" s="8"/>
      <c r="AG1786" s="37"/>
      <c r="AH1786" s="37"/>
      <c r="AI1786" s="9"/>
      <c r="AJ1786" s="8"/>
      <c r="AK1786" s="8"/>
      <c r="AL1786" s="8"/>
      <c r="AM1786" s="8"/>
      <c r="AN1786" s="8"/>
      <c r="AO1786" s="8"/>
      <c r="AP1786" s="8"/>
      <c r="AQ1786" s="8"/>
      <c r="AS1786" s="37"/>
      <c r="AT1786" s="37"/>
      <c r="AU1786" s="9"/>
      <c r="AV1786" s="8"/>
      <c r="AW1786" s="8"/>
      <c r="AX1786" s="8"/>
      <c r="AY1786" s="8"/>
      <c r="AZ1786" s="8"/>
      <c r="BA1786" s="8"/>
      <c r="BB1786" s="8"/>
      <c r="BC1786" s="8"/>
    </row>
    <row r="1787" spans="1:55" x14ac:dyDescent="0.25">
      <c r="A1787" s="46">
        <v>65.900000000000006</v>
      </c>
      <c r="B1787" s="48" t="b">
        <v>1</v>
      </c>
      <c r="U1787" s="37"/>
      <c r="V1787" s="37"/>
      <c r="W1787" s="9"/>
      <c r="X1787" s="8"/>
      <c r="Y1787" s="8"/>
      <c r="Z1787" s="8"/>
      <c r="AA1787" s="8"/>
      <c r="AB1787" s="8"/>
      <c r="AC1787" s="8"/>
      <c r="AD1787" s="8"/>
      <c r="AE1787" s="8"/>
      <c r="AG1787" s="37"/>
      <c r="AH1787" s="37"/>
      <c r="AI1787" s="9"/>
      <c r="AJ1787" s="8"/>
      <c r="AK1787" s="8"/>
      <c r="AL1787" s="8"/>
      <c r="AM1787" s="8"/>
      <c r="AN1787" s="8"/>
      <c r="AO1787" s="8"/>
      <c r="AP1787" s="8"/>
      <c r="AQ1787" s="8"/>
      <c r="AS1787" s="37"/>
      <c r="AT1787" s="37"/>
      <c r="AU1787" s="9"/>
      <c r="AV1787" s="8"/>
      <c r="AW1787" s="8"/>
      <c r="AX1787" s="8"/>
      <c r="AY1787" s="8"/>
      <c r="AZ1787" s="8"/>
      <c r="BA1787" s="8"/>
      <c r="BB1787" s="8"/>
      <c r="BC1787" s="8"/>
    </row>
    <row r="1788" spans="1:55" x14ac:dyDescent="0.25">
      <c r="A1788" s="46">
        <v>65.599999999999994</v>
      </c>
      <c r="B1788" s="48" t="b">
        <v>1</v>
      </c>
      <c r="U1788" s="37"/>
      <c r="V1788" s="37"/>
      <c r="W1788" s="9"/>
      <c r="X1788" s="8"/>
      <c r="Y1788" s="8"/>
      <c r="Z1788" s="8"/>
      <c r="AA1788" s="8"/>
      <c r="AB1788" s="8"/>
      <c r="AC1788" s="8"/>
      <c r="AD1788" s="8"/>
      <c r="AE1788" s="8"/>
      <c r="AG1788" s="37"/>
      <c r="AH1788" s="37"/>
      <c r="AI1788" s="9"/>
      <c r="AJ1788" s="8"/>
      <c r="AK1788" s="8"/>
      <c r="AL1788" s="8"/>
      <c r="AM1788" s="8"/>
      <c r="AN1788" s="8"/>
      <c r="AO1788" s="8"/>
      <c r="AP1788" s="8"/>
      <c r="AQ1788" s="8"/>
      <c r="AS1788" s="37"/>
      <c r="AT1788" s="37"/>
      <c r="AU1788" s="9"/>
      <c r="AV1788" s="8"/>
      <c r="AW1788" s="8"/>
      <c r="AX1788" s="8"/>
      <c r="AY1788" s="8"/>
      <c r="AZ1788" s="8"/>
      <c r="BA1788" s="8"/>
      <c r="BB1788" s="8"/>
      <c r="BC1788" s="8"/>
    </row>
    <row r="1789" spans="1:55" x14ac:dyDescent="0.25">
      <c r="A1789" s="46">
        <v>65.400000000000006</v>
      </c>
      <c r="B1789" s="48" t="b">
        <v>1</v>
      </c>
      <c r="U1789" s="37"/>
      <c r="V1789" s="37"/>
      <c r="W1789" s="9"/>
      <c r="X1789" s="8"/>
      <c r="Y1789" s="8"/>
      <c r="Z1789" s="8"/>
      <c r="AA1789" s="8"/>
      <c r="AB1789" s="8"/>
      <c r="AC1789" s="8"/>
      <c r="AD1789" s="8"/>
      <c r="AE1789" s="8"/>
      <c r="AG1789" s="37"/>
      <c r="AH1789" s="37"/>
      <c r="AI1789" s="9"/>
      <c r="AJ1789" s="8"/>
      <c r="AK1789" s="8"/>
      <c r="AL1789" s="8"/>
      <c r="AM1789" s="8"/>
      <c r="AN1789" s="8"/>
      <c r="AO1789" s="8"/>
      <c r="AP1789" s="8"/>
      <c r="AQ1789" s="8"/>
      <c r="AS1789" s="37"/>
      <c r="AT1789" s="37"/>
      <c r="AU1789" s="9"/>
      <c r="AV1789" s="8"/>
      <c r="AW1789" s="8"/>
      <c r="AX1789" s="8"/>
      <c r="AY1789" s="8"/>
      <c r="AZ1789" s="8"/>
      <c r="BA1789" s="8"/>
      <c r="BB1789" s="8"/>
      <c r="BC1789" s="8"/>
    </row>
    <row r="1790" spans="1:55" x14ac:dyDescent="0.25">
      <c r="A1790" s="46">
        <v>65.2</v>
      </c>
      <c r="B1790" s="48" t="b">
        <v>1</v>
      </c>
      <c r="U1790" s="37"/>
      <c r="V1790" s="37"/>
      <c r="W1790" s="9"/>
      <c r="X1790" s="8"/>
      <c r="Y1790" s="8"/>
      <c r="Z1790" s="8"/>
      <c r="AA1790" s="8"/>
      <c r="AB1790" s="8"/>
      <c r="AC1790" s="8"/>
      <c r="AD1790" s="8"/>
      <c r="AE1790" s="8"/>
      <c r="AG1790" s="37"/>
      <c r="AH1790" s="37"/>
      <c r="AI1790" s="9"/>
      <c r="AJ1790" s="8"/>
      <c r="AK1790" s="8"/>
      <c r="AL1790" s="8"/>
      <c r="AM1790" s="8"/>
      <c r="AN1790" s="8"/>
      <c r="AO1790" s="8"/>
      <c r="AP1790" s="8"/>
      <c r="AQ1790" s="8"/>
      <c r="AS1790" s="37"/>
      <c r="AT1790" s="37"/>
      <c r="AU1790" s="9"/>
      <c r="AV1790" s="8"/>
      <c r="AW1790" s="8"/>
      <c r="AX1790" s="8"/>
      <c r="AY1790" s="8"/>
      <c r="AZ1790" s="8"/>
      <c r="BA1790" s="8"/>
      <c r="BB1790" s="8"/>
      <c r="BC1790" s="8"/>
    </row>
    <row r="1791" spans="1:55" x14ac:dyDescent="0.25">
      <c r="A1791" s="46">
        <v>59.2</v>
      </c>
      <c r="B1791" s="48" t="b">
        <v>1</v>
      </c>
      <c r="U1791" s="37"/>
      <c r="V1791" s="37"/>
      <c r="W1791" s="9"/>
      <c r="X1791" s="8"/>
      <c r="Y1791" s="8"/>
      <c r="Z1791" s="8"/>
      <c r="AA1791" s="8"/>
      <c r="AB1791" s="8"/>
      <c r="AC1791" s="8"/>
      <c r="AD1791" s="8"/>
      <c r="AE1791" s="8"/>
      <c r="AG1791" s="37"/>
      <c r="AH1791" s="37"/>
      <c r="AI1791" s="9"/>
      <c r="AJ1791" s="8"/>
      <c r="AK1791" s="8"/>
      <c r="AL1791" s="8"/>
      <c r="AM1791" s="8"/>
      <c r="AN1791" s="8"/>
      <c r="AO1791" s="8"/>
      <c r="AP1791" s="8"/>
      <c r="AQ1791" s="8"/>
      <c r="AS1791" s="37"/>
      <c r="AT1791" s="37"/>
      <c r="AU1791" s="9"/>
      <c r="AV1791" s="8"/>
      <c r="AW1791" s="8"/>
      <c r="AX1791" s="8"/>
      <c r="AY1791" s="8"/>
      <c r="AZ1791" s="8"/>
      <c r="BA1791" s="8"/>
      <c r="BB1791" s="8"/>
      <c r="BC1791" s="8"/>
    </row>
    <row r="1792" spans="1:55" x14ac:dyDescent="0.25">
      <c r="A1792" s="46">
        <v>64.5</v>
      </c>
      <c r="B1792" s="48" t="b">
        <v>1</v>
      </c>
      <c r="U1792" s="37"/>
      <c r="V1792" s="37"/>
      <c r="W1792" s="9"/>
      <c r="X1792" s="8"/>
      <c r="Y1792" s="8"/>
      <c r="Z1792" s="8"/>
      <c r="AA1792" s="8"/>
      <c r="AB1792" s="8"/>
      <c r="AC1792" s="8"/>
      <c r="AD1792" s="8"/>
      <c r="AE1792" s="8"/>
      <c r="AG1792" s="37"/>
      <c r="AH1792" s="37"/>
      <c r="AI1792" s="9"/>
      <c r="AJ1792" s="8"/>
      <c r="AK1792" s="8"/>
      <c r="AL1792" s="8"/>
      <c r="AM1792" s="8"/>
      <c r="AN1792" s="8"/>
      <c r="AO1792" s="8"/>
      <c r="AP1792" s="8"/>
      <c r="AQ1792" s="8"/>
      <c r="AS1792" s="37"/>
      <c r="AT1792" s="37"/>
      <c r="AU1792" s="9"/>
      <c r="AV1792" s="8"/>
      <c r="AW1792" s="8"/>
      <c r="AX1792" s="8"/>
      <c r="AY1792" s="8"/>
      <c r="AZ1792" s="8"/>
      <c r="BA1792" s="8"/>
      <c r="BB1792" s="8"/>
      <c r="BC1792" s="8"/>
    </row>
    <row r="1793" spans="1:55" x14ac:dyDescent="0.25">
      <c r="A1793" s="46">
        <v>64.2</v>
      </c>
      <c r="B1793" s="48" t="b">
        <v>1</v>
      </c>
      <c r="U1793" s="37"/>
      <c r="V1793" s="37"/>
      <c r="W1793" s="9"/>
      <c r="X1793" s="8"/>
      <c r="Y1793" s="8"/>
      <c r="Z1793" s="8"/>
      <c r="AA1793" s="8"/>
      <c r="AB1793" s="8"/>
      <c r="AC1793" s="8"/>
      <c r="AD1793" s="8"/>
      <c r="AE1793" s="8"/>
      <c r="AG1793" s="37"/>
      <c r="AH1793" s="37"/>
      <c r="AI1793" s="9"/>
      <c r="AJ1793" s="8"/>
      <c r="AK1793" s="8"/>
      <c r="AL1793" s="8"/>
      <c r="AM1793" s="8"/>
      <c r="AN1793" s="8"/>
      <c r="AO1793" s="8"/>
      <c r="AP1793" s="8"/>
      <c r="AQ1793" s="8"/>
      <c r="AS1793" s="37"/>
      <c r="AT1793" s="37"/>
      <c r="AU1793" s="9"/>
      <c r="AV1793" s="8"/>
      <c r="AW1793" s="8"/>
      <c r="AX1793" s="8"/>
      <c r="AY1793" s="8"/>
      <c r="AZ1793" s="8"/>
      <c r="BA1793" s="8"/>
      <c r="BB1793" s="8"/>
      <c r="BC1793" s="8"/>
    </row>
    <row r="1794" spans="1:55" x14ac:dyDescent="0.25">
      <c r="A1794" s="46">
        <v>63.9</v>
      </c>
      <c r="B1794" s="48" t="b">
        <v>1</v>
      </c>
      <c r="U1794" s="37"/>
      <c r="V1794" s="37"/>
      <c r="W1794" s="9"/>
      <c r="X1794" s="8"/>
      <c r="Y1794" s="8"/>
      <c r="Z1794" s="8"/>
      <c r="AA1794" s="8"/>
      <c r="AB1794" s="8"/>
      <c r="AC1794" s="8"/>
      <c r="AD1794" s="8"/>
      <c r="AE1794" s="8"/>
      <c r="AG1794" s="37"/>
      <c r="AH1794" s="37"/>
      <c r="AI1794" s="9"/>
      <c r="AJ1794" s="8"/>
      <c r="AK1794" s="8"/>
      <c r="AL1794" s="8"/>
      <c r="AM1794" s="8"/>
      <c r="AN1794" s="8"/>
      <c r="AO1794" s="8"/>
      <c r="AP1794" s="8"/>
      <c r="AQ1794" s="8"/>
      <c r="AS1794" s="37"/>
      <c r="AT1794" s="37"/>
      <c r="AU1794" s="9"/>
      <c r="AV1794" s="8"/>
      <c r="AW1794" s="8"/>
      <c r="AX1794" s="8"/>
      <c r="AY1794" s="8"/>
      <c r="AZ1794" s="8"/>
      <c r="BA1794" s="8"/>
      <c r="BB1794" s="8"/>
      <c r="BC1794" s="8"/>
    </row>
    <row r="1795" spans="1:55" x14ac:dyDescent="0.25">
      <c r="A1795" s="46">
        <v>63.5</v>
      </c>
      <c r="B1795" s="48" t="b">
        <v>1</v>
      </c>
      <c r="U1795" s="37"/>
      <c r="V1795" s="37"/>
      <c r="W1795" s="9"/>
      <c r="X1795" s="8"/>
      <c r="Y1795" s="8"/>
      <c r="Z1795" s="8"/>
      <c r="AA1795" s="8"/>
      <c r="AB1795" s="8"/>
      <c r="AC1795" s="8"/>
      <c r="AD1795" s="8"/>
      <c r="AE1795" s="8"/>
      <c r="AG1795" s="37"/>
      <c r="AH1795" s="37"/>
      <c r="AI1795" s="9"/>
      <c r="AJ1795" s="8"/>
      <c r="AK1795" s="8"/>
      <c r="AL1795" s="8"/>
      <c r="AM1795" s="8"/>
      <c r="AN1795" s="8"/>
      <c r="AO1795" s="8"/>
      <c r="AP1795" s="8"/>
      <c r="AQ1795" s="8"/>
      <c r="AS1795" s="37"/>
      <c r="AT1795" s="37"/>
      <c r="AU1795" s="9"/>
      <c r="AV1795" s="8"/>
      <c r="AW1795" s="8"/>
      <c r="AX1795" s="8"/>
      <c r="AY1795" s="8"/>
      <c r="AZ1795" s="8"/>
      <c r="BA1795" s="8"/>
      <c r="BB1795" s="8"/>
      <c r="BC1795" s="8"/>
    </row>
    <row r="1796" spans="1:55" x14ac:dyDescent="0.25">
      <c r="A1796" s="46">
        <v>63.2</v>
      </c>
      <c r="B1796" s="48" t="b">
        <v>1</v>
      </c>
      <c r="U1796" s="37"/>
      <c r="V1796" s="37"/>
      <c r="W1796" s="9"/>
      <c r="X1796" s="8"/>
      <c r="Y1796" s="8"/>
      <c r="Z1796" s="8"/>
      <c r="AA1796" s="8"/>
      <c r="AB1796" s="8"/>
      <c r="AC1796" s="8"/>
      <c r="AD1796" s="8"/>
      <c r="AE1796" s="8"/>
      <c r="AG1796" s="37"/>
      <c r="AH1796" s="37"/>
      <c r="AI1796" s="9"/>
      <c r="AJ1796" s="8"/>
      <c r="AK1796" s="8"/>
      <c r="AL1796" s="8"/>
      <c r="AM1796" s="8"/>
      <c r="AN1796" s="8"/>
      <c r="AO1796" s="8"/>
      <c r="AP1796" s="8"/>
      <c r="AQ1796" s="8"/>
      <c r="AS1796" s="37"/>
      <c r="AT1796" s="37"/>
      <c r="AU1796" s="9"/>
      <c r="AV1796" s="8"/>
      <c r="AW1796" s="8"/>
      <c r="AX1796" s="8"/>
      <c r="AY1796" s="8"/>
      <c r="AZ1796" s="8"/>
      <c r="BA1796" s="8"/>
      <c r="BB1796" s="8"/>
      <c r="BC1796" s="8"/>
    </row>
    <row r="1797" spans="1:55" x14ac:dyDescent="0.25">
      <c r="A1797" s="46">
        <v>62.8</v>
      </c>
      <c r="B1797" s="48" t="b">
        <v>1</v>
      </c>
      <c r="U1797" s="37"/>
      <c r="V1797" s="37"/>
      <c r="W1797" s="9"/>
      <c r="X1797" s="8"/>
      <c r="Y1797" s="8"/>
      <c r="Z1797" s="8"/>
      <c r="AA1797" s="8"/>
      <c r="AB1797" s="8"/>
      <c r="AC1797" s="8"/>
      <c r="AD1797" s="8"/>
      <c r="AE1797" s="8"/>
      <c r="AG1797" s="37"/>
      <c r="AH1797" s="37"/>
      <c r="AI1797" s="9"/>
      <c r="AJ1797" s="8"/>
      <c r="AK1797" s="8"/>
      <c r="AL1797" s="8"/>
      <c r="AM1797" s="8"/>
      <c r="AN1797" s="8"/>
      <c r="AO1797" s="8"/>
      <c r="AP1797" s="8"/>
      <c r="AQ1797" s="8"/>
      <c r="AS1797" s="37"/>
      <c r="AT1797" s="37"/>
      <c r="AU1797" s="9"/>
      <c r="AV1797" s="8"/>
      <c r="AW1797" s="8"/>
      <c r="AX1797" s="8"/>
      <c r="AY1797" s="8"/>
      <c r="AZ1797" s="8"/>
      <c r="BA1797" s="8"/>
      <c r="BB1797" s="8"/>
      <c r="BC1797" s="8"/>
    </row>
    <row r="1798" spans="1:55" x14ac:dyDescent="0.25">
      <c r="A1798" s="46">
        <v>62.5</v>
      </c>
      <c r="B1798" s="48" t="b">
        <v>1</v>
      </c>
      <c r="U1798" s="37"/>
      <c r="V1798" s="37"/>
      <c r="W1798" s="9"/>
      <c r="X1798" s="8"/>
      <c r="Y1798" s="8"/>
      <c r="Z1798" s="8"/>
      <c r="AA1798" s="8"/>
      <c r="AB1798" s="8"/>
      <c r="AC1798" s="8"/>
      <c r="AD1798" s="8"/>
      <c r="AE1798" s="8"/>
      <c r="AG1798" s="37"/>
      <c r="AH1798" s="37"/>
      <c r="AI1798" s="9"/>
      <c r="AJ1798" s="8"/>
      <c r="AK1798" s="8"/>
      <c r="AL1798" s="8"/>
      <c r="AM1798" s="8"/>
      <c r="AN1798" s="8"/>
      <c r="AO1798" s="8"/>
      <c r="AP1798" s="8"/>
      <c r="AQ1798" s="8"/>
      <c r="AS1798" s="37"/>
      <c r="AT1798" s="37"/>
      <c r="AU1798" s="9"/>
      <c r="AV1798" s="8"/>
      <c r="AW1798" s="8"/>
      <c r="AX1798" s="8"/>
      <c r="AY1798" s="8"/>
      <c r="AZ1798" s="8"/>
      <c r="BA1798" s="8"/>
      <c r="BB1798" s="8"/>
      <c r="BC1798" s="8"/>
    </row>
    <row r="1799" spans="1:55" x14ac:dyDescent="0.25">
      <c r="A1799" s="46">
        <v>62.1</v>
      </c>
      <c r="B1799" s="48" t="b">
        <v>1</v>
      </c>
      <c r="U1799" s="37"/>
      <c r="V1799" s="37"/>
      <c r="W1799" s="9"/>
      <c r="X1799" s="8"/>
      <c r="Y1799" s="8"/>
      <c r="Z1799" s="8"/>
      <c r="AA1799" s="8"/>
      <c r="AB1799" s="8"/>
      <c r="AC1799" s="8"/>
      <c r="AD1799" s="8"/>
      <c r="AE1799" s="8"/>
      <c r="AG1799" s="37"/>
      <c r="AH1799" s="37"/>
      <c r="AI1799" s="9"/>
      <c r="AJ1799" s="8"/>
      <c r="AK1799" s="8"/>
      <c r="AL1799" s="8"/>
      <c r="AM1799" s="8"/>
      <c r="AN1799" s="8"/>
      <c r="AO1799" s="8"/>
      <c r="AP1799" s="8"/>
      <c r="AQ1799" s="8"/>
      <c r="AS1799" s="37"/>
      <c r="AT1799" s="37"/>
      <c r="AU1799" s="9"/>
      <c r="AV1799" s="8"/>
      <c r="AW1799" s="8"/>
      <c r="AX1799" s="8"/>
      <c r="AY1799" s="8"/>
      <c r="AZ1799" s="8"/>
      <c r="BA1799" s="8"/>
      <c r="BB1799" s="8"/>
      <c r="BC1799" s="8"/>
    </row>
    <row r="1800" spans="1:55" x14ac:dyDescent="0.25">
      <c r="A1800" s="46">
        <v>65.8</v>
      </c>
      <c r="B1800" s="48" t="b">
        <v>1</v>
      </c>
      <c r="U1800" s="37"/>
      <c r="V1800" s="37"/>
      <c r="W1800" s="9"/>
      <c r="X1800" s="8"/>
      <c r="Y1800" s="8"/>
      <c r="Z1800" s="8"/>
      <c r="AA1800" s="8"/>
      <c r="AB1800" s="8"/>
      <c r="AC1800" s="8"/>
      <c r="AD1800" s="8"/>
      <c r="AE1800" s="8"/>
      <c r="AG1800" s="37"/>
      <c r="AH1800" s="37"/>
      <c r="AI1800" s="9"/>
      <c r="AJ1800" s="8"/>
      <c r="AK1800" s="8"/>
      <c r="AL1800" s="8"/>
      <c r="AM1800" s="8"/>
      <c r="AN1800" s="8"/>
      <c r="AO1800" s="8"/>
      <c r="AP1800" s="8"/>
      <c r="AQ1800" s="8"/>
      <c r="AS1800" s="37"/>
      <c r="AT1800" s="37"/>
      <c r="AU1800" s="9"/>
      <c r="AV1800" s="8"/>
      <c r="AW1800" s="8"/>
      <c r="AX1800" s="8"/>
      <c r="AY1800" s="8"/>
      <c r="AZ1800" s="8"/>
      <c r="BA1800" s="8"/>
      <c r="BB1800" s="8"/>
      <c r="BC1800" s="8"/>
    </row>
    <row r="1801" spans="1:55" x14ac:dyDescent="0.25">
      <c r="A1801" s="46">
        <v>65.900000000000006</v>
      </c>
      <c r="B1801" s="48" t="b">
        <v>1</v>
      </c>
      <c r="U1801" s="37"/>
      <c r="V1801" s="37"/>
      <c r="W1801" s="9"/>
      <c r="X1801" s="8"/>
      <c r="Y1801" s="8"/>
      <c r="Z1801" s="8"/>
      <c r="AA1801" s="8"/>
      <c r="AB1801" s="8"/>
      <c r="AC1801" s="8"/>
      <c r="AD1801" s="8"/>
      <c r="AE1801" s="8"/>
      <c r="AG1801" s="37"/>
      <c r="AH1801" s="37"/>
      <c r="AI1801" s="9"/>
      <c r="AJ1801" s="8"/>
      <c r="AK1801" s="8"/>
      <c r="AL1801" s="8"/>
      <c r="AM1801" s="8"/>
      <c r="AN1801" s="8"/>
      <c r="AO1801" s="8"/>
      <c r="AP1801" s="8"/>
      <c r="AQ1801" s="8"/>
      <c r="AS1801" s="37"/>
      <c r="AT1801" s="37"/>
      <c r="AU1801" s="9"/>
      <c r="AV1801" s="8"/>
      <c r="AW1801" s="8"/>
      <c r="AX1801" s="8"/>
      <c r="AY1801" s="8"/>
      <c r="AZ1801" s="8"/>
      <c r="BA1801" s="8"/>
      <c r="BB1801" s="8"/>
      <c r="BC1801" s="8"/>
    </row>
    <row r="1802" spans="1:55" x14ac:dyDescent="0.25">
      <c r="A1802" s="46">
        <v>66.099999999999994</v>
      </c>
      <c r="B1802" s="48" t="b">
        <v>1</v>
      </c>
      <c r="U1802" s="37"/>
      <c r="V1802" s="37"/>
      <c r="W1802" s="9"/>
      <c r="X1802" s="8"/>
      <c r="Y1802" s="8"/>
      <c r="Z1802" s="8"/>
      <c r="AA1802" s="8"/>
      <c r="AB1802" s="8"/>
      <c r="AC1802" s="8"/>
      <c r="AD1802" s="8"/>
      <c r="AE1802" s="8"/>
      <c r="AG1802" s="37"/>
      <c r="AH1802" s="37"/>
      <c r="AI1802" s="9"/>
      <c r="AJ1802" s="8"/>
      <c r="AK1802" s="8"/>
      <c r="AL1802" s="8"/>
      <c r="AM1802" s="8"/>
      <c r="AN1802" s="8"/>
      <c r="AO1802" s="8"/>
      <c r="AP1802" s="8"/>
      <c r="AQ1802" s="8"/>
      <c r="AS1802" s="37"/>
      <c r="AT1802" s="37"/>
      <c r="AU1802" s="9"/>
      <c r="AV1802" s="8"/>
      <c r="AW1802" s="8"/>
      <c r="AX1802" s="8"/>
      <c r="AY1802" s="8"/>
      <c r="AZ1802" s="8"/>
      <c r="BA1802" s="8"/>
      <c r="BB1802" s="8"/>
      <c r="BC1802" s="8"/>
    </row>
    <row r="1803" spans="1:55" x14ac:dyDescent="0.25">
      <c r="A1803" s="46">
        <v>65.8</v>
      </c>
      <c r="B1803" s="48" t="b">
        <v>1</v>
      </c>
      <c r="U1803" s="37"/>
      <c r="V1803" s="37"/>
      <c r="W1803" s="9"/>
      <c r="X1803" s="8"/>
      <c r="Y1803" s="8"/>
      <c r="Z1803" s="8"/>
      <c r="AA1803" s="8"/>
      <c r="AB1803" s="8"/>
      <c r="AC1803" s="8"/>
      <c r="AD1803" s="8"/>
      <c r="AE1803" s="8"/>
      <c r="AG1803" s="37"/>
      <c r="AH1803" s="37"/>
      <c r="AI1803" s="9"/>
      <c r="AJ1803" s="8"/>
      <c r="AK1803" s="8"/>
      <c r="AL1803" s="8"/>
      <c r="AM1803" s="8"/>
      <c r="AN1803" s="8"/>
      <c r="AO1803" s="8"/>
      <c r="AP1803" s="8"/>
      <c r="AQ1803" s="8"/>
      <c r="AS1803" s="37"/>
      <c r="AT1803" s="37"/>
      <c r="AU1803" s="9"/>
      <c r="AV1803" s="8"/>
      <c r="AW1803" s="8"/>
      <c r="AX1803" s="8"/>
      <c r="AY1803" s="8"/>
      <c r="AZ1803" s="8"/>
      <c r="BA1803" s="8"/>
      <c r="BB1803" s="8"/>
      <c r="BC1803" s="8"/>
    </row>
    <row r="1804" spans="1:55" x14ac:dyDescent="0.25">
      <c r="A1804" s="46">
        <v>64.3</v>
      </c>
      <c r="B1804" s="48" t="b">
        <v>1</v>
      </c>
      <c r="U1804" s="37"/>
      <c r="V1804" s="37"/>
      <c r="W1804" s="9"/>
      <c r="X1804" s="8"/>
      <c r="Y1804" s="8"/>
      <c r="Z1804" s="8"/>
      <c r="AA1804" s="8"/>
      <c r="AB1804" s="8"/>
      <c r="AC1804" s="8"/>
      <c r="AD1804" s="8"/>
      <c r="AE1804" s="8"/>
      <c r="AG1804" s="37"/>
      <c r="AH1804" s="37"/>
      <c r="AI1804" s="9"/>
      <c r="AJ1804" s="8"/>
      <c r="AK1804" s="8"/>
      <c r="AL1804" s="8"/>
      <c r="AM1804" s="8"/>
      <c r="AN1804" s="8"/>
      <c r="AO1804" s="8"/>
      <c r="AP1804" s="8"/>
      <c r="AQ1804" s="8"/>
      <c r="AS1804" s="37"/>
      <c r="AT1804" s="37"/>
      <c r="AU1804" s="9"/>
      <c r="AV1804" s="8"/>
      <c r="AW1804" s="8"/>
      <c r="AX1804" s="8"/>
      <c r="AY1804" s="8"/>
      <c r="AZ1804" s="8"/>
      <c r="BA1804" s="8"/>
      <c r="BB1804" s="8"/>
      <c r="BC1804" s="8"/>
    </row>
    <row r="1805" spans="1:55" x14ac:dyDescent="0.25">
      <c r="A1805" s="46">
        <v>63</v>
      </c>
      <c r="B1805" s="48" t="b">
        <v>1</v>
      </c>
      <c r="U1805" s="37"/>
      <c r="V1805" s="37"/>
      <c r="W1805" s="9"/>
      <c r="X1805" s="8"/>
      <c r="Y1805" s="8"/>
      <c r="Z1805" s="8"/>
      <c r="AA1805" s="8"/>
      <c r="AB1805" s="8"/>
      <c r="AC1805" s="8"/>
      <c r="AD1805" s="8"/>
      <c r="AE1805" s="8"/>
      <c r="AG1805" s="37"/>
      <c r="AH1805" s="37"/>
      <c r="AI1805" s="9"/>
      <c r="AJ1805" s="8"/>
      <c r="AK1805" s="8"/>
      <c r="AL1805" s="8"/>
      <c r="AM1805" s="8"/>
      <c r="AN1805" s="8"/>
      <c r="AO1805" s="8"/>
      <c r="AP1805" s="8"/>
      <c r="AQ1805" s="8"/>
      <c r="AS1805" s="37"/>
      <c r="AT1805" s="37"/>
      <c r="AU1805" s="9"/>
      <c r="AV1805" s="8"/>
      <c r="AW1805" s="8"/>
      <c r="AX1805" s="8"/>
      <c r="AY1805" s="8"/>
      <c r="AZ1805" s="8"/>
      <c r="BA1805" s="8"/>
      <c r="BB1805" s="8"/>
      <c r="BC1805" s="8"/>
    </row>
    <row r="1806" spans="1:55" x14ac:dyDescent="0.25">
      <c r="A1806" s="46">
        <v>62.4</v>
      </c>
      <c r="B1806" s="48" t="b">
        <v>1</v>
      </c>
      <c r="U1806" s="37"/>
      <c r="V1806" s="37"/>
      <c r="W1806" s="9"/>
      <c r="X1806" s="8"/>
      <c r="Y1806" s="8"/>
      <c r="Z1806" s="8"/>
      <c r="AA1806" s="8"/>
      <c r="AB1806" s="8"/>
      <c r="AC1806" s="8"/>
      <c r="AD1806" s="8"/>
      <c r="AE1806" s="8"/>
      <c r="AG1806" s="37"/>
      <c r="AH1806" s="37"/>
      <c r="AI1806" s="9"/>
      <c r="AJ1806" s="8"/>
      <c r="AK1806" s="8"/>
      <c r="AL1806" s="8"/>
      <c r="AM1806" s="8"/>
      <c r="AN1806" s="8"/>
      <c r="AO1806" s="8"/>
      <c r="AP1806" s="8"/>
      <c r="AQ1806" s="8"/>
      <c r="AS1806" s="37"/>
      <c r="AT1806" s="37"/>
      <c r="AU1806" s="9"/>
      <c r="AV1806" s="8"/>
      <c r="AW1806" s="8"/>
      <c r="AX1806" s="8"/>
      <c r="AY1806" s="8"/>
      <c r="AZ1806" s="8"/>
      <c r="BA1806" s="8"/>
      <c r="BB1806" s="8"/>
      <c r="BC1806" s="8"/>
    </row>
    <row r="1807" spans="1:55" x14ac:dyDescent="0.25">
      <c r="A1807" s="46">
        <v>61.7</v>
      </c>
      <c r="B1807" s="48" t="b">
        <v>1</v>
      </c>
      <c r="U1807" s="37"/>
      <c r="V1807" s="37"/>
      <c r="W1807" s="9"/>
      <c r="X1807" s="8"/>
      <c r="Y1807" s="8"/>
      <c r="Z1807" s="8"/>
      <c r="AA1807" s="8"/>
      <c r="AB1807" s="8"/>
      <c r="AC1807" s="8"/>
      <c r="AD1807" s="8"/>
      <c r="AE1807" s="8"/>
      <c r="AG1807" s="37"/>
      <c r="AH1807" s="37"/>
      <c r="AI1807" s="9"/>
      <c r="AJ1807" s="8"/>
      <c r="AK1807" s="8"/>
      <c r="AL1807" s="8"/>
      <c r="AM1807" s="8"/>
      <c r="AN1807" s="8"/>
      <c r="AO1807" s="8"/>
      <c r="AP1807" s="8"/>
      <c r="AQ1807" s="8"/>
      <c r="AS1807" s="37"/>
      <c r="AT1807" s="37"/>
      <c r="AU1807" s="9"/>
      <c r="AV1807" s="8"/>
      <c r="AW1807" s="8"/>
      <c r="AX1807" s="8"/>
      <c r="AY1807" s="8"/>
      <c r="AZ1807" s="8"/>
      <c r="BA1807" s="8"/>
      <c r="BB1807" s="8"/>
      <c r="BC1807" s="8"/>
    </row>
    <row r="1808" spans="1:55" x14ac:dyDescent="0.25">
      <c r="A1808" s="46">
        <v>60</v>
      </c>
      <c r="B1808" s="48" t="b">
        <v>1</v>
      </c>
      <c r="U1808" s="37"/>
      <c r="V1808" s="37"/>
      <c r="W1808" s="9"/>
      <c r="X1808" s="8"/>
      <c r="Y1808" s="8"/>
      <c r="Z1808" s="8"/>
      <c r="AA1808" s="8"/>
      <c r="AB1808" s="8"/>
      <c r="AC1808" s="8"/>
      <c r="AD1808" s="8"/>
      <c r="AE1808" s="8"/>
      <c r="AG1808" s="37"/>
      <c r="AH1808" s="37"/>
      <c r="AI1808" s="9"/>
      <c r="AJ1808" s="8"/>
      <c r="AK1808" s="8"/>
      <c r="AL1808" s="8"/>
      <c r="AM1808" s="8"/>
      <c r="AN1808" s="8"/>
      <c r="AO1808" s="8"/>
      <c r="AP1808" s="8"/>
      <c r="AQ1808" s="8"/>
      <c r="AS1808" s="37"/>
      <c r="AT1808" s="37"/>
      <c r="AU1808" s="9"/>
      <c r="AV1808" s="8"/>
      <c r="AW1808" s="8"/>
      <c r="AX1808" s="8"/>
      <c r="AY1808" s="8"/>
      <c r="AZ1808" s="8"/>
      <c r="BA1808" s="8"/>
      <c r="BB1808" s="8"/>
      <c r="BC1808" s="8"/>
    </row>
    <row r="1809" spans="1:55" x14ac:dyDescent="0.25">
      <c r="A1809" s="46">
        <v>57</v>
      </c>
      <c r="B1809" s="48" t="b">
        <v>1</v>
      </c>
      <c r="U1809" s="37"/>
      <c r="V1809" s="37"/>
      <c r="W1809" s="9"/>
      <c r="X1809" s="8"/>
      <c r="Y1809" s="8"/>
      <c r="Z1809" s="8"/>
      <c r="AA1809" s="8"/>
      <c r="AB1809" s="8"/>
      <c r="AC1809" s="8"/>
      <c r="AD1809" s="8"/>
      <c r="AE1809" s="8"/>
      <c r="AG1809" s="37"/>
      <c r="AH1809" s="37"/>
      <c r="AI1809" s="9"/>
      <c r="AJ1809" s="8"/>
      <c r="AK1809" s="8"/>
      <c r="AL1809" s="8"/>
      <c r="AM1809" s="8"/>
      <c r="AN1809" s="8"/>
      <c r="AO1809" s="8"/>
      <c r="AP1809" s="8"/>
      <c r="AQ1809" s="8"/>
      <c r="AS1809" s="37"/>
      <c r="AT1809" s="37"/>
      <c r="AU1809" s="9"/>
      <c r="AV1809" s="8"/>
      <c r="AW1809" s="8"/>
      <c r="AX1809" s="8"/>
      <c r="AY1809" s="8"/>
      <c r="AZ1809" s="8"/>
      <c r="BA1809" s="8"/>
      <c r="BB1809" s="8"/>
      <c r="BC1809" s="8"/>
    </row>
    <row r="1810" spans="1:55" x14ac:dyDescent="0.25">
      <c r="A1810" s="46">
        <v>55.1</v>
      </c>
      <c r="B1810" s="48" t="b">
        <v>1</v>
      </c>
      <c r="U1810" s="37"/>
      <c r="V1810" s="37"/>
      <c r="W1810" s="9"/>
      <c r="X1810" s="8"/>
      <c r="Y1810" s="8"/>
      <c r="Z1810" s="8"/>
      <c r="AA1810" s="8"/>
      <c r="AB1810" s="8"/>
      <c r="AC1810" s="8"/>
      <c r="AD1810" s="8"/>
      <c r="AE1810" s="8"/>
      <c r="AG1810" s="37"/>
      <c r="AH1810" s="37"/>
      <c r="AI1810" s="9"/>
      <c r="AJ1810" s="8"/>
      <c r="AK1810" s="8"/>
      <c r="AL1810" s="8"/>
      <c r="AM1810" s="8"/>
      <c r="AN1810" s="8"/>
      <c r="AO1810" s="8"/>
      <c r="AP1810" s="8"/>
      <c r="AQ1810" s="8"/>
      <c r="AS1810" s="37"/>
      <c r="AT1810" s="37"/>
      <c r="AU1810" s="9"/>
      <c r="AV1810" s="8"/>
      <c r="AW1810" s="8"/>
      <c r="AX1810" s="8"/>
      <c r="AY1810" s="8"/>
      <c r="AZ1810" s="8"/>
      <c r="BA1810" s="8"/>
      <c r="BB1810" s="8"/>
      <c r="BC1810" s="8"/>
    </row>
    <row r="1811" spans="1:55" x14ac:dyDescent="0.25">
      <c r="A1811" s="46">
        <v>54.7</v>
      </c>
      <c r="B1811" s="48" t="b">
        <v>1</v>
      </c>
      <c r="U1811" s="37"/>
      <c r="V1811" s="37"/>
      <c r="W1811" s="9"/>
      <c r="X1811" s="8"/>
      <c r="Y1811" s="8"/>
      <c r="Z1811" s="8"/>
      <c r="AA1811" s="8"/>
      <c r="AB1811" s="8"/>
      <c r="AC1811" s="8"/>
      <c r="AD1811" s="8"/>
      <c r="AE1811" s="8"/>
      <c r="AG1811" s="37"/>
      <c r="AH1811" s="37"/>
      <c r="AI1811" s="9"/>
      <c r="AJ1811" s="8"/>
      <c r="AK1811" s="8"/>
      <c r="AL1811" s="8"/>
      <c r="AM1811" s="8"/>
      <c r="AN1811" s="8"/>
      <c r="AO1811" s="8"/>
      <c r="AP1811" s="8"/>
      <c r="AQ1811" s="8"/>
      <c r="AS1811" s="37"/>
      <c r="AT1811" s="37"/>
      <c r="AU1811" s="9"/>
      <c r="AV1811" s="8"/>
      <c r="AW1811" s="8"/>
      <c r="AX1811" s="8"/>
      <c r="AY1811" s="8"/>
      <c r="AZ1811" s="8"/>
      <c r="BA1811" s="8"/>
      <c r="BB1811" s="8"/>
      <c r="BC1811" s="8"/>
    </row>
    <row r="1812" spans="1:55" x14ac:dyDescent="0.25">
      <c r="A1812" s="46">
        <v>55</v>
      </c>
      <c r="B1812" s="48" t="b">
        <v>1</v>
      </c>
      <c r="U1812" s="37"/>
      <c r="V1812" s="37"/>
      <c r="W1812" s="9"/>
      <c r="X1812" s="8"/>
      <c r="Y1812" s="8"/>
      <c r="Z1812" s="8"/>
      <c r="AA1812" s="8"/>
      <c r="AB1812" s="8"/>
      <c r="AC1812" s="8"/>
      <c r="AD1812" s="8"/>
      <c r="AE1812" s="8"/>
      <c r="AG1812" s="37"/>
      <c r="AH1812" s="37"/>
      <c r="AI1812" s="9"/>
      <c r="AJ1812" s="8"/>
      <c r="AK1812" s="8"/>
      <c r="AL1812" s="8"/>
      <c r="AM1812" s="8"/>
      <c r="AN1812" s="8"/>
      <c r="AO1812" s="8"/>
      <c r="AP1812" s="8"/>
      <c r="AQ1812" s="8"/>
      <c r="AS1812" s="37"/>
      <c r="AT1812" s="37"/>
      <c r="AU1812" s="9"/>
      <c r="AV1812" s="8"/>
      <c r="AW1812" s="8"/>
      <c r="AX1812" s="8"/>
      <c r="AY1812" s="8"/>
      <c r="AZ1812" s="8"/>
      <c r="BA1812" s="8"/>
      <c r="BB1812" s="8"/>
      <c r="BC1812" s="8"/>
    </row>
    <row r="1813" spans="1:55" x14ac:dyDescent="0.25">
      <c r="A1813" s="46">
        <v>55.7</v>
      </c>
      <c r="B1813" s="48" t="b">
        <v>1</v>
      </c>
      <c r="U1813" s="37"/>
      <c r="V1813" s="37"/>
      <c r="W1813" s="9"/>
      <c r="X1813" s="8"/>
      <c r="Y1813" s="8"/>
      <c r="Z1813" s="8"/>
      <c r="AA1813" s="8"/>
      <c r="AB1813" s="8"/>
      <c r="AC1813" s="8"/>
      <c r="AD1813" s="8"/>
      <c r="AE1813" s="8"/>
      <c r="AG1813" s="37"/>
      <c r="AH1813" s="37"/>
      <c r="AI1813" s="9"/>
      <c r="AJ1813" s="8"/>
      <c r="AK1813" s="8"/>
      <c r="AL1813" s="8"/>
      <c r="AM1813" s="8"/>
      <c r="AN1813" s="8"/>
      <c r="AO1813" s="8"/>
      <c r="AP1813" s="8"/>
      <c r="AQ1813" s="8"/>
      <c r="AS1813" s="37"/>
      <c r="AT1813" s="37"/>
      <c r="AU1813" s="9"/>
      <c r="AV1813" s="8"/>
      <c r="AW1813" s="8"/>
      <c r="AX1813" s="8"/>
      <c r="AY1813" s="8"/>
      <c r="AZ1813" s="8"/>
      <c r="BA1813" s="8"/>
      <c r="BB1813" s="8"/>
      <c r="BC1813" s="8"/>
    </row>
    <row r="1814" spans="1:55" x14ac:dyDescent="0.25">
      <c r="A1814" s="46">
        <v>56.5</v>
      </c>
      <c r="B1814" s="48" t="b">
        <v>1</v>
      </c>
      <c r="U1814" s="37"/>
      <c r="V1814" s="37"/>
      <c r="W1814" s="9"/>
      <c r="X1814" s="8"/>
      <c r="Y1814" s="8"/>
      <c r="Z1814" s="8"/>
      <c r="AA1814" s="8"/>
      <c r="AB1814" s="8"/>
      <c r="AC1814" s="8"/>
      <c r="AD1814" s="8"/>
      <c r="AE1814" s="8"/>
      <c r="AG1814" s="37"/>
      <c r="AH1814" s="37"/>
      <c r="AI1814" s="9"/>
      <c r="AJ1814" s="8"/>
      <c r="AK1814" s="8"/>
      <c r="AL1814" s="8"/>
      <c r="AM1814" s="8"/>
      <c r="AN1814" s="8"/>
      <c r="AO1814" s="8"/>
      <c r="AP1814" s="8"/>
      <c r="AQ1814" s="8"/>
      <c r="AS1814" s="37"/>
      <c r="AT1814" s="37"/>
      <c r="AU1814" s="9"/>
      <c r="AV1814" s="8"/>
      <c r="AW1814" s="8"/>
      <c r="AX1814" s="8"/>
      <c r="AY1814" s="8"/>
      <c r="AZ1814" s="8"/>
      <c r="BA1814" s="8"/>
      <c r="BB1814" s="8"/>
      <c r="BC1814" s="8"/>
    </row>
    <row r="1815" spans="1:55" x14ac:dyDescent="0.25">
      <c r="A1815" s="46">
        <v>57.4</v>
      </c>
      <c r="B1815" s="48" t="b">
        <v>1</v>
      </c>
      <c r="U1815" s="37"/>
      <c r="V1815" s="37"/>
      <c r="W1815" s="9"/>
      <c r="X1815" s="8"/>
      <c r="Y1815" s="8"/>
      <c r="Z1815" s="8"/>
      <c r="AA1815" s="8"/>
      <c r="AB1815" s="8"/>
      <c r="AC1815" s="8"/>
      <c r="AD1815" s="8"/>
      <c r="AE1815" s="8"/>
      <c r="AG1815" s="37"/>
      <c r="AH1815" s="37"/>
      <c r="AI1815" s="9"/>
      <c r="AJ1815" s="8"/>
      <c r="AK1815" s="8"/>
      <c r="AL1815" s="8"/>
      <c r="AM1815" s="8"/>
      <c r="AN1815" s="8"/>
      <c r="AO1815" s="8"/>
      <c r="AP1815" s="8"/>
      <c r="AQ1815" s="8"/>
      <c r="AS1815" s="37"/>
      <c r="AT1815" s="37"/>
      <c r="AU1815" s="9"/>
      <c r="AV1815" s="8"/>
      <c r="AW1815" s="8"/>
      <c r="AX1815" s="8"/>
      <c r="AY1815" s="8"/>
      <c r="AZ1815" s="8"/>
      <c r="BA1815" s="8"/>
      <c r="BB1815" s="8"/>
      <c r="BC1815" s="8"/>
    </row>
    <row r="1816" spans="1:55" x14ac:dyDescent="0.25">
      <c r="A1816" s="46" t="str">
        <v/>
      </c>
      <c r="B1816" s="48" t="b">
        <v>0</v>
      </c>
      <c r="U1816" s="37"/>
      <c r="V1816" s="37"/>
      <c r="W1816" s="9"/>
      <c r="X1816" s="8"/>
      <c r="Y1816" s="8"/>
      <c r="Z1816" s="8"/>
      <c r="AA1816" s="8"/>
      <c r="AB1816" s="8"/>
      <c r="AC1816" s="8"/>
      <c r="AD1816" s="8"/>
      <c r="AE1816" s="8"/>
      <c r="AG1816" s="37"/>
      <c r="AH1816" s="37"/>
      <c r="AI1816" s="9"/>
      <c r="AJ1816" s="8"/>
      <c r="AK1816" s="8"/>
      <c r="AL1816" s="8"/>
      <c r="AM1816" s="8"/>
      <c r="AN1816" s="8"/>
      <c r="AO1816" s="8"/>
      <c r="AP1816" s="8"/>
      <c r="AQ1816" s="8"/>
      <c r="AS1816" s="37"/>
      <c r="AT1816" s="37"/>
      <c r="AU1816" s="9"/>
      <c r="AV1816" s="8"/>
      <c r="AW1816" s="8"/>
      <c r="AX1816" s="8"/>
      <c r="AY1816" s="8"/>
      <c r="AZ1816" s="8"/>
      <c r="BA1816" s="8"/>
      <c r="BB1816" s="8"/>
      <c r="BC1816" s="8"/>
    </row>
    <row r="1817" spans="1:55" x14ac:dyDescent="0.25">
      <c r="A1817" s="46">
        <v>69.2</v>
      </c>
      <c r="B1817" s="48" t="b">
        <v>1</v>
      </c>
      <c r="U1817" s="37"/>
      <c r="V1817" s="37"/>
      <c r="W1817" s="9"/>
      <c r="X1817" s="8"/>
      <c r="Y1817" s="8"/>
      <c r="Z1817" s="8"/>
      <c r="AA1817" s="8"/>
      <c r="AB1817" s="8"/>
      <c r="AC1817" s="8"/>
      <c r="AD1817" s="8"/>
      <c r="AE1817" s="8"/>
      <c r="AG1817" s="37"/>
      <c r="AH1817" s="37"/>
      <c r="AI1817" s="9"/>
      <c r="AJ1817" s="8"/>
      <c r="AK1817" s="8"/>
      <c r="AL1817" s="8"/>
      <c r="AM1817" s="8"/>
      <c r="AN1817" s="8"/>
      <c r="AO1817" s="8"/>
      <c r="AP1817" s="8"/>
      <c r="AQ1817" s="8"/>
      <c r="AS1817" s="37"/>
      <c r="AT1817" s="37"/>
      <c r="AU1817" s="9"/>
      <c r="AV1817" s="8"/>
      <c r="AW1817" s="8"/>
      <c r="AX1817" s="8"/>
      <c r="AY1817" s="8"/>
      <c r="AZ1817" s="8"/>
      <c r="BA1817" s="8"/>
      <c r="BB1817" s="8"/>
      <c r="BC1817" s="8"/>
    </row>
    <row r="1818" spans="1:55" x14ac:dyDescent="0.25">
      <c r="A1818" s="46">
        <v>69.599999999999994</v>
      </c>
      <c r="B1818" s="48" t="b">
        <v>1</v>
      </c>
      <c r="U1818" s="37"/>
      <c r="V1818" s="37"/>
      <c r="W1818" s="9"/>
      <c r="X1818" s="8"/>
      <c r="Y1818" s="8"/>
      <c r="Z1818" s="8"/>
      <c r="AA1818" s="8"/>
      <c r="AB1818" s="8"/>
      <c r="AC1818" s="8"/>
      <c r="AD1818" s="8"/>
      <c r="AE1818" s="8"/>
      <c r="AG1818" s="37"/>
      <c r="AH1818" s="37"/>
      <c r="AI1818" s="9"/>
      <c r="AJ1818" s="8"/>
      <c r="AK1818" s="8"/>
      <c r="AL1818" s="8"/>
      <c r="AM1818" s="8"/>
      <c r="AN1818" s="8"/>
      <c r="AO1818" s="8"/>
      <c r="AP1818" s="8"/>
      <c r="AQ1818" s="8"/>
      <c r="AS1818" s="37"/>
      <c r="AT1818" s="37"/>
      <c r="AU1818" s="9"/>
      <c r="AV1818" s="8"/>
      <c r="AW1818" s="8"/>
      <c r="AX1818" s="8"/>
      <c r="AY1818" s="8"/>
      <c r="AZ1818" s="8"/>
      <c r="BA1818" s="8"/>
      <c r="BB1818" s="8"/>
      <c r="BC1818" s="8"/>
    </row>
    <row r="1819" spans="1:55" x14ac:dyDescent="0.25">
      <c r="A1819" s="46">
        <v>69.3</v>
      </c>
      <c r="B1819" s="48" t="b">
        <v>1</v>
      </c>
      <c r="U1819" s="37"/>
      <c r="V1819" s="37"/>
      <c r="W1819" s="9"/>
      <c r="X1819" s="8"/>
      <c r="Y1819" s="8"/>
      <c r="Z1819" s="8"/>
      <c r="AA1819" s="8"/>
      <c r="AB1819" s="8"/>
      <c r="AC1819" s="8"/>
      <c r="AD1819" s="8"/>
      <c r="AE1819" s="8"/>
      <c r="AG1819" s="37"/>
      <c r="AH1819" s="37"/>
      <c r="AI1819" s="9"/>
      <c r="AJ1819" s="8"/>
      <c r="AK1819" s="8"/>
      <c r="AL1819" s="8"/>
      <c r="AM1819" s="8"/>
      <c r="AN1819" s="8"/>
      <c r="AO1819" s="8"/>
      <c r="AP1819" s="8"/>
      <c r="AQ1819" s="8"/>
      <c r="AS1819" s="37"/>
      <c r="AT1819" s="37"/>
      <c r="AU1819" s="9"/>
      <c r="AV1819" s="8"/>
      <c r="AW1819" s="8"/>
      <c r="AX1819" s="8"/>
      <c r="AY1819" s="8"/>
      <c r="AZ1819" s="8"/>
      <c r="BA1819" s="8"/>
      <c r="BB1819" s="8"/>
      <c r="BC1819" s="8"/>
    </row>
    <row r="1820" spans="1:55" x14ac:dyDescent="0.25">
      <c r="A1820" s="46">
        <v>68.900000000000006</v>
      </c>
      <c r="B1820" s="48" t="b">
        <v>1</v>
      </c>
      <c r="U1820" s="37"/>
      <c r="V1820" s="37"/>
      <c r="W1820" s="9"/>
      <c r="X1820" s="8"/>
      <c r="Y1820" s="8"/>
      <c r="Z1820" s="8"/>
      <c r="AA1820" s="8"/>
      <c r="AB1820" s="8"/>
      <c r="AC1820" s="8"/>
      <c r="AD1820" s="8"/>
      <c r="AE1820" s="8"/>
      <c r="AG1820" s="37"/>
      <c r="AH1820" s="37"/>
      <c r="AI1820" s="9"/>
      <c r="AJ1820" s="8"/>
      <c r="AK1820" s="8"/>
      <c r="AL1820" s="8"/>
      <c r="AM1820" s="8"/>
      <c r="AN1820" s="8"/>
      <c r="AO1820" s="8"/>
      <c r="AP1820" s="8"/>
      <c r="AQ1820" s="8"/>
      <c r="AS1820" s="37"/>
      <c r="AT1820" s="37"/>
      <c r="AU1820" s="9"/>
      <c r="AV1820" s="8"/>
      <c r="AW1820" s="8"/>
      <c r="AX1820" s="8"/>
      <c r="AY1820" s="8"/>
      <c r="AZ1820" s="8"/>
      <c r="BA1820" s="8"/>
      <c r="BB1820" s="8"/>
      <c r="BC1820" s="8"/>
    </row>
    <row r="1821" spans="1:55" x14ac:dyDescent="0.25">
      <c r="A1821" s="46">
        <v>68.400000000000006</v>
      </c>
      <c r="B1821" s="48" t="b">
        <v>1</v>
      </c>
      <c r="U1821" s="37"/>
      <c r="V1821" s="37"/>
      <c r="W1821" s="9"/>
      <c r="X1821" s="8"/>
      <c r="Y1821" s="8"/>
      <c r="Z1821" s="8"/>
      <c r="AA1821" s="8"/>
      <c r="AB1821" s="8"/>
      <c r="AC1821" s="8"/>
      <c r="AD1821" s="8"/>
      <c r="AE1821" s="8"/>
      <c r="AG1821" s="37"/>
      <c r="AH1821" s="37"/>
      <c r="AI1821" s="9"/>
      <c r="AJ1821" s="8"/>
      <c r="AK1821" s="8"/>
      <c r="AL1821" s="8"/>
      <c r="AM1821" s="8"/>
      <c r="AN1821" s="8"/>
      <c r="AO1821" s="8"/>
      <c r="AP1821" s="8"/>
      <c r="AQ1821" s="8"/>
      <c r="AS1821" s="37"/>
      <c r="AT1821" s="37"/>
      <c r="AU1821" s="9"/>
      <c r="AV1821" s="8"/>
      <c r="AW1821" s="8"/>
      <c r="AX1821" s="8"/>
      <c r="AY1821" s="8"/>
      <c r="AZ1821" s="8"/>
      <c r="BA1821" s="8"/>
      <c r="BB1821" s="8"/>
      <c r="BC1821" s="8"/>
    </row>
    <row r="1822" spans="1:55" x14ac:dyDescent="0.25">
      <c r="A1822" s="46">
        <v>68</v>
      </c>
      <c r="B1822" s="48" t="b">
        <v>1</v>
      </c>
      <c r="U1822" s="37"/>
      <c r="V1822" s="37"/>
      <c r="W1822" s="9"/>
      <c r="X1822" s="8"/>
      <c r="Y1822" s="8"/>
      <c r="Z1822" s="8"/>
      <c r="AA1822" s="8"/>
      <c r="AB1822" s="8"/>
      <c r="AC1822" s="8"/>
      <c r="AD1822" s="8"/>
      <c r="AE1822" s="8"/>
      <c r="AG1822" s="37"/>
      <c r="AH1822" s="37"/>
      <c r="AI1822" s="9"/>
      <c r="AJ1822" s="8"/>
      <c r="AK1822" s="8"/>
      <c r="AL1822" s="8"/>
      <c r="AM1822" s="8"/>
      <c r="AN1822" s="8"/>
      <c r="AO1822" s="8"/>
      <c r="AP1822" s="8"/>
      <c r="AQ1822" s="8"/>
      <c r="AS1822" s="37"/>
      <c r="AT1822" s="37"/>
      <c r="AU1822" s="9"/>
      <c r="AV1822" s="8"/>
      <c r="AW1822" s="8"/>
      <c r="AX1822" s="8"/>
      <c r="AY1822" s="8"/>
      <c r="AZ1822" s="8"/>
      <c r="BA1822" s="8"/>
      <c r="BB1822" s="8"/>
      <c r="BC1822" s="8"/>
    </row>
    <row r="1823" spans="1:55" x14ac:dyDescent="0.25">
      <c r="A1823" s="46">
        <v>67.5</v>
      </c>
      <c r="B1823" s="48" t="b">
        <v>1</v>
      </c>
      <c r="U1823" s="37"/>
      <c r="V1823" s="37"/>
      <c r="W1823" s="9"/>
      <c r="X1823" s="8"/>
      <c r="Y1823" s="8"/>
      <c r="Z1823" s="8"/>
      <c r="AA1823" s="8"/>
      <c r="AB1823" s="8"/>
      <c r="AC1823" s="8"/>
      <c r="AD1823" s="8"/>
      <c r="AE1823" s="8"/>
      <c r="AG1823" s="37"/>
      <c r="AH1823" s="37"/>
      <c r="AI1823" s="9"/>
      <c r="AJ1823" s="8"/>
      <c r="AK1823" s="8"/>
      <c r="AL1823" s="8"/>
      <c r="AM1823" s="8"/>
      <c r="AN1823" s="8"/>
      <c r="AO1823" s="8"/>
      <c r="AP1823" s="8"/>
      <c r="AQ1823" s="8"/>
      <c r="AS1823" s="37"/>
      <c r="AT1823" s="37"/>
      <c r="AU1823" s="9"/>
      <c r="AV1823" s="8"/>
      <c r="AW1823" s="8"/>
      <c r="AX1823" s="8"/>
      <c r="AY1823" s="8"/>
      <c r="AZ1823" s="8"/>
      <c r="BA1823" s="8"/>
      <c r="BB1823" s="8"/>
      <c r="BC1823" s="8"/>
    </row>
    <row r="1824" spans="1:55" x14ac:dyDescent="0.25">
      <c r="A1824" s="46">
        <v>67</v>
      </c>
      <c r="B1824" s="48" t="b">
        <v>1</v>
      </c>
      <c r="U1824" s="37"/>
      <c r="V1824" s="37"/>
      <c r="W1824" s="9"/>
      <c r="X1824" s="8"/>
      <c r="Y1824" s="8"/>
      <c r="Z1824" s="8"/>
      <c r="AA1824" s="8"/>
      <c r="AB1824" s="8"/>
      <c r="AC1824" s="8"/>
      <c r="AD1824" s="8"/>
      <c r="AE1824" s="8"/>
      <c r="AG1824" s="37"/>
      <c r="AH1824" s="37"/>
      <c r="AI1824" s="9"/>
      <c r="AJ1824" s="8"/>
      <c r="AK1824" s="8"/>
      <c r="AL1824" s="8"/>
      <c r="AM1824" s="8"/>
      <c r="AN1824" s="8"/>
      <c r="AO1824" s="8"/>
      <c r="AP1824" s="8"/>
      <c r="AQ1824" s="8"/>
      <c r="AS1824" s="37"/>
      <c r="AT1824" s="37"/>
      <c r="AU1824" s="9"/>
      <c r="AV1824" s="8"/>
      <c r="AW1824" s="8"/>
      <c r="AX1824" s="8"/>
      <c r="AY1824" s="8"/>
      <c r="AZ1824" s="8"/>
      <c r="BA1824" s="8"/>
      <c r="BB1824" s="8"/>
      <c r="BC1824" s="8"/>
    </row>
    <row r="1825" spans="1:55" x14ac:dyDescent="0.25">
      <c r="A1825" s="46">
        <v>66.599999999999994</v>
      </c>
      <c r="B1825" s="48" t="b">
        <v>1</v>
      </c>
      <c r="U1825" s="37"/>
      <c r="V1825" s="37"/>
      <c r="W1825" s="9"/>
      <c r="X1825" s="8"/>
      <c r="Y1825" s="8"/>
      <c r="Z1825" s="8"/>
      <c r="AA1825" s="8"/>
      <c r="AB1825" s="8"/>
      <c r="AC1825" s="8"/>
      <c r="AD1825" s="8"/>
      <c r="AE1825" s="8"/>
      <c r="AG1825" s="37"/>
      <c r="AH1825" s="37"/>
      <c r="AI1825" s="9"/>
      <c r="AJ1825" s="8"/>
      <c r="AK1825" s="8"/>
      <c r="AL1825" s="8"/>
      <c r="AM1825" s="8"/>
      <c r="AN1825" s="8"/>
      <c r="AO1825" s="8"/>
      <c r="AP1825" s="8"/>
      <c r="AQ1825" s="8"/>
      <c r="AS1825" s="37"/>
      <c r="AT1825" s="37"/>
      <c r="AU1825" s="9"/>
      <c r="AV1825" s="8"/>
      <c r="AW1825" s="8"/>
      <c r="AX1825" s="8"/>
      <c r="AY1825" s="8"/>
      <c r="AZ1825" s="8"/>
      <c r="BA1825" s="8"/>
      <c r="BB1825" s="8"/>
      <c r="BC1825" s="8"/>
    </row>
    <row r="1826" spans="1:55" x14ac:dyDescent="0.25">
      <c r="A1826" s="46">
        <v>66</v>
      </c>
      <c r="B1826" s="48" t="b">
        <v>1</v>
      </c>
      <c r="U1826" s="37"/>
      <c r="V1826" s="37"/>
      <c r="W1826" s="9"/>
      <c r="X1826" s="8"/>
      <c r="Y1826" s="8"/>
      <c r="Z1826" s="8"/>
      <c r="AA1826" s="8"/>
      <c r="AB1826" s="8"/>
      <c r="AC1826" s="8"/>
      <c r="AD1826" s="8"/>
      <c r="AE1826" s="8"/>
      <c r="AG1826" s="37"/>
      <c r="AH1826" s="37"/>
      <c r="AI1826" s="9"/>
      <c r="AJ1826" s="8"/>
      <c r="AK1826" s="8"/>
      <c r="AL1826" s="8"/>
      <c r="AM1826" s="8"/>
      <c r="AN1826" s="8"/>
      <c r="AO1826" s="8"/>
      <c r="AP1826" s="8"/>
      <c r="AQ1826" s="8"/>
      <c r="AS1826" s="37"/>
      <c r="AT1826" s="37"/>
      <c r="AU1826" s="9"/>
      <c r="AV1826" s="8"/>
      <c r="AW1826" s="8"/>
      <c r="AX1826" s="8"/>
      <c r="AY1826" s="8"/>
      <c r="AZ1826" s="8"/>
      <c r="BA1826" s="8"/>
      <c r="BB1826" s="8"/>
      <c r="BC1826" s="8"/>
    </row>
    <row r="1827" spans="1:55" x14ac:dyDescent="0.25">
      <c r="A1827" s="46">
        <v>65.400000000000006</v>
      </c>
      <c r="B1827" s="48" t="b">
        <v>1</v>
      </c>
      <c r="U1827" s="37"/>
      <c r="V1827" s="37"/>
      <c r="W1827" s="9"/>
      <c r="X1827" s="8"/>
      <c r="Y1827" s="8"/>
      <c r="Z1827" s="8"/>
      <c r="AA1827" s="8"/>
      <c r="AB1827" s="8"/>
      <c r="AC1827" s="8"/>
      <c r="AD1827" s="8"/>
      <c r="AE1827" s="8"/>
      <c r="AG1827" s="37"/>
      <c r="AH1827" s="37"/>
      <c r="AI1827" s="9"/>
      <c r="AJ1827" s="8"/>
      <c r="AK1827" s="8"/>
      <c r="AL1827" s="8"/>
      <c r="AM1827" s="8"/>
      <c r="AN1827" s="8"/>
      <c r="AO1827" s="8"/>
      <c r="AP1827" s="8"/>
      <c r="AQ1827" s="8"/>
      <c r="AS1827" s="37"/>
      <c r="AT1827" s="37"/>
      <c r="AU1827" s="9"/>
      <c r="AV1827" s="8"/>
      <c r="AW1827" s="8"/>
      <c r="AX1827" s="8"/>
      <c r="AY1827" s="8"/>
      <c r="AZ1827" s="8"/>
      <c r="BA1827" s="8"/>
      <c r="BB1827" s="8"/>
      <c r="BC1827" s="8"/>
    </row>
    <row r="1828" spans="1:55" x14ac:dyDescent="0.25">
      <c r="A1828" s="46">
        <v>64.7</v>
      </c>
      <c r="B1828" s="48" t="b">
        <v>1</v>
      </c>
      <c r="U1828" s="37"/>
      <c r="V1828" s="37"/>
      <c r="W1828" s="9"/>
      <c r="X1828" s="8"/>
      <c r="Y1828" s="8"/>
      <c r="Z1828" s="8"/>
      <c r="AA1828" s="8"/>
      <c r="AB1828" s="8"/>
      <c r="AC1828" s="8"/>
      <c r="AD1828" s="8"/>
      <c r="AE1828" s="8"/>
      <c r="AG1828" s="37"/>
      <c r="AH1828" s="37"/>
      <c r="AI1828" s="9"/>
      <c r="AJ1828" s="8"/>
      <c r="AK1828" s="8"/>
      <c r="AL1828" s="8"/>
      <c r="AM1828" s="8"/>
      <c r="AN1828" s="8"/>
      <c r="AO1828" s="8"/>
      <c r="AP1828" s="8"/>
      <c r="AQ1828" s="8"/>
      <c r="AS1828" s="37"/>
      <c r="AT1828" s="37"/>
      <c r="AU1828" s="9"/>
      <c r="AV1828" s="8"/>
      <c r="AW1828" s="8"/>
      <c r="AX1828" s="8"/>
      <c r="AY1828" s="8"/>
      <c r="AZ1828" s="8"/>
      <c r="BA1828" s="8"/>
      <c r="BB1828" s="8"/>
      <c r="BC1828" s="8"/>
    </row>
    <row r="1829" spans="1:55" x14ac:dyDescent="0.25">
      <c r="A1829" s="46">
        <v>64.3</v>
      </c>
      <c r="B1829" s="48" t="b">
        <v>1</v>
      </c>
      <c r="U1829" s="37"/>
      <c r="V1829" s="37"/>
      <c r="W1829" s="9"/>
      <c r="X1829" s="8"/>
      <c r="Y1829" s="8"/>
      <c r="Z1829" s="8"/>
      <c r="AA1829" s="8"/>
      <c r="AB1829" s="8"/>
      <c r="AC1829" s="8"/>
      <c r="AD1829" s="8"/>
      <c r="AE1829" s="8"/>
      <c r="AG1829" s="37"/>
      <c r="AH1829" s="37"/>
      <c r="AI1829" s="9"/>
      <c r="AJ1829" s="8"/>
      <c r="AK1829" s="8"/>
      <c r="AL1829" s="8"/>
      <c r="AM1829" s="8"/>
      <c r="AN1829" s="8"/>
      <c r="AO1829" s="8"/>
      <c r="AP1829" s="8"/>
      <c r="AQ1829" s="8"/>
      <c r="AS1829" s="37"/>
      <c r="AT1829" s="37"/>
      <c r="AU1829" s="9"/>
      <c r="AV1829" s="8"/>
      <c r="AW1829" s="8"/>
      <c r="AX1829" s="8"/>
      <c r="AY1829" s="8"/>
      <c r="AZ1829" s="8"/>
      <c r="BA1829" s="8"/>
      <c r="BB1829" s="8"/>
      <c r="BC1829" s="8"/>
    </row>
    <row r="1830" spans="1:55" x14ac:dyDescent="0.25">
      <c r="A1830" s="46">
        <v>63.1</v>
      </c>
      <c r="B1830" s="48" t="b">
        <v>1</v>
      </c>
      <c r="U1830" s="37"/>
      <c r="V1830" s="37"/>
      <c r="W1830" s="9"/>
      <c r="X1830" s="8"/>
      <c r="Y1830" s="8"/>
      <c r="Z1830" s="8"/>
      <c r="AA1830" s="8"/>
      <c r="AB1830" s="8"/>
      <c r="AC1830" s="8"/>
      <c r="AD1830" s="8"/>
      <c r="AE1830" s="8"/>
      <c r="AG1830" s="37"/>
      <c r="AH1830" s="37"/>
      <c r="AI1830" s="9"/>
      <c r="AJ1830" s="8"/>
      <c r="AK1830" s="8"/>
      <c r="AL1830" s="8"/>
      <c r="AM1830" s="8"/>
      <c r="AN1830" s="8"/>
      <c r="AO1830" s="8"/>
      <c r="AP1830" s="8"/>
      <c r="AQ1830" s="8"/>
      <c r="AS1830" s="37"/>
      <c r="AT1830" s="37"/>
      <c r="AU1830" s="9"/>
      <c r="AV1830" s="8"/>
      <c r="AW1830" s="8"/>
      <c r="AX1830" s="8"/>
      <c r="AY1830" s="8"/>
      <c r="AZ1830" s="8"/>
      <c r="BA1830" s="8"/>
      <c r="BB1830" s="8"/>
      <c r="BC1830" s="8"/>
    </row>
    <row r="1831" spans="1:55" x14ac:dyDescent="0.25">
      <c r="A1831" s="46">
        <v>63.2</v>
      </c>
      <c r="B1831" s="48" t="b">
        <v>1</v>
      </c>
      <c r="U1831" s="37"/>
      <c r="V1831" s="37"/>
      <c r="W1831" s="9"/>
      <c r="X1831" s="8"/>
      <c r="Y1831" s="8"/>
      <c r="Z1831" s="8"/>
      <c r="AA1831" s="8"/>
      <c r="AB1831" s="8"/>
      <c r="AC1831" s="8"/>
      <c r="AD1831" s="8"/>
      <c r="AE1831" s="8"/>
      <c r="AG1831" s="37"/>
      <c r="AH1831" s="37"/>
      <c r="AI1831" s="9"/>
      <c r="AJ1831" s="8"/>
      <c r="AK1831" s="8"/>
      <c r="AL1831" s="8"/>
      <c r="AM1831" s="8"/>
      <c r="AN1831" s="8"/>
      <c r="AO1831" s="8"/>
      <c r="AP1831" s="8"/>
      <c r="AQ1831" s="8"/>
      <c r="AS1831" s="37"/>
      <c r="AT1831" s="37"/>
      <c r="AU1831" s="9"/>
      <c r="AV1831" s="8"/>
      <c r="AW1831" s="8"/>
      <c r="AX1831" s="8"/>
      <c r="AY1831" s="8"/>
      <c r="AZ1831" s="8"/>
      <c r="BA1831" s="8"/>
      <c r="BB1831" s="8"/>
      <c r="BC1831" s="8"/>
    </row>
    <row r="1832" spans="1:55" x14ac:dyDescent="0.25">
      <c r="A1832" s="46">
        <v>62.5</v>
      </c>
      <c r="B1832" s="48" t="b">
        <v>1</v>
      </c>
      <c r="U1832" s="37"/>
      <c r="V1832" s="37"/>
      <c r="W1832" s="9"/>
      <c r="X1832" s="8"/>
      <c r="Y1832" s="8"/>
      <c r="Z1832" s="8"/>
      <c r="AA1832" s="8"/>
      <c r="AB1832" s="8"/>
      <c r="AC1832" s="8"/>
      <c r="AD1832" s="8"/>
      <c r="AE1832" s="8"/>
      <c r="AG1832" s="37"/>
      <c r="AH1832" s="37"/>
      <c r="AI1832" s="9"/>
      <c r="AJ1832" s="8"/>
      <c r="AK1832" s="8"/>
      <c r="AL1832" s="8"/>
      <c r="AM1832" s="8"/>
      <c r="AN1832" s="8"/>
      <c r="AO1832" s="8"/>
      <c r="AP1832" s="8"/>
      <c r="AQ1832" s="8"/>
      <c r="AS1832" s="37"/>
      <c r="AT1832" s="37"/>
      <c r="AU1832" s="9"/>
      <c r="AV1832" s="8"/>
      <c r="AW1832" s="8"/>
      <c r="AX1832" s="8"/>
      <c r="AY1832" s="8"/>
      <c r="AZ1832" s="8"/>
      <c r="BA1832" s="8"/>
      <c r="BB1832" s="8"/>
      <c r="BC1832" s="8"/>
    </row>
    <row r="1833" spans="1:55" x14ac:dyDescent="0.25">
      <c r="A1833" s="46">
        <v>81.900000000000006</v>
      </c>
      <c r="B1833" s="48" t="b">
        <v>1</v>
      </c>
      <c r="U1833" s="37"/>
      <c r="V1833" s="37"/>
      <c r="W1833" s="9"/>
      <c r="X1833" s="8"/>
      <c r="Y1833" s="8"/>
      <c r="Z1833" s="8"/>
      <c r="AA1833" s="8"/>
      <c r="AB1833" s="8"/>
      <c r="AC1833" s="8"/>
      <c r="AD1833" s="8"/>
      <c r="AE1833" s="8"/>
      <c r="AG1833" s="37"/>
      <c r="AH1833" s="37"/>
      <c r="AI1833" s="9"/>
      <c r="AJ1833" s="8"/>
      <c r="AK1833" s="8"/>
      <c r="AL1833" s="8"/>
      <c r="AM1833" s="8"/>
      <c r="AN1833" s="8"/>
      <c r="AO1833" s="8"/>
      <c r="AP1833" s="8"/>
      <c r="AQ1833" s="8"/>
      <c r="AS1833" s="37"/>
      <c r="AT1833" s="37"/>
      <c r="AU1833" s="9"/>
      <c r="AV1833" s="8"/>
      <c r="AW1833" s="8"/>
      <c r="AX1833" s="8"/>
      <c r="AY1833" s="8"/>
      <c r="AZ1833" s="8"/>
      <c r="BA1833" s="8"/>
      <c r="BB1833" s="8"/>
      <c r="BC1833" s="8"/>
    </row>
    <row r="1834" spans="1:55" x14ac:dyDescent="0.25">
      <c r="A1834" s="46">
        <v>81.7</v>
      </c>
      <c r="B1834" s="48" t="b">
        <v>1</v>
      </c>
      <c r="U1834" s="37"/>
      <c r="V1834" s="37"/>
      <c r="W1834" s="9"/>
      <c r="X1834" s="8"/>
      <c r="Y1834" s="8"/>
      <c r="Z1834" s="8"/>
      <c r="AA1834" s="8"/>
      <c r="AB1834" s="8"/>
      <c r="AC1834" s="8"/>
      <c r="AD1834" s="8"/>
      <c r="AE1834" s="8"/>
      <c r="AG1834" s="37"/>
      <c r="AH1834" s="37"/>
      <c r="AI1834" s="9"/>
      <c r="AJ1834" s="8"/>
      <c r="AK1834" s="8"/>
      <c r="AL1834" s="8"/>
      <c r="AM1834" s="8"/>
      <c r="AN1834" s="8"/>
      <c r="AO1834" s="8"/>
      <c r="AP1834" s="8"/>
      <c r="AQ1834" s="8"/>
      <c r="AS1834" s="37"/>
      <c r="AT1834" s="37"/>
      <c r="AU1834" s="9"/>
      <c r="AV1834" s="8"/>
      <c r="AW1834" s="8"/>
      <c r="AX1834" s="8"/>
      <c r="AY1834" s="8"/>
      <c r="AZ1834" s="8"/>
      <c r="BA1834" s="8"/>
      <c r="BB1834" s="8"/>
      <c r="BC1834" s="8"/>
    </row>
    <row r="1835" spans="1:55" x14ac:dyDescent="0.25">
      <c r="A1835" s="46">
        <v>81.400000000000006</v>
      </c>
      <c r="B1835" s="48" t="b">
        <v>1</v>
      </c>
      <c r="U1835" s="37"/>
      <c r="V1835" s="37"/>
      <c r="W1835" s="9"/>
      <c r="X1835" s="8"/>
      <c r="Y1835" s="8"/>
      <c r="Z1835" s="8"/>
      <c r="AA1835" s="8"/>
      <c r="AB1835" s="8"/>
      <c r="AC1835" s="8"/>
      <c r="AD1835" s="8"/>
      <c r="AE1835" s="8"/>
      <c r="AG1835" s="37"/>
      <c r="AH1835" s="37"/>
      <c r="AI1835" s="9"/>
      <c r="AJ1835" s="8"/>
      <c r="AK1835" s="8"/>
      <c r="AL1835" s="8"/>
      <c r="AM1835" s="8"/>
      <c r="AN1835" s="8"/>
      <c r="AO1835" s="8"/>
      <c r="AP1835" s="8"/>
      <c r="AQ1835" s="8"/>
      <c r="AS1835" s="37"/>
      <c r="AT1835" s="37"/>
      <c r="AU1835" s="9"/>
      <c r="AV1835" s="8"/>
      <c r="AW1835" s="8"/>
      <c r="AX1835" s="8"/>
      <c r="AY1835" s="8"/>
      <c r="AZ1835" s="8"/>
      <c r="BA1835" s="8"/>
      <c r="BB1835" s="8"/>
      <c r="BC1835" s="8"/>
    </row>
    <row r="1836" spans="1:55" x14ac:dyDescent="0.25">
      <c r="A1836" s="46">
        <v>81.099999999999994</v>
      </c>
      <c r="B1836" s="48" t="b">
        <v>1</v>
      </c>
      <c r="U1836" s="37"/>
      <c r="V1836" s="37"/>
      <c r="W1836" s="9"/>
      <c r="X1836" s="8"/>
      <c r="Y1836" s="8"/>
      <c r="Z1836" s="8"/>
      <c r="AA1836" s="8"/>
      <c r="AB1836" s="8"/>
      <c r="AC1836" s="8"/>
      <c r="AD1836" s="8"/>
      <c r="AE1836" s="8"/>
      <c r="AG1836" s="37"/>
      <c r="AH1836" s="37"/>
      <c r="AI1836" s="9"/>
      <c r="AJ1836" s="8"/>
      <c r="AK1836" s="8"/>
      <c r="AL1836" s="8"/>
      <c r="AM1836" s="8"/>
      <c r="AN1836" s="8"/>
      <c r="AO1836" s="8"/>
      <c r="AP1836" s="8"/>
      <c r="AQ1836" s="8"/>
      <c r="AS1836" s="37"/>
      <c r="AT1836" s="37"/>
      <c r="AU1836" s="9"/>
      <c r="AV1836" s="8"/>
      <c r="AW1836" s="8"/>
      <c r="AX1836" s="8"/>
      <c r="AY1836" s="8"/>
      <c r="AZ1836" s="8"/>
      <c r="BA1836" s="8"/>
      <c r="BB1836" s="8"/>
      <c r="BC1836" s="8"/>
    </row>
    <row r="1837" spans="1:55" x14ac:dyDescent="0.25">
      <c r="A1837" s="46">
        <v>81.099999999999994</v>
      </c>
      <c r="B1837" s="48" t="b">
        <v>1</v>
      </c>
      <c r="U1837" s="37"/>
      <c r="V1837" s="37"/>
      <c r="W1837" s="9"/>
      <c r="X1837" s="8"/>
      <c r="Y1837" s="8"/>
      <c r="Z1837" s="8"/>
      <c r="AA1837" s="8"/>
      <c r="AB1837" s="8"/>
      <c r="AC1837" s="8"/>
      <c r="AD1837" s="8"/>
      <c r="AE1837" s="8"/>
      <c r="AG1837" s="37"/>
      <c r="AH1837" s="37"/>
      <c r="AI1837" s="9"/>
      <c r="AJ1837" s="8"/>
      <c r="AK1837" s="8"/>
      <c r="AL1837" s="8"/>
      <c r="AM1837" s="8"/>
      <c r="AN1837" s="8"/>
      <c r="AO1837" s="8"/>
      <c r="AP1837" s="8"/>
      <c r="AQ1837" s="8"/>
      <c r="AS1837" s="37"/>
      <c r="AT1837" s="37"/>
      <c r="AU1837" s="9"/>
      <c r="AV1837" s="8"/>
      <c r="AW1837" s="8"/>
      <c r="AX1837" s="8"/>
      <c r="AY1837" s="8"/>
      <c r="AZ1837" s="8"/>
      <c r="BA1837" s="8"/>
      <c r="BB1837" s="8"/>
      <c r="BC1837" s="8"/>
    </row>
    <row r="1838" spans="1:55" x14ac:dyDescent="0.25">
      <c r="A1838" s="46">
        <v>88</v>
      </c>
      <c r="B1838" s="48" t="b">
        <v>1</v>
      </c>
      <c r="U1838" s="37"/>
      <c r="V1838" s="37"/>
      <c r="W1838" s="9"/>
      <c r="X1838" s="8"/>
      <c r="Y1838" s="8"/>
      <c r="Z1838" s="8"/>
      <c r="AA1838" s="8"/>
      <c r="AB1838" s="8"/>
      <c r="AC1838" s="8"/>
      <c r="AD1838" s="8"/>
      <c r="AE1838" s="8"/>
      <c r="AG1838" s="37"/>
      <c r="AH1838" s="37"/>
      <c r="AI1838" s="9"/>
      <c r="AJ1838" s="8"/>
      <c r="AK1838" s="8"/>
      <c r="AL1838" s="8"/>
      <c r="AM1838" s="8"/>
      <c r="AN1838" s="8"/>
      <c r="AO1838" s="8"/>
      <c r="AP1838" s="8"/>
      <c r="AQ1838" s="8"/>
      <c r="AS1838" s="37"/>
      <c r="AT1838" s="37"/>
      <c r="AU1838" s="9"/>
      <c r="AV1838" s="8"/>
      <c r="AW1838" s="8"/>
      <c r="AX1838" s="8"/>
      <c r="AY1838" s="8"/>
      <c r="AZ1838" s="8"/>
      <c r="BA1838" s="8"/>
      <c r="BB1838" s="8"/>
      <c r="BC1838" s="8"/>
    </row>
    <row r="1839" spans="1:55" x14ac:dyDescent="0.25">
      <c r="A1839" s="46">
        <v>86</v>
      </c>
      <c r="B1839" s="48" t="b">
        <v>1</v>
      </c>
      <c r="U1839" s="37"/>
      <c r="V1839" s="37"/>
      <c r="W1839" s="9"/>
      <c r="X1839" s="8"/>
      <c r="Y1839" s="8"/>
      <c r="Z1839" s="8"/>
      <c r="AA1839" s="8"/>
      <c r="AB1839" s="8"/>
      <c r="AC1839" s="8"/>
      <c r="AD1839" s="8"/>
      <c r="AE1839" s="8"/>
      <c r="AG1839" s="37"/>
      <c r="AH1839" s="37"/>
      <c r="AI1839" s="9"/>
      <c r="AJ1839" s="8"/>
      <c r="AK1839" s="8"/>
      <c r="AL1839" s="8"/>
      <c r="AM1839" s="8"/>
      <c r="AN1839" s="8"/>
      <c r="AO1839" s="8"/>
      <c r="AP1839" s="8"/>
      <c r="AQ1839" s="8"/>
      <c r="AS1839" s="37"/>
      <c r="AT1839" s="37"/>
      <c r="AU1839" s="9"/>
      <c r="AV1839" s="8"/>
      <c r="AW1839" s="8"/>
      <c r="AX1839" s="8"/>
      <c r="AY1839" s="8"/>
      <c r="AZ1839" s="8"/>
      <c r="BA1839" s="8"/>
      <c r="BB1839" s="8"/>
      <c r="BC1839" s="8"/>
    </row>
    <row r="1840" spans="1:55" x14ac:dyDescent="0.25">
      <c r="A1840" s="46">
        <v>83</v>
      </c>
      <c r="B1840" s="48" t="b">
        <v>1</v>
      </c>
      <c r="U1840" s="37"/>
      <c r="V1840" s="37"/>
      <c r="W1840" s="9"/>
      <c r="X1840" s="8"/>
      <c r="Y1840" s="8"/>
      <c r="Z1840" s="8"/>
      <c r="AA1840" s="8"/>
      <c r="AB1840" s="8"/>
      <c r="AC1840" s="8"/>
      <c r="AD1840" s="8"/>
      <c r="AE1840" s="8"/>
      <c r="AG1840" s="37"/>
      <c r="AH1840" s="37"/>
      <c r="AI1840" s="9"/>
      <c r="AJ1840" s="8"/>
      <c r="AK1840" s="8"/>
      <c r="AL1840" s="8"/>
      <c r="AM1840" s="8"/>
      <c r="AN1840" s="8"/>
      <c r="AO1840" s="8"/>
      <c r="AP1840" s="8"/>
      <c r="AQ1840" s="8"/>
      <c r="AS1840" s="37"/>
      <c r="AT1840" s="37"/>
      <c r="AU1840" s="9"/>
      <c r="AV1840" s="8"/>
      <c r="AW1840" s="8"/>
      <c r="AX1840" s="8"/>
      <c r="AY1840" s="8"/>
      <c r="AZ1840" s="8"/>
      <c r="BA1840" s="8"/>
      <c r="BB1840" s="8"/>
      <c r="BC1840" s="8"/>
    </row>
    <row r="1841" spans="1:55" x14ac:dyDescent="0.25">
      <c r="A1841" s="46">
        <v>82</v>
      </c>
      <c r="B1841" s="48" t="b">
        <v>1</v>
      </c>
      <c r="U1841" s="37"/>
      <c r="V1841" s="37"/>
      <c r="W1841" s="9"/>
      <c r="X1841" s="8"/>
      <c r="Y1841" s="8"/>
      <c r="Z1841" s="8"/>
      <c r="AA1841" s="8"/>
      <c r="AB1841" s="8"/>
      <c r="AC1841" s="8"/>
      <c r="AD1841" s="8"/>
      <c r="AE1841" s="8"/>
      <c r="AG1841" s="37"/>
      <c r="AH1841" s="37"/>
      <c r="AI1841" s="9"/>
      <c r="AJ1841" s="8"/>
      <c r="AK1841" s="8"/>
      <c r="AL1841" s="8"/>
      <c r="AM1841" s="8"/>
      <c r="AN1841" s="8"/>
      <c r="AO1841" s="8"/>
      <c r="AP1841" s="8"/>
      <c r="AQ1841" s="8"/>
      <c r="AS1841" s="37"/>
      <c r="AT1841" s="37"/>
      <c r="AU1841" s="9"/>
      <c r="AV1841" s="8"/>
      <c r="AW1841" s="8"/>
      <c r="AX1841" s="8"/>
      <c r="AY1841" s="8"/>
      <c r="AZ1841" s="8"/>
      <c r="BA1841" s="8"/>
      <c r="BB1841" s="8"/>
      <c r="BC1841" s="8"/>
    </row>
    <row r="1842" spans="1:55" x14ac:dyDescent="0.25">
      <c r="A1842" s="46">
        <v>79.8</v>
      </c>
      <c r="B1842" s="48" t="b">
        <v>1</v>
      </c>
      <c r="U1842" s="37"/>
      <c r="V1842" s="37"/>
      <c r="W1842" s="9"/>
      <c r="X1842" s="8"/>
      <c r="Y1842" s="8"/>
      <c r="Z1842" s="8"/>
      <c r="AA1842" s="8"/>
      <c r="AB1842" s="8"/>
      <c r="AC1842" s="8"/>
      <c r="AD1842" s="8"/>
      <c r="AE1842" s="8"/>
      <c r="AG1842" s="37"/>
      <c r="AH1842" s="37"/>
      <c r="AI1842" s="9"/>
      <c r="AJ1842" s="8"/>
      <c r="AK1842" s="8"/>
      <c r="AL1842" s="8"/>
      <c r="AM1842" s="8"/>
      <c r="AN1842" s="8"/>
      <c r="AO1842" s="8"/>
      <c r="AP1842" s="8"/>
      <c r="AQ1842" s="8"/>
      <c r="AS1842" s="37"/>
      <c r="AT1842" s="37"/>
      <c r="AU1842" s="9"/>
      <c r="AV1842" s="8"/>
      <c r="AW1842" s="8"/>
      <c r="AX1842" s="8"/>
      <c r="AY1842" s="8"/>
      <c r="AZ1842" s="8"/>
      <c r="BA1842" s="8"/>
      <c r="BB1842" s="8"/>
      <c r="BC1842" s="8"/>
    </row>
    <row r="1843" spans="1:55" x14ac:dyDescent="0.25">
      <c r="A1843" s="46">
        <v>79.400000000000006</v>
      </c>
      <c r="B1843" s="48" t="b">
        <v>1</v>
      </c>
      <c r="U1843" s="37"/>
      <c r="V1843" s="37"/>
      <c r="W1843" s="9"/>
      <c r="X1843" s="8"/>
      <c r="Y1843" s="8"/>
      <c r="Z1843" s="8"/>
      <c r="AA1843" s="8"/>
      <c r="AB1843" s="8"/>
      <c r="AC1843" s="8"/>
      <c r="AD1843" s="8"/>
      <c r="AE1843" s="8"/>
      <c r="AG1843" s="37"/>
      <c r="AH1843" s="37"/>
      <c r="AI1843" s="9"/>
      <c r="AJ1843" s="8"/>
      <c r="AK1843" s="8"/>
      <c r="AL1843" s="8"/>
      <c r="AM1843" s="8"/>
      <c r="AN1843" s="8"/>
      <c r="AO1843" s="8"/>
      <c r="AP1843" s="8"/>
      <c r="AQ1843" s="8"/>
      <c r="AS1843" s="37"/>
      <c r="AT1843" s="37"/>
      <c r="AU1843" s="9"/>
      <c r="AV1843" s="8"/>
      <c r="AW1843" s="8"/>
      <c r="AX1843" s="8"/>
      <c r="AY1843" s="8"/>
      <c r="AZ1843" s="8"/>
      <c r="BA1843" s="8"/>
      <c r="BB1843" s="8"/>
      <c r="BC1843" s="8"/>
    </row>
    <row r="1844" spans="1:55" x14ac:dyDescent="0.25">
      <c r="A1844" s="46">
        <v>79.2</v>
      </c>
      <c r="B1844" s="48" t="b">
        <v>1</v>
      </c>
      <c r="U1844" s="37"/>
      <c r="V1844" s="37"/>
      <c r="W1844" s="9"/>
      <c r="X1844" s="8"/>
      <c r="Y1844" s="8"/>
      <c r="Z1844" s="8"/>
      <c r="AA1844" s="8"/>
      <c r="AB1844" s="8"/>
      <c r="AC1844" s="8"/>
      <c r="AD1844" s="8"/>
      <c r="AE1844" s="8"/>
      <c r="AG1844" s="37"/>
      <c r="AH1844" s="37"/>
      <c r="AI1844" s="9"/>
      <c r="AJ1844" s="8"/>
      <c r="AK1844" s="8"/>
      <c r="AL1844" s="8"/>
      <c r="AM1844" s="8"/>
      <c r="AN1844" s="8"/>
      <c r="AO1844" s="8"/>
      <c r="AP1844" s="8"/>
      <c r="AQ1844" s="8"/>
      <c r="AS1844" s="37"/>
      <c r="AT1844" s="37"/>
      <c r="AU1844" s="9"/>
      <c r="AV1844" s="8"/>
      <c r="AW1844" s="8"/>
      <c r="AX1844" s="8"/>
      <c r="AY1844" s="8"/>
      <c r="AZ1844" s="8"/>
      <c r="BA1844" s="8"/>
      <c r="BB1844" s="8"/>
      <c r="BC1844" s="8"/>
    </row>
    <row r="1845" spans="1:55" x14ac:dyDescent="0.25">
      <c r="A1845" s="46">
        <v>78.7</v>
      </c>
      <c r="B1845" s="48" t="b">
        <v>1</v>
      </c>
      <c r="U1845" s="37"/>
      <c r="V1845" s="37"/>
      <c r="W1845" s="9"/>
      <c r="X1845" s="8"/>
      <c r="Y1845" s="8"/>
      <c r="Z1845" s="8"/>
      <c r="AA1845" s="8"/>
      <c r="AB1845" s="8"/>
      <c r="AC1845" s="8"/>
      <c r="AD1845" s="8"/>
      <c r="AE1845" s="8"/>
      <c r="AG1845" s="37"/>
      <c r="AH1845" s="37"/>
      <c r="AI1845" s="9"/>
      <c r="AJ1845" s="8"/>
      <c r="AK1845" s="8"/>
      <c r="AL1845" s="8"/>
      <c r="AM1845" s="8"/>
      <c r="AN1845" s="8"/>
      <c r="AO1845" s="8"/>
      <c r="AP1845" s="8"/>
      <c r="AQ1845" s="8"/>
      <c r="AS1845" s="37"/>
      <c r="AT1845" s="37"/>
      <c r="AU1845" s="9"/>
      <c r="AV1845" s="8"/>
      <c r="AW1845" s="8"/>
      <c r="AX1845" s="8"/>
      <c r="AY1845" s="8"/>
      <c r="AZ1845" s="8"/>
      <c r="BA1845" s="8"/>
      <c r="BB1845" s="8"/>
      <c r="BC1845" s="8"/>
    </row>
    <row r="1846" spans="1:55" x14ac:dyDescent="0.25">
      <c r="A1846" s="46">
        <v>78.400000000000006</v>
      </c>
      <c r="B1846" s="48" t="b">
        <v>1</v>
      </c>
      <c r="U1846" s="37"/>
      <c r="V1846" s="37"/>
      <c r="W1846" s="9"/>
      <c r="X1846" s="8"/>
      <c r="Y1846" s="8"/>
      <c r="Z1846" s="8"/>
      <c r="AA1846" s="8"/>
      <c r="AB1846" s="8"/>
      <c r="AC1846" s="8"/>
      <c r="AD1846" s="8"/>
      <c r="AE1846" s="8"/>
      <c r="AG1846" s="37"/>
      <c r="AH1846" s="37"/>
      <c r="AI1846" s="9"/>
      <c r="AJ1846" s="8"/>
      <c r="AK1846" s="8"/>
      <c r="AL1846" s="8"/>
      <c r="AM1846" s="8"/>
      <c r="AN1846" s="8"/>
      <c r="AO1846" s="8"/>
      <c r="AP1846" s="8"/>
      <c r="AQ1846" s="8"/>
      <c r="AS1846" s="37"/>
      <c r="AT1846" s="37"/>
      <c r="AU1846" s="9"/>
      <c r="AV1846" s="8"/>
      <c r="AW1846" s="8"/>
      <c r="AX1846" s="8"/>
      <c r="AY1846" s="8"/>
      <c r="AZ1846" s="8"/>
      <c r="BA1846" s="8"/>
      <c r="BB1846" s="8"/>
      <c r="BC1846" s="8"/>
    </row>
    <row r="1847" spans="1:55" x14ac:dyDescent="0.25">
      <c r="A1847" s="46">
        <v>78.3</v>
      </c>
      <c r="B1847" s="48" t="b">
        <v>1</v>
      </c>
      <c r="U1847" s="37"/>
      <c r="V1847" s="37"/>
      <c r="W1847" s="9"/>
      <c r="X1847" s="8"/>
      <c r="Y1847" s="8"/>
      <c r="Z1847" s="8"/>
      <c r="AA1847" s="8"/>
      <c r="AB1847" s="8"/>
      <c r="AC1847" s="8"/>
      <c r="AD1847" s="8"/>
      <c r="AE1847" s="8"/>
      <c r="AG1847" s="37"/>
      <c r="AH1847" s="37"/>
      <c r="AI1847" s="9"/>
      <c r="AJ1847" s="8"/>
      <c r="AK1847" s="8"/>
      <c r="AL1847" s="8"/>
      <c r="AM1847" s="8"/>
      <c r="AN1847" s="8"/>
      <c r="AO1847" s="8"/>
      <c r="AP1847" s="8"/>
      <c r="AQ1847" s="8"/>
      <c r="AS1847" s="37"/>
      <c r="AT1847" s="37"/>
      <c r="AU1847" s="9"/>
      <c r="AV1847" s="8"/>
      <c r="AW1847" s="8"/>
      <c r="AX1847" s="8"/>
      <c r="AY1847" s="8"/>
      <c r="AZ1847" s="8"/>
      <c r="BA1847" s="8"/>
      <c r="BB1847" s="8"/>
      <c r="BC1847" s="8"/>
    </row>
    <row r="1848" spans="1:55" x14ac:dyDescent="0.25">
      <c r="A1848" s="46">
        <v>78.099999999999994</v>
      </c>
      <c r="B1848" s="48" t="b">
        <v>1</v>
      </c>
      <c r="U1848" s="37"/>
      <c r="V1848" s="37"/>
      <c r="W1848" s="9"/>
      <c r="X1848" s="8"/>
      <c r="Y1848" s="8"/>
      <c r="Z1848" s="8"/>
      <c r="AA1848" s="8"/>
      <c r="AB1848" s="8"/>
      <c r="AC1848" s="8"/>
      <c r="AD1848" s="8"/>
      <c r="AE1848" s="8"/>
      <c r="AG1848" s="37"/>
      <c r="AH1848" s="37"/>
      <c r="AI1848" s="9"/>
      <c r="AJ1848" s="8"/>
      <c r="AK1848" s="8"/>
      <c r="AL1848" s="8"/>
      <c r="AM1848" s="8"/>
      <c r="AN1848" s="8"/>
      <c r="AO1848" s="8"/>
      <c r="AP1848" s="8"/>
      <c r="AQ1848" s="8"/>
      <c r="AS1848" s="37"/>
      <c r="AT1848" s="37"/>
      <c r="AU1848" s="9"/>
      <c r="AV1848" s="8"/>
      <c r="AW1848" s="8"/>
      <c r="AX1848" s="8"/>
      <c r="AY1848" s="8"/>
      <c r="AZ1848" s="8"/>
      <c r="BA1848" s="8"/>
      <c r="BB1848" s="8"/>
      <c r="BC1848" s="8"/>
    </row>
    <row r="1849" spans="1:55" x14ac:dyDescent="0.25">
      <c r="A1849" s="46">
        <v>81.599999999999994</v>
      </c>
      <c r="B1849" s="48" t="b">
        <v>1</v>
      </c>
      <c r="U1849" s="37"/>
      <c r="V1849" s="37"/>
      <c r="W1849" s="9"/>
      <c r="X1849" s="8"/>
      <c r="Y1849" s="8"/>
      <c r="Z1849" s="8"/>
      <c r="AA1849" s="8"/>
      <c r="AB1849" s="8"/>
      <c r="AC1849" s="8"/>
      <c r="AD1849" s="8"/>
      <c r="AE1849" s="8"/>
      <c r="AG1849" s="37"/>
      <c r="AH1849" s="37"/>
      <c r="AI1849" s="9"/>
      <c r="AJ1849" s="8"/>
      <c r="AK1849" s="8"/>
      <c r="AL1849" s="8"/>
      <c r="AM1849" s="8"/>
      <c r="AN1849" s="8"/>
      <c r="AO1849" s="8"/>
      <c r="AP1849" s="8"/>
      <c r="AQ1849" s="8"/>
      <c r="AS1849" s="37"/>
      <c r="AT1849" s="37"/>
      <c r="AU1849" s="9"/>
      <c r="AV1849" s="8"/>
      <c r="AW1849" s="8"/>
      <c r="AX1849" s="8"/>
      <c r="AY1849" s="8"/>
      <c r="AZ1849" s="8"/>
      <c r="BA1849" s="8"/>
      <c r="BB1849" s="8"/>
      <c r="BC1849" s="8"/>
    </row>
    <row r="1850" spans="1:55" x14ac:dyDescent="0.25">
      <c r="A1850" s="46">
        <v>81.5</v>
      </c>
      <c r="B1850" s="48" t="b">
        <v>1</v>
      </c>
      <c r="U1850" s="37"/>
      <c r="V1850" s="37"/>
      <c r="W1850" s="9"/>
      <c r="X1850" s="8"/>
      <c r="Y1850" s="8"/>
      <c r="Z1850" s="8"/>
      <c r="AA1850" s="8"/>
      <c r="AB1850" s="8"/>
      <c r="AC1850" s="8"/>
      <c r="AD1850" s="8"/>
      <c r="AE1850" s="8"/>
      <c r="AG1850" s="37"/>
      <c r="AH1850" s="37"/>
      <c r="AI1850" s="9"/>
      <c r="AJ1850" s="8"/>
      <c r="AK1850" s="8"/>
      <c r="AL1850" s="8"/>
      <c r="AM1850" s="8"/>
      <c r="AN1850" s="8"/>
      <c r="AO1850" s="8"/>
      <c r="AP1850" s="8"/>
      <c r="AQ1850" s="8"/>
      <c r="AS1850" s="37"/>
      <c r="AT1850" s="37"/>
      <c r="AU1850" s="9"/>
      <c r="AV1850" s="8"/>
      <c r="AW1850" s="8"/>
      <c r="AX1850" s="8"/>
      <c r="AY1850" s="8"/>
      <c r="AZ1850" s="8"/>
      <c r="BA1850" s="8"/>
      <c r="BB1850" s="8"/>
      <c r="BC1850" s="8"/>
    </row>
    <row r="1851" spans="1:55" x14ac:dyDescent="0.25">
      <c r="A1851" s="46">
        <v>81.3</v>
      </c>
      <c r="B1851" s="48" t="b">
        <v>1</v>
      </c>
      <c r="U1851" s="37"/>
      <c r="V1851" s="37"/>
      <c r="W1851" s="9"/>
      <c r="X1851" s="8"/>
      <c r="Y1851" s="8"/>
      <c r="Z1851" s="8"/>
      <c r="AA1851" s="8"/>
      <c r="AB1851" s="8"/>
      <c r="AC1851" s="8"/>
      <c r="AD1851" s="8"/>
      <c r="AE1851" s="8"/>
      <c r="AG1851" s="37"/>
      <c r="AH1851" s="37"/>
      <c r="AI1851" s="9"/>
      <c r="AJ1851" s="8"/>
      <c r="AK1851" s="8"/>
      <c r="AL1851" s="8"/>
      <c r="AM1851" s="8"/>
      <c r="AN1851" s="8"/>
      <c r="AO1851" s="8"/>
      <c r="AP1851" s="8"/>
      <c r="AQ1851" s="8"/>
      <c r="AS1851" s="37"/>
      <c r="AT1851" s="37"/>
      <c r="AU1851" s="9"/>
      <c r="AV1851" s="8"/>
      <c r="AW1851" s="8"/>
      <c r="AX1851" s="8"/>
      <c r="AY1851" s="8"/>
      <c r="AZ1851" s="8"/>
      <c r="BA1851" s="8"/>
      <c r="BB1851" s="8"/>
      <c r="BC1851" s="8"/>
    </row>
    <row r="1852" spans="1:55" x14ac:dyDescent="0.25">
      <c r="A1852" s="46">
        <v>81.099999999999994</v>
      </c>
      <c r="B1852" s="48" t="b">
        <v>1</v>
      </c>
      <c r="U1852" s="37"/>
      <c r="V1852" s="37"/>
      <c r="W1852" s="9"/>
      <c r="X1852" s="8"/>
      <c r="Y1852" s="8"/>
      <c r="Z1852" s="8"/>
      <c r="AA1852" s="8"/>
      <c r="AB1852" s="8"/>
      <c r="AC1852" s="8"/>
      <c r="AD1852" s="8"/>
      <c r="AE1852" s="8"/>
      <c r="AG1852" s="37"/>
      <c r="AH1852" s="37"/>
      <c r="AI1852" s="9"/>
      <c r="AJ1852" s="8"/>
      <c r="AK1852" s="8"/>
      <c r="AL1852" s="8"/>
      <c r="AM1852" s="8"/>
      <c r="AN1852" s="8"/>
      <c r="AO1852" s="8"/>
      <c r="AP1852" s="8"/>
      <c r="AQ1852" s="8"/>
      <c r="AS1852" s="37"/>
      <c r="AT1852" s="37"/>
      <c r="AU1852" s="9"/>
      <c r="AV1852" s="8"/>
      <c r="AW1852" s="8"/>
      <c r="AX1852" s="8"/>
      <c r="AY1852" s="8"/>
      <c r="AZ1852" s="8"/>
      <c r="BA1852" s="8"/>
      <c r="BB1852" s="8"/>
      <c r="BC1852" s="8"/>
    </row>
    <row r="1853" spans="1:55" x14ac:dyDescent="0.25">
      <c r="A1853" s="46">
        <v>86</v>
      </c>
      <c r="B1853" s="48" t="b">
        <v>1</v>
      </c>
      <c r="U1853" s="37"/>
      <c r="V1853" s="37"/>
      <c r="W1853" s="9"/>
      <c r="X1853" s="8"/>
      <c r="Y1853" s="8"/>
      <c r="Z1853" s="8"/>
      <c r="AA1853" s="8"/>
      <c r="AB1853" s="8"/>
      <c r="AC1853" s="8"/>
      <c r="AD1853" s="8"/>
      <c r="AE1853" s="8"/>
      <c r="AG1853" s="37"/>
      <c r="AH1853" s="37"/>
      <c r="AI1853" s="9"/>
      <c r="AJ1853" s="8"/>
      <c r="AK1853" s="8"/>
      <c r="AL1853" s="8"/>
      <c r="AM1853" s="8"/>
      <c r="AN1853" s="8"/>
      <c r="AO1853" s="8"/>
      <c r="AP1853" s="8"/>
      <c r="AQ1853" s="8"/>
      <c r="AS1853" s="37"/>
      <c r="AT1853" s="37"/>
      <c r="AU1853" s="9"/>
      <c r="AV1853" s="8"/>
      <c r="AW1853" s="8"/>
      <c r="AX1853" s="8"/>
      <c r="AY1853" s="8"/>
      <c r="AZ1853" s="8"/>
      <c r="BA1853" s="8"/>
      <c r="BB1853" s="8"/>
      <c r="BC1853" s="8"/>
    </row>
    <row r="1854" spans="1:55" x14ac:dyDescent="0.25">
      <c r="A1854" s="46">
        <v>89</v>
      </c>
      <c r="B1854" s="48" t="b">
        <v>1</v>
      </c>
      <c r="U1854" s="37"/>
      <c r="V1854" s="37"/>
      <c r="W1854" s="9"/>
      <c r="X1854" s="8"/>
      <c r="Y1854" s="8"/>
      <c r="Z1854" s="8"/>
      <c r="AA1854" s="8"/>
      <c r="AB1854" s="8"/>
      <c r="AC1854" s="8"/>
      <c r="AD1854" s="8"/>
      <c r="AE1854" s="8"/>
      <c r="AG1854" s="37"/>
      <c r="AH1854" s="37"/>
      <c r="AI1854" s="9"/>
      <c r="AJ1854" s="8"/>
      <c r="AK1854" s="8"/>
      <c r="AL1854" s="8"/>
      <c r="AM1854" s="8"/>
      <c r="AN1854" s="8"/>
      <c r="AO1854" s="8"/>
      <c r="AP1854" s="8"/>
      <c r="AQ1854" s="8"/>
      <c r="AS1854" s="37"/>
      <c r="AT1854" s="37"/>
      <c r="AU1854" s="9"/>
      <c r="AV1854" s="8"/>
      <c r="AW1854" s="8"/>
      <c r="AX1854" s="8"/>
      <c r="AY1854" s="8"/>
      <c r="AZ1854" s="8"/>
      <c r="BA1854" s="8"/>
      <c r="BB1854" s="8"/>
      <c r="BC1854" s="8"/>
    </row>
    <row r="1855" spans="1:55" x14ac:dyDescent="0.25">
      <c r="A1855" s="46">
        <v>85</v>
      </c>
      <c r="B1855" s="48" t="b">
        <v>1</v>
      </c>
      <c r="U1855" s="37"/>
      <c r="V1855" s="37"/>
      <c r="W1855" s="9"/>
      <c r="X1855" s="8"/>
      <c r="Y1855" s="8"/>
      <c r="Z1855" s="8"/>
      <c r="AA1855" s="8"/>
      <c r="AB1855" s="8"/>
      <c r="AC1855" s="8"/>
      <c r="AD1855" s="8"/>
      <c r="AE1855" s="8"/>
      <c r="AG1855" s="37"/>
      <c r="AH1855" s="37"/>
      <c r="AI1855" s="9"/>
      <c r="AJ1855" s="8"/>
      <c r="AK1855" s="8"/>
      <c r="AL1855" s="8"/>
      <c r="AM1855" s="8"/>
      <c r="AN1855" s="8"/>
      <c r="AO1855" s="8"/>
      <c r="AP1855" s="8"/>
      <c r="AQ1855" s="8"/>
      <c r="AS1855" s="37"/>
      <c r="AT1855" s="37"/>
      <c r="AU1855" s="9"/>
      <c r="AV1855" s="8"/>
      <c r="AW1855" s="8"/>
      <c r="AX1855" s="8"/>
      <c r="AY1855" s="8"/>
      <c r="AZ1855" s="8"/>
      <c r="BA1855" s="8"/>
      <c r="BB1855" s="8"/>
      <c r="BC1855" s="8"/>
    </row>
    <row r="1856" spans="1:55" x14ac:dyDescent="0.25">
      <c r="A1856" s="46">
        <v>81</v>
      </c>
      <c r="B1856" s="48" t="b">
        <v>1</v>
      </c>
      <c r="U1856" s="37"/>
      <c r="V1856" s="37"/>
      <c r="W1856" s="9"/>
      <c r="X1856" s="8"/>
      <c r="Y1856" s="8"/>
      <c r="Z1856" s="8"/>
      <c r="AA1856" s="8"/>
      <c r="AB1856" s="8"/>
      <c r="AC1856" s="8"/>
      <c r="AD1856" s="8"/>
      <c r="AE1856" s="8"/>
      <c r="AG1856" s="37"/>
      <c r="AH1856" s="37"/>
      <c r="AI1856" s="9"/>
      <c r="AJ1856" s="8"/>
      <c r="AK1856" s="8"/>
      <c r="AL1856" s="8"/>
      <c r="AM1856" s="8"/>
      <c r="AN1856" s="8"/>
      <c r="AO1856" s="8"/>
      <c r="AP1856" s="8"/>
      <c r="AQ1856" s="8"/>
      <c r="AS1856" s="37"/>
      <c r="AT1856" s="37"/>
      <c r="AU1856" s="9"/>
      <c r="AV1856" s="8"/>
      <c r="AW1856" s="8"/>
      <c r="AX1856" s="8"/>
      <c r="AY1856" s="8"/>
      <c r="AZ1856" s="8"/>
      <c r="BA1856" s="8"/>
      <c r="BB1856" s="8"/>
      <c r="BC1856" s="8"/>
    </row>
    <row r="1857" spans="1:55" x14ac:dyDescent="0.25">
      <c r="A1857" s="46">
        <v>81</v>
      </c>
      <c r="B1857" s="48" t="b">
        <v>1</v>
      </c>
      <c r="U1857" s="37"/>
      <c r="V1857" s="37"/>
      <c r="W1857" s="9"/>
      <c r="X1857" s="8"/>
      <c r="Y1857" s="8"/>
      <c r="Z1857" s="8"/>
      <c r="AA1857" s="8"/>
      <c r="AB1857" s="8"/>
      <c r="AC1857" s="8"/>
      <c r="AD1857" s="8"/>
      <c r="AE1857" s="8"/>
      <c r="AG1857" s="37"/>
      <c r="AH1857" s="37"/>
      <c r="AI1857" s="9"/>
      <c r="AJ1857" s="8"/>
      <c r="AK1857" s="8"/>
      <c r="AL1857" s="8"/>
      <c r="AM1857" s="8"/>
      <c r="AN1857" s="8"/>
      <c r="AO1857" s="8"/>
      <c r="AP1857" s="8"/>
      <c r="AQ1857" s="8"/>
      <c r="AS1857" s="37"/>
      <c r="AT1857" s="37"/>
      <c r="AU1857" s="9"/>
      <c r="AV1857" s="8"/>
      <c r="AW1857" s="8"/>
      <c r="AX1857" s="8"/>
      <c r="AY1857" s="8"/>
      <c r="AZ1857" s="8"/>
      <c r="BA1857" s="8"/>
      <c r="BB1857" s="8"/>
      <c r="BC1857" s="8"/>
    </row>
    <row r="1858" spans="1:55" x14ac:dyDescent="0.25">
      <c r="A1858" s="46">
        <v>79.900000000000006</v>
      </c>
      <c r="B1858" s="48" t="b">
        <v>1</v>
      </c>
      <c r="U1858" s="37"/>
      <c r="V1858" s="37"/>
      <c r="W1858" s="9"/>
      <c r="X1858" s="8"/>
      <c r="Y1858" s="8"/>
      <c r="Z1858" s="8"/>
      <c r="AA1858" s="8"/>
      <c r="AB1858" s="8"/>
      <c r="AC1858" s="8"/>
      <c r="AD1858" s="8"/>
      <c r="AE1858" s="8"/>
      <c r="AG1858" s="37"/>
      <c r="AH1858" s="37"/>
      <c r="AI1858" s="9"/>
      <c r="AJ1858" s="8"/>
      <c r="AK1858" s="8"/>
      <c r="AL1858" s="8"/>
      <c r="AM1858" s="8"/>
      <c r="AN1858" s="8"/>
      <c r="AO1858" s="8"/>
      <c r="AP1858" s="8"/>
      <c r="AQ1858" s="8"/>
      <c r="AS1858" s="37"/>
      <c r="AT1858" s="37"/>
      <c r="AU1858" s="9"/>
      <c r="AV1858" s="8"/>
      <c r="AW1858" s="8"/>
      <c r="AX1858" s="8"/>
      <c r="AY1858" s="8"/>
      <c r="AZ1858" s="8"/>
      <c r="BA1858" s="8"/>
      <c r="BB1858" s="8"/>
      <c r="BC1858" s="8"/>
    </row>
    <row r="1859" spans="1:55" x14ac:dyDescent="0.25">
      <c r="A1859" s="46">
        <v>79.900000000000006</v>
      </c>
      <c r="B1859" s="48" t="b">
        <v>1</v>
      </c>
      <c r="U1859" s="37"/>
      <c r="V1859" s="37"/>
      <c r="W1859" s="9"/>
      <c r="X1859" s="8"/>
      <c r="Y1859" s="8"/>
      <c r="Z1859" s="8"/>
      <c r="AA1859" s="8"/>
      <c r="AB1859" s="8"/>
      <c r="AC1859" s="8"/>
      <c r="AD1859" s="8"/>
      <c r="AE1859" s="8"/>
      <c r="AG1859" s="37"/>
      <c r="AH1859" s="37"/>
      <c r="AI1859" s="9"/>
      <c r="AJ1859" s="8"/>
      <c r="AK1859" s="8"/>
      <c r="AL1859" s="8"/>
      <c r="AM1859" s="8"/>
      <c r="AN1859" s="8"/>
      <c r="AO1859" s="8"/>
      <c r="AP1859" s="8"/>
      <c r="AQ1859" s="8"/>
      <c r="AS1859" s="37"/>
      <c r="AT1859" s="37"/>
      <c r="AU1859" s="9"/>
      <c r="AV1859" s="8"/>
      <c r="AW1859" s="8"/>
      <c r="AX1859" s="8"/>
      <c r="AY1859" s="8"/>
      <c r="AZ1859" s="8"/>
      <c r="BA1859" s="8"/>
      <c r="BB1859" s="8"/>
      <c r="BC1859" s="8"/>
    </row>
    <row r="1860" spans="1:55" x14ac:dyDescent="0.25">
      <c r="A1860" s="46">
        <v>79.2</v>
      </c>
      <c r="B1860" s="48" t="b">
        <v>1</v>
      </c>
      <c r="U1860" s="37"/>
      <c r="V1860" s="37"/>
      <c r="W1860" s="9"/>
      <c r="X1860" s="8"/>
      <c r="Y1860" s="8"/>
      <c r="Z1860" s="8"/>
      <c r="AA1860" s="8"/>
      <c r="AB1860" s="8"/>
      <c r="AC1860" s="8"/>
      <c r="AD1860" s="8"/>
      <c r="AE1860" s="8"/>
      <c r="AG1860" s="37"/>
      <c r="AH1860" s="37"/>
      <c r="AI1860" s="9"/>
      <c r="AJ1860" s="8"/>
      <c r="AK1860" s="8"/>
      <c r="AL1860" s="8"/>
      <c r="AM1860" s="8"/>
      <c r="AN1860" s="8"/>
      <c r="AO1860" s="8"/>
      <c r="AP1860" s="8"/>
      <c r="AQ1860" s="8"/>
      <c r="AS1860" s="37"/>
      <c r="AT1860" s="37"/>
      <c r="AU1860" s="9"/>
      <c r="AV1860" s="8"/>
      <c r="AW1860" s="8"/>
      <c r="AX1860" s="8"/>
      <c r="AY1860" s="8"/>
      <c r="AZ1860" s="8"/>
      <c r="BA1860" s="8"/>
      <c r="BB1860" s="8"/>
      <c r="BC1860" s="8"/>
    </row>
    <row r="1861" spans="1:55" x14ac:dyDescent="0.25">
      <c r="A1861" s="46">
        <v>79.099999999999994</v>
      </c>
      <c r="B1861" s="48" t="b">
        <v>1</v>
      </c>
      <c r="U1861" s="37"/>
      <c r="V1861" s="37"/>
      <c r="W1861" s="9"/>
      <c r="X1861" s="8"/>
      <c r="Y1861" s="8"/>
      <c r="Z1861" s="8"/>
      <c r="AA1861" s="8"/>
      <c r="AB1861" s="8"/>
      <c r="AC1861" s="8"/>
      <c r="AD1861" s="8"/>
      <c r="AE1861" s="8"/>
      <c r="AG1861" s="37"/>
      <c r="AH1861" s="37"/>
      <c r="AI1861" s="9"/>
      <c r="AJ1861" s="8"/>
      <c r="AK1861" s="8"/>
      <c r="AL1861" s="8"/>
      <c r="AM1861" s="8"/>
      <c r="AN1861" s="8"/>
      <c r="AO1861" s="8"/>
      <c r="AP1861" s="8"/>
      <c r="AQ1861" s="8"/>
      <c r="AS1861" s="37"/>
      <c r="AT1861" s="37"/>
      <c r="AU1861" s="9"/>
      <c r="AV1861" s="8"/>
      <c r="AW1861" s="8"/>
      <c r="AX1861" s="8"/>
      <c r="AY1861" s="8"/>
      <c r="AZ1861" s="8"/>
      <c r="BA1861" s="8"/>
      <c r="BB1861" s="8"/>
      <c r="BC1861" s="8"/>
    </row>
    <row r="1862" spans="1:55" x14ac:dyDescent="0.25">
      <c r="A1862" s="46">
        <v>78.7</v>
      </c>
      <c r="B1862" s="48" t="b">
        <v>1</v>
      </c>
      <c r="U1862" s="37"/>
      <c r="V1862" s="37"/>
      <c r="W1862" s="9"/>
      <c r="X1862" s="8"/>
      <c r="Y1862" s="8"/>
      <c r="Z1862" s="8"/>
      <c r="AA1862" s="8"/>
      <c r="AB1862" s="8"/>
      <c r="AC1862" s="8"/>
      <c r="AD1862" s="8"/>
      <c r="AE1862" s="8"/>
      <c r="AG1862" s="37"/>
      <c r="AH1862" s="37"/>
      <c r="AI1862" s="9"/>
      <c r="AJ1862" s="8"/>
      <c r="AK1862" s="8"/>
      <c r="AL1862" s="8"/>
      <c r="AM1862" s="8"/>
      <c r="AN1862" s="8"/>
      <c r="AO1862" s="8"/>
      <c r="AP1862" s="8"/>
      <c r="AQ1862" s="8"/>
      <c r="AS1862" s="37"/>
      <c r="AT1862" s="37"/>
      <c r="AU1862" s="9"/>
      <c r="AV1862" s="8"/>
      <c r="AW1862" s="8"/>
      <c r="AX1862" s="8"/>
      <c r="AY1862" s="8"/>
      <c r="AZ1862" s="8"/>
      <c r="BA1862" s="8"/>
      <c r="BB1862" s="8"/>
      <c r="BC1862" s="8"/>
    </row>
    <row r="1863" spans="1:55" x14ac:dyDescent="0.25">
      <c r="A1863" s="46">
        <v>78.5</v>
      </c>
      <c r="B1863" s="48" t="b">
        <v>1</v>
      </c>
      <c r="U1863" s="37"/>
      <c r="V1863" s="37"/>
      <c r="W1863" s="9"/>
      <c r="X1863" s="8"/>
      <c r="Y1863" s="8"/>
      <c r="Z1863" s="8"/>
      <c r="AA1863" s="8"/>
      <c r="AB1863" s="8"/>
      <c r="AC1863" s="8"/>
      <c r="AD1863" s="8"/>
      <c r="AE1863" s="8"/>
      <c r="AG1863" s="37"/>
      <c r="AH1863" s="37"/>
      <c r="AI1863" s="9"/>
      <c r="AJ1863" s="8"/>
      <c r="AK1863" s="8"/>
      <c r="AL1863" s="8"/>
      <c r="AM1863" s="8"/>
      <c r="AN1863" s="8"/>
      <c r="AO1863" s="8"/>
      <c r="AP1863" s="8"/>
      <c r="AQ1863" s="8"/>
      <c r="AS1863" s="37"/>
      <c r="AT1863" s="37"/>
      <c r="AU1863" s="9"/>
      <c r="AV1863" s="8"/>
      <c r="AW1863" s="8"/>
      <c r="AX1863" s="8"/>
      <c r="AY1863" s="8"/>
      <c r="AZ1863" s="8"/>
      <c r="BA1863" s="8"/>
      <c r="BB1863" s="8"/>
      <c r="BC1863" s="8"/>
    </row>
    <row r="1864" spans="1:55" x14ac:dyDescent="0.25">
      <c r="A1864" s="46">
        <v>78.599999999999994</v>
      </c>
      <c r="B1864" s="48" t="b">
        <v>1</v>
      </c>
      <c r="U1864" s="37"/>
      <c r="V1864" s="37"/>
      <c r="W1864" s="9"/>
      <c r="X1864" s="8"/>
      <c r="Y1864" s="8"/>
      <c r="Z1864" s="8"/>
      <c r="AA1864" s="8"/>
      <c r="AB1864" s="8"/>
      <c r="AC1864" s="8"/>
      <c r="AD1864" s="8"/>
      <c r="AE1864" s="8"/>
      <c r="AG1864" s="37"/>
      <c r="AH1864" s="37"/>
      <c r="AI1864" s="9"/>
      <c r="AJ1864" s="8"/>
      <c r="AK1864" s="8"/>
      <c r="AL1864" s="8"/>
      <c r="AM1864" s="8"/>
      <c r="AN1864" s="8"/>
      <c r="AO1864" s="8"/>
      <c r="AP1864" s="8"/>
      <c r="AQ1864" s="8"/>
      <c r="AS1864" s="37"/>
      <c r="AT1864" s="37"/>
      <c r="AU1864" s="9"/>
      <c r="AV1864" s="8"/>
      <c r="AW1864" s="8"/>
      <c r="AX1864" s="8"/>
      <c r="AY1864" s="8"/>
      <c r="AZ1864" s="8"/>
      <c r="BA1864" s="8"/>
      <c r="BB1864" s="8"/>
      <c r="BC1864" s="8"/>
    </row>
    <row r="1865" spans="1:55" x14ac:dyDescent="0.25">
      <c r="A1865" s="46">
        <v>74.8</v>
      </c>
      <c r="B1865" s="48" t="b">
        <v>1</v>
      </c>
      <c r="U1865" s="37"/>
      <c r="V1865" s="37"/>
      <c r="W1865" s="9"/>
      <c r="X1865" s="8"/>
      <c r="Y1865" s="8"/>
      <c r="Z1865" s="8"/>
      <c r="AA1865" s="8"/>
      <c r="AB1865" s="8"/>
      <c r="AC1865" s="8"/>
      <c r="AD1865" s="8"/>
      <c r="AE1865" s="8"/>
      <c r="AG1865" s="37"/>
      <c r="AH1865" s="37"/>
      <c r="AI1865" s="9"/>
      <c r="AJ1865" s="8"/>
      <c r="AK1865" s="8"/>
      <c r="AL1865" s="8"/>
      <c r="AM1865" s="8"/>
      <c r="AN1865" s="8"/>
      <c r="AO1865" s="8"/>
      <c r="AP1865" s="8"/>
      <c r="AQ1865" s="8"/>
      <c r="AS1865" s="37"/>
      <c r="AT1865" s="37"/>
      <c r="AU1865" s="9"/>
      <c r="AV1865" s="8"/>
      <c r="AW1865" s="8"/>
      <c r="AX1865" s="8"/>
      <c r="AY1865" s="8"/>
      <c r="AZ1865" s="8"/>
      <c r="BA1865" s="8"/>
      <c r="BB1865" s="8"/>
      <c r="BC1865" s="8"/>
    </row>
    <row r="1866" spans="1:55" x14ac:dyDescent="0.25">
      <c r="A1866" s="46">
        <v>74.5</v>
      </c>
      <c r="B1866" s="48" t="b">
        <v>1</v>
      </c>
      <c r="U1866" s="37"/>
      <c r="V1866" s="37"/>
      <c r="W1866" s="9"/>
      <c r="X1866" s="8"/>
      <c r="Y1866" s="8"/>
      <c r="Z1866" s="8"/>
      <c r="AA1866" s="8"/>
      <c r="AB1866" s="8"/>
      <c r="AC1866" s="8"/>
      <c r="AD1866" s="8"/>
      <c r="AE1866" s="8"/>
      <c r="AG1866" s="37"/>
      <c r="AH1866" s="37"/>
      <c r="AI1866" s="9"/>
      <c r="AJ1866" s="8"/>
      <c r="AK1866" s="8"/>
      <c r="AL1866" s="8"/>
      <c r="AM1866" s="8"/>
      <c r="AN1866" s="8"/>
      <c r="AO1866" s="8"/>
      <c r="AP1866" s="8"/>
      <c r="AQ1866" s="8"/>
      <c r="AS1866" s="37"/>
      <c r="AT1866" s="37"/>
      <c r="AU1866" s="9"/>
      <c r="AV1866" s="8"/>
      <c r="AW1866" s="8"/>
      <c r="AX1866" s="8"/>
      <c r="AY1866" s="8"/>
      <c r="AZ1866" s="8"/>
      <c r="BA1866" s="8"/>
      <c r="BB1866" s="8"/>
      <c r="BC1866" s="8"/>
    </row>
    <row r="1867" spans="1:55" x14ac:dyDescent="0.25">
      <c r="A1867" s="46">
        <v>73.900000000000006</v>
      </c>
      <c r="B1867" s="48" t="b">
        <v>1</v>
      </c>
      <c r="U1867" s="37"/>
      <c r="V1867" s="37"/>
      <c r="W1867" s="9"/>
      <c r="X1867" s="8"/>
      <c r="Y1867" s="8"/>
      <c r="Z1867" s="8"/>
      <c r="AA1867" s="8"/>
      <c r="AB1867" s="8"/>
      <c r="AC1867" s="8"/>
      <c r="AD1867" s="8"/>
      <c r="AE1867" s="8"/>
      <c r="AG1867" s="37"/>
      <c r="AH1867" s="37"/>
      <c r="AI1867" s="9"/>
      <c r="AJ1867" s="8"/>
      <c r="AK1867" s="8"/>
      <c r="AL1867" s="8"/>
      <c r="AM1867" s="8"/>
      <c r="AN1867" s="8"/>
      <c r="AO1867" s="8"/>
      <c r="AP1867" s="8"/>
      <c r="AQ1867" s="8"/>
      <c r="AS1867" s="37"/>
      <c r="AT1867" s="37"/>
      <c r="AU1867" s="9"/>
      <c r="AV1867" s="8"/>
      <c r="AW1867" s="8"/>
      <c r="AX1867" s="8"/>
      <c r="AY1867" s="8"/>
      <c r="AZ1867" s="8"/>
      <c r="BA1867" s="8"/>
      <c r="BB1867" s="8"/>
      <c r="BC1867" s="8"/>
    </row>
    <row r="1868" spans="1:55" x14ac:dyDescent="0.25">
      <c r="A1868" s="46">
        <v>73.900000000000006</v>
      </c>
      <c r="B1868" s="48" t="b">
        <v>1</v>
      </c>
      <c r="U1868" s="37"/>
      <c r="V1868" s="37"/>
      <c r="W1868" s="9"/>
      <c r="X1868" s="8"/>
      <c r="Y1868" s="8"/>
      <c r="Z1868" s="8"/>
      <c r="AA1868" s="8"/>
      <c r="AB1868" s="8"/>
      <c r="AC1868" s="8"/>
      <c r="AD1868" s="8"/>
      <c r="AE1868" s="8"/>
      <c r="AG1868" s="37"/>
      <c r="AH1868" s="37"/>
      <c r="AI1868" s="9"/>
      <c r="AJ1868" s="8"/>
      <c r="AK1868" s="8"/>
      <c r="AL1868" s="8"/>
      <c r="AM1868" s="8"/>
      <c r="AN1868" s="8"/>
      <c r="AO1868" s="8"/>
      <c r="AP1868" s="8"/>
      <c r="AQ1868" s="8"/>
      <c r="AS1868" s="37"/>
      <c r="AT1868" s="37"/>
      <c r="AU1868" s="9"/>
      <c r="AV1868" s="8"/>
      <c r="AW1868" s="8"/>
      <c r="AX1868" s="8"/>
      <c r="AY1868" s="8"/>
      <c r="AZ1868" s="8"/>
      <c r="BA1868" s="8"/>
      <c r="BB1868" s="8"/>
      <c r="BC1868" s="8"/>
    </row>
    <row r="1869" spans="1:55" x14ac:dyDescent="0.25">
      <c r="A1869" s="46">
        <v>74.5</v>
      </c>
      <c r="B1869" s="48" t="b">
        <v>1</v>
      </c>
      <c r="U1869" s="37"/>
      <c r="V1869" s="37"/>
      <c r="W1869" s="9"/>
      <c r="X1869" s="8"/>
      <c r="Y1869" s="8"/>
      <c r="Z1869" s="8"/>
      <c r="AA1869" s="8"/>
      <c r="AB1869" s="8"/>
      <c r="AC1869" s="8"/>
      <c r="AD1869" s="8"/>
      <c r="AE1869" s="8"/>
      <c r="AG1869" s="37"/>
      <c r="AH1869" s="37"/>
      <c r="AI1869" s="9"/>
      <c r="AJ1869" s="8"/>
      <c r="AK1869" s="8"/>
      <c r="AL1869" s="8"/>
      <c r="AM1869" s="8"/>
      <c r="AN1869" s="8"/>
      <c r="AO1869" s="8"/>
      <c r="AP1869" s="8"/>
      <c r="AQ1869" s="8"/>
      <c r="AS1869" s="37"/>
      <c r="AT1869" s="37"/>
      <c r="AU1869" s="9"/>
      <c r="AV1869" s="8"/>
      <c r="AW1869" s="8"/>
      <c r="AX1869" s="8"/>
      <c r="AY1869" s="8"/>
      <c r="AZ1869" s="8"/>
      <c r="BA1869" s="8"/>
      <c r="BB1869" s="8"/>
      <c r="BC1869" s="8"/>
    </row>
    <row r="1870" spans="1:55" x14ac:dyDescent="0.25">
      <c r="A1870" s="46">
        <v>73.2</v>
      </c>
      <c r="B1870" s="48" t="b">
        <v>1</v>
      </c>
      <c r="U1870" s="37"/>
      <c r="V1870" s="37"/>
      <c r="W1870" s="9"/>
      <c r="X1870" s="8"/>
      <c r="Y1870" s="8"/>
      <c r="Z1870" s="8"/>
      <c r="AA1870" s="8"/>
      <c r="AB1870" s="8"/>
      <c r="AC1870" s="8"/>
      <c r="AD1870" s="8"/>
      <c r="AE1870" s="8"/>
      <c r="AG1870" s="37"/>
      <c r="AH1870" s="37"/>
      <c r="AI1870" s="9"/>
      <c r="AJ1870" s="8"/>
      <c r="AK1870" s="8"/>
      <c r="AL1870" s="8"/>
      <c r="AM1870" s="8"/>
      <c r="AN1870" s="8"/>
      <c r="AO1870" s="8"/>
      <c r="AP1870" s="8"/>
      <c r="AQ1870" s="8"/>
      <c r="AS1870" s="37"/>
      <c r="AT1870" s="37"/>
      <c r="AU1870" s="9"/>
      <c r="AV1870" s="8"/>
      <c r="AW1870" s="8"/>
      <c r="AX1870" s="8"/>
      <c r="AY1870" s="8"/>
      <c r="AZ1870" s="8"/>
      <c r="BA1870" s="8"/>
      <c r="BB1870" s="8"/>
      <c r="BC1870" s="8"/>
    </row>
    <row r="1871" spans="1:55" x14ac:dyDescent="0.25">
      <c r="A1871" s="46">
        <v>73.2</v>
      </c>
      <c r="B1871" s="48" t="b">
        <v>1</v>
      </c>
      <c r="U1871" s="37"/>
      <c r="V1871" s="37"/>
      <c r="W1871" s="9"/>
      <c r="X1871" s="8"/>
      <c r="Y1871" s="8"/>
      <c r="Z1871" s="8"/>
      <c r="AA1871" s="8"/>
      <c r="AB1871" s="8"/>
      <c r="AC1871" s="8"/>
      <c r="AD1871" s="8"/>
      <c r="AE1871" s="8"/>
      <c r="AG1871" s="37"/>
      <c r="AH1871" s="37"/>
      <c r="AI1871" s="9"/>
      <c r="AJ1871" s="8"/>
      <c r="AK1871" s="8"/>
      <c r="AL1871" s="8"/>
      <c r="AM1871" s="8"/>
      <c r="AN1871" s="8"/>
      <c r="AO1871" s="8"/>
      <c r="AP1871" s="8"/>
      <c r="AQ1871" s="8"/>
      <c r="AS1871" s="37"/>
      <c r="AT1871" s="37"/>
      <c r="AU1871" s="9"/>
      <c r="AV1871" s="8"/>
      <c r="AW1871" s="8"/>
      <c r="AX1871" s="8"/>
      <c r="AY1871" s="8"/>
      <c r="AZ1871" s="8"/>
      <c r="BA1871" s="8"/>
      <c r="BB1871" s="8"/>
      <c r="BC1871" s="8"/>
    </row>
    <row r="1872" spans="1:55" x14ac:dyDescent="0.25">
      <c r="A1872" s="46">
        <v>72.5</v>
      </c>
      <c r="B1872" s="48" t="b">
        <v>1</v>
      </c>
      <c r="U1872" s="37"/>
      <c r="V1872" s="37"/>
      <c r="W1872" s="9"/>
      <c r="X1872" s="8"/>
      <c r="Y1872" s="8"/>
      <c r="Z1872" s="8"/>
      <c r="AA1872" s="8"/>
      <c r="AB1872" s="8"/>
      <c r="AC1872" s="8"/>
      <c r="AD1872" s="8"/>
      <c r="AE1872" s="8"/>
      <c r="AG1872" s="37"/>
      <c r="AH1872" s="37"/>
      <c r="AI1872" s="9"/>
      <c r="AJ1872" s="8"/>
      <c r="AK1872" s="8"/>
      <c r="AL1872" s="8"/>
      <c r="AM1872" s="8"/>
      <c r="AN1872" s="8"/>
      <c r="AO1872" s="8"/>
      <c r="AP1872" s="8"/>
      <c r="AQ1872" s="8"/>
      <c r="AS1872" s="37"/>
      <c r="AT1872" s="37"/>
      <c r="AU1872" s="9"/>
      <c r="AV1872" s="8"/>
      <c r="AW1872" s="8"/>
      <c r="AX1872" s="8"/>
      <c r="AY1872" s="8"/>
      <c r="AZ1872" s="8"/>
      <c r="BA1872" s="8"/>
      <c r="BB1872" s="8"/>
      <c r="BC1872" s="8"/>
    </row>
    <row r="1873" spans="1:55" x14ac:dyDescent="0.25">
      <c r="A1873" s="46">
        <v>72.5</v>
      </c>
      <c r="B1873" s="48" t="b">
        <v>1</v>
      </c>
      <c r="U1873" s="37"/>
      <c r="V1873" s="37"/>
      <c r="W1873" s="9"/>
      <c r="X1873" s="8"/>
      <c r="Y1873" s="8"/>
      <c r="Z1873" s="8"/>
      <c r="AA1873" s="8"/>
      <c r="AB1873" s="8"/>
      <c r="AC1873" s="8"/>
      <c r="AD1873" s="8"/>
      <c r="AE1873" s="8"/>
      <c r="AG1873" s="37"/>
      <c r="AH1873" s="37"/>
      <c r="AI1873" s="9"/>
      <c r="AJ1873" s="8"/>
      <c r="AK1873" s="8"/>
      <c r="AL1873" s="8"/>
      <c r="AM1873" s="8"/>
      <c r="AN1873" s="8"/>
      <c r="AO1873" s="8"/>
      <c r="AP1873" s="8"/>
      <c r="AQ1873" s="8"/>
      <c r="AS1873" s="37"/>
      <c r="AT1873" s="37"/>
      <c r="AU1873" s="9"/>
      <c r="AV1873" s="8"/>
      <c r="AW1873" s="8"/>
      <c r="AX1873" s="8"/>
      <c r="AY1873" s="8"/>
      <c r="AZ1873" s="8"/>
      <c r="BA1873" s="8"/>
      <c r="BB1873" s="8"/>
      <c r="BC1873" s="8"/>
    </row>
    <row r="1874" spans="1:55" x14ac:dyDescent="0.25">
      <c r="A1874" s="46">
        <v>73</v>
      </c>
      <c r="B1874" s="48" t="b">
        <v>1</v>
      </c>
      <c r="U1874" s="37"/>
      <c r="V1874" s="37"/>
      <c r="W1874" s="9"/>
      <c r="X1874" s="8"/>
      <c r="Y1874" s="8"/>
      <c r="Z1874" s="8"/>
      <c r="AA1874" s="8"/>
      <c r="AB1874" s="8"/>
      <c r="AC1874" s="8"/>
      <c r="AD1874" s="8"/>
      <c r="AE1874" s="8"/>
      <c r="AG1874" s="37"/>
      <c r="AH1874" s="37"/>
      <c r="AI1874" s="9"/>
      <c r="AJ1874" s="8"/>
      <c r="AK1874" s="8"/>
      <c r="AL1874" s="8"/>
      <c r="AM1874" s="8"/>
      <c r="AN1874" s="8"/>
      <c r="AO1874" s="8"/>
      <c r="AP1874" s="8"/>
      <c r="AQ1874" s="8"/>
      <c r="AS1874" s="37"/>
      <c r="AT1874" s="37"/>
      <c r="AU1874" s="9"/>
      <c r="AV1874" s="8"/>
      <c r="AW1874" s="8"/>
      <c r="AX1874" s="8"/>
      <c r="AY1874" s="8"/>
      <c r="AZ1874" s="8"/>
      <c r="BA1874" s="8"/>
      <c r="BB1874" s="8"/>
      <c r="BC1874" s="8"/>
    </row>
    <row r="1875" spans="1:55" x14ac:dyDescent="0.25">
      <c r="A1875" s="46">
        <v>71.2</v>
      </c>
      <c r="B1875" s="48" t="b">
        <v>1</v>
      </c>
      <c r="U1875" s="37"/>
      <c r="V1875" s="37"/>
      <c r="W1875" s="9"/>
      <c r="X1875" s="8"/>
      <c r="Y1875" s="8"/>
      <c r="Z1875" s="8"/>
      <c r="AA1875" s="8"/>
      <c r="AB1875" s="8"/>
      <c r="AC1875" s="8"/>
      <c r="AD1875" s="8"/>
      <c r="AE1875" s="8"/>
      <c r="AG1875" s="37"/>
      <c r="AH1875" s="37"/>
      <c r="AI1875" s="9"/>
      <c r="AJ1875" s="8"/>
      <c r="AK1875" s="8"/>
      <c r="AL1875" s="8"/>
      <c r="AM1875" s="8"/>
      <c r="AN1875" s="8"/>
      <c r="AO1875" s="8"/>
      <c r="AP1875" s="8"/>
      <c r="AQ1875" s="8"/>
      <c r="AS1875" s="37"/>
      <c r="AT1875" s="37"/>
      <c r="AU1875" s="9"/>
      <c r="AV1875" s="8"/>
      <c r="AW1875" s="8"/>
      <c r="AX1875" s="8"/>
      <c r="AY1875" s="8"/>
      <c r="AZ1875" s="8"/>
      <c r="BA1875" s="8"/>
      <c r="BB1875" s="8"/>
      <c r="BC1875" s="8"/>
    </row>
    <row r="1876" spans="1:55" x14ac:dyDescent="0.25">
      <c r="A1876" s="46">
        <v>71</v>
      </c>
      <c r="B1876" s="48" t="b">
        <v>1</v>
      </c>
      <c r="U1876" s="37"/>
      <c r="V1876" s="37"/>
      <c r="W1876" s="9"/>
      <c r="X1876" s="8"/>
      <c r="Y1876" s="8"/>
      <c r="Z1876" s="8"/>
      <c r="AA1876" s="8"/>
      <c r="AB1876" s="8"/>
      <c r="AC1876" s="8"/>
      <c r="AD1876" s="8"/>
      <c r="AE1876" s="8"/>
      <c r="AG1876" s="37"/>
      <c r="AH1876" s="37"/>
      <c r="AI1876" s="9"/>
      <c r="AJ1876" s="8"/>
      <c r="AK1876" s="8"/>
      <c r="AL1876" s="8"/>
      <c r="AM1876" s="8"/>
      <c r="AN1876" s="8"/>
      <c r="AO1876" s="8"/>
      <c r="AP1876" s="8"/>
      <c r="AQ1876" s="8"/>
      <c r="AS1876" s="37"/>
      <c r="AT1876" s="37"/>
      <c r="AU1876" s="9"/>
      <c r="AV1876" s="8"/>
      <c r="AW1876" s="8"/>
      <c r="AX1876" s="8"/>
      <c r="AY1876" s="8"/>
      <c r="AZ1876" s="8"/>
      <c r="BA1876" s="8"/>
      <c r="BB1876" s="8"/>
      <c r="BC1876" s="8"/>
    </row>
    <row r="1877" spans="1:55" x14ac:dyDescent="0.25">
      <c r="A1877" s="46">
        <v>76</v>
      </c>
      <c r="B1877" s="48" t="b">
        <v>1</v>
      </c>
      <c r="U1877" s="37"/>
      <c r="V1877" s="37"/>
      <c r="W1877" s="9"/>
      <c r="X1877" s="8"/>
      <c r="Y1877" s="8"/>
      <c r="Z1877" s="8"/>
      <c r="AA1877" s="8"/>
      <c r="AB1877" s="8"/>
      <c r="AC1877" s="8"/>
      <c r="AD1877" s="8"/>
      <c r="AE1877" s="8"/>
      <c r="AG1877" s="37"/>
      <c r="AH1877" s="37"/>
      <c r="AI1877" s="9"/>
      <c r="AJ1877" s="8"/>
      <c r="AK1877" s="8"/>
      <c r="AL1877" s="8"/>
      <c r="AM1877" s="8"/>
      <c r="AN1877" s="8"/>
      <c r="AO1877" s="8"/>
      <c r="AP1877" s="8"/>
      <c r="AQ1877" s="8"/>
      <c r="AS1877" s="37"/>
      <c r="AT1877" s="37"/>
      <c r="AU1877" s="9"/>
      <c r="AV1877" s="8"/>
      <c r="AW1877" s="8"/>
      <c r="AX1877" s="8"/>
      <c r="AY1877" s="8"/>
      <c r="AZ1877" s="8"/>
      <c r="BA1877" s="8"/>
      <c r="BB1877" s="8"/>
      <c r="BC1877" s="8"/>
    </row>
    <row r="1878" spans="1:55" x14ac:dyDescent="0.25">
      <c r="A1878" s="46">
        <v>75</v>
      </c>
      <c r="B1878" s="48" t="b">
        <v>1</v>
      </c>
      <c r="U1878" s="37"/>
      <c r="V1878" s="37"/>
      <c r="W1878" s="9"/>
      <c r="X1878" s="8"/>
      <c r="Y1878" s="8"/>
      <c r="Z1878" s="8"/>
      <c r="AA1878" s="8"/>
      <c r="AB1878" s="8"/>
      <c r="AC1878" s="8"/>
      <c r="AD1878" s="8"/>
      <c r="AE1878" s="8"/>
      <c r="AG1878" s="37"/>
      <c r="AH1878" s="37"/>
      <c r="AI1878" s="9"/>
      <c r="AJ1878" s="8"/>
      <c r="AK1878" s="8"/>
      <c r="AL1878" s="8"/>
      <c r="AM1878" s="8"/>
      <c r="AN1878" s="8"/>
      <c r="AO1878" s="8"/>
      <c r="AP1878" s="8"/>
      <c r="AQ1878" s="8"/>
      <c r="AS1878" s="37"/>
      <c r="AT1878" s="37"/>
      <c r="AU1878" s="9"/>
      <c r="AV1878" s="8"/>
      <c r="AW1878" s="8"/>
      <c r="AX1878" s="8"/>
      <c r="AY1878" s="8"/>
      <c r="AZ1878" s="8"/>
      <c r="BA1878" s="8"/>
      <c r="BB1878" s="8"/>
      <c r="BC1878" s="8"/>
    </row>
    <row r="1879" spans="1:55" x14ac:dyDescent="0.25">
      <c r="A1879" s="46">
        <v>73</v>
      </c>
      <c r="B1879" s="48" t="b">
        <v>1</v>
      </c>
      <c r="U1879" s="37"/>
      <c r="V1879" s="37"/>
      <c r="W1879" s="9"/>
      <c r="X1879" s="8"/>
      <c r="Y1879" s="8"/>
      <c r="Z1879" s="8"/>
      <c r="AA1879" s="8"/>
      <c r="AB1879" s="8"/>
      <c r="AC1879" s="8"/>
      <c r="AD1879" s="8"/>
      <c r="AE1879" s="8"/>
      <c r="AG1879" s="37"/>
      <c r="AH1879" s="37"/>
      <c r="AI1879" s="9"/>
      <c r="AJ1879" s="8"/>
      <c r="AK1879" s="8"/>
      <c r="AL1879" s="8"/>
      <c r="AM1879" s="8"/>
      <c r="AN1879" s="8"/>
      <c r="AO1879" s="8"/>
      <c r="AP1879" s="8"/>
      <c r="AQ1879" s="8"/>
      <c r="AS1879" s="37"/>
      <c r="AT1879" s="37"/>
      <c r="AU1879" s="9"/>
      <c r="AV1879" s="8"/>
      <c r="AW1879" s="8"/>
      <c r="AX1879" s="8"/>
      <c r="AY1879" s="8"/>
      <c r="AZ1879" s="8"/>
      <c r="BA1879" s="8"/>
      <c r="BB1879" s="8"/>
      <c r="BC1879" s="8"/>
    </row>
    <row r="1880" spans="1:55" x14ac:dyDescent="0.25">
      <c r="A1880" s="46">
        <v>73</v>
      </c>
      <c r="B1880" s="48" t="b">
        <v>1</v>
      </c>
      <c r="U1880" s="37"/>
      <c r="V1880" s="37"/>
      <c r="W1880" s="9"/>
      <c r="X1880" s="8"/>
      <c r="Y1880" s="8"/>
      <c r="Z1880" s="8"/>
      <c r="AA1880" s="8"/>
      <c r="AB1880" s="8"/>
      <c r="AC1880" s="8"/>
      <c r="AD1880" s="8"/>
      <c r="AE1880" s="8"/>
      <c r="AG1880" s="37"/>
      <c r="AH1880" s="37"/>
      <c r="AI1880" s="9"/>
      <c r="AJ1880" s="8"/>
      <c r="AK1880" s="8"/>
      <c r="AL1880" s="8"/>
      <c r="AM1880" s="8"/>
      <c r="AN1880" s="8"/>
      <c r="AO1880" s="8"/>
      <c r="AP1880" s="8"/>
      <c r="AQ1880" s="8"/>
      <c r="AS1880" s="37"/>
      <c r="AT1880" s="37"/>
      <c r="AU1880" s="9"/>
      <c r="AV1880" s="8"/>
      <c r="AW1880" s="8"/>
      <c r="AX1880" s="8"/>
      <c r="AY1880" s="8"/>
      <c r="AZ1880" s="8"/>
      <c r="BA1880" s="8"/>
      <c r="BB1880" s="8"/>
      <c r="BC1880" s="8"/>
    </row>
    <row r="1881" spans="1:55" x14ac:dyDescent="0.25">
      <c r="A1881" s="46">
        <v>61.8</v>
      </c>
      <c r="B1881" s="48" t="b">
        <v>1</v>
      </c>
      <c r="U1881" s="37"/>
      <c r="V1881" s="37"/>
      <c r="W1881" s="9"/>
      <c r="X1881" s="8"/>
      <c r="Y1881" s="8"/>
      <c r="Z1881" s="8"/>
      <c r="AA1881" s="8"/>
      <c r="AB1881" s="8"/>
      <c r="AC1881" s="8"/>
      <c r="AD1881" s="8"/>
      <c r="AE1881" s="8"/>
      <c r="AG1881" s="37"/>
      <c r="AH1881" s="37"/>
      <c r="AI1881" s="9"/>
      <c r="AJ1881" s="8"/>
      <c r="AK1881" s="8"/>
      <c r="AL1881" s="8"/>
      <c r="AM1881" s="8"/>
      <c r="AN1881" s="8"/>
      <c r="AO1881" s="8"/>
      <c r="AP1881" s="8"/>
      <c r="AQ1881" s="8"/>
      <c r="AS1881" s="37"/>
      <c r="AT1881" s="37"/>
      <c r="AU1881" s="9"/>
      <c r="AV1881" s="8"/>
      <c r="AW1881" s="8"/>
      <c r="AX1881" s="8"/>
      <c r="AY1881" s="8"/>
      <c r="AZ1881" s="8"/>
      <c r="BA1881" s="8"/>
      <c r="BB1881" s="8"/>
      <c r="BC1881" s="8"/>
    </row>
    <row r="1882" spans="1:55" x14ac:dyDescent="0.25">
      <c r="A1882" s="46">
        <v>61.4</v>
      </c>
      <c r="B1882" s="48" t="b">
        <v>1</v>
      </c>
      <c r="U1882" s="37"/>
      <c r="V1882" s="37"/>
      <c r="W1882" s="9"/>
      <c r="X1882" s="8"/>
      <c r="Y1882" s="8"/>
      <c r="Z1882" s="8"/>
      <c r="AA1882" s="8"/>
      <c r="AB1882" s="8"/>
      <c r="AC1882" s="8"/>
      <c r="AD1882" s="8"/>
      <c r="AE1882" s="8"/>
      <c r="AG1882" s="37"/>
      <c r="AH1882" s="37"/>
      <c r="AI1882" s="9"/>
      <c r="AJ1882" s="8"/>
      <c r="AK1882" s="8"/>
      <c r="AL1882" s="8"/>
      <c r="AM1882" s="8"/>
      <c r="AN1882" s="8"/>
      <c r="AO1882" s="8"/>
      <c r="AP1882" s="8"/>
      <c r="AQ1882" s="8"/>
      <c r="AS1882" s="37"/>
      <c r="AT1882" s="37"/>
      <c r="AU1882" s="9"/>
      <c r="AV1882" s="8"/>
      <c r="AW1882" s="8"/>
      <c r="AX1882" s="8"/>
      <c r="AY1882" s="8"/>
      <c r="AZ1882" s="8"/>
      <c r="BA1882" s="8"/>
      <c r="BB1882" s="8"/>
      <c r="BC1882" s="8"/>
    </row>
    <row r="1883" spans="1:55" x14ac:dyDescent="0.25">
      <c r="A1883" s="46">
        <v>69</v>
      </c>
      <c r="B1883" s="48" t="b">
        <v>1</v>
      </c>
      <c r="U1883" s="37"/>
      <c r="V1883" s="37"/>
      <c r="W1883" s="9"/>
      <c r="X1883" s="8"/>
      <c r="Y1883" s="8"/>
      <c r="Z1883" s="8"/>
      <c r="AA1883" s="8"/>
      <c r="AB1883" s="8"/>
      <c r="AC1883" s="8"/>
      <c r="AD1883" s="8"/>
      <c r="AE1883" s="8"/>
      <c r="AG1883" s="37"/>
      <c r="AH1883" s="37"/>
      <c r="AI1883" s="9"/>
      <c r="AJ1883" s="8"/>
      <c r="AK1883" s="8"/>
      <c r="AL1883" s="8"/>
      <c r="AM1883" s="8"/>
      <c r="AN1883" s="8"/>
      <c r="AO1883" s="8"/>
      <c r="AP1883" s="8"/>
      <c r="AQ1883" s="8"/>
      <c r="AS1883" s="37"/>
      <c r="AT1883" s="37"/>
      <c r="AU1883" s="9"/>
      <c r="AV1883" s="8"/>
      <c r="AW1883" s="8"/>
      <c r="AX1883" s="8"/>
      <c r="AY1883" s="8"/>
      <c r="AZ1883" s="8"/>
      <c r="BA1883" s="8"/>
      <c r="BB1883" s="8"/>
      <c r="BC1883" s="8"/>
    </row>
    <row r="1884" spans="1:55" x14ac:dyDescent="0.25">
      <c r="A1884" s="46">
        <v>63</v>
      </c>
      <c r="B1884" s="48" t="b">
        <v>1</v>
      </c>
      <c r="U1884" s="37"/>
      <c r="V1884" s="37"/>
      <c r="W1884" s="9"/>
      <c r="X1884" s="8"/>
      <c r="Y1884" s="8"/>
      <c r="Z1884" s="8"/>
      <c r="AA1884" s="8"/>
      <c r="AB1884" s="8"/>
      <c r="AC1884" s="8"/>
      <c r="AD1884" s="8"/>
      <c r="AE1884" s="8"/>
      <c r="AG1884" s="37"/>
      <c r="AH1884" s="37"/>
      <c r="AI1884" s="9"/>
      <c r="AJ1884" s="8"/>
      <c r="AK1884" s="8"/>
      <c r="AL1884" s="8"/>
      <c r="AM1884" s="8"/>
      <c r="AN1884" s="8"/>
      <c r="AO1884" s="8"/>
      <c r="AP1884" s="8"/>
      <c r="AQ1884" s="8"/>
      <c r="AS1884" s="37"/>
      <c r="AT1884" s="37"/>
      <c r="AU1884" s="9"/>
      <c r="AV1884" s="8"/>
      <c r="AW1884" s="8"/>
      <c r="AX1884" s="8"/>
      <c r="AY1884" s="8"/>
      <c r="AZ1884" s="8"/>
      <c r="BA1884" s="8"/>
      <c r="BB1884" s="8"/>
      <c r="BC1884" s="8"/>
    </row>
    <row r="1885" spans="1:55" x14ac:dyDescent="0.25">
      <c r="A1885" s="46">
        <v>59.4</v>
      </c>
      <c r="B1885" s="48" t="b">
        <v>1</v>
      </c>
      <c r="U1885" s="37"/>
      <c r="V1885" s="37"/>
      <c r="W1885" s="9"/>
      <c r="X1885" s="8"/>
      <c r="Y1885" s="8"/>
      <c r="Z1885" s="8"/>
      <c r="AA1885" s="8"/>
      <c r="AB1885" s="8"/>
      <c r="AC1885" s="8"/>
      <c r="AD1885" s="8"/>
      <c r="AE1885" s="8"/>
      <c r="AG1885" s="37"/>
      <c r="AH1885" s="37"/>
      <c r="AI1885" s="9"/>
      <c r="AJ1885" s="8"/>
      <c r="AK1885" s="8"/>
      <c r="AL1885" s="8"/>
      <c r="AM1885" s="8"/>
      <c r="AN1885" s="8"/>
      <c r="AO1885" s="8"/>
      <c r="AP1885" s="8"/>
      <c r="AQ1885" s="8"/>
      <c r="AS1885" s="37"/>
      <c r="AT1885" s="37"/>
      <c r="AU1885" s="9"/>
      <c r="AV1885" s="8"/>
      <c r="AW1885" s="8"/>
      <c r="AX1885" s="8"/>
      <c r="AY1885" s="8"/>
      <c r="AZ1885" s="8"/>
      <c r="BA1885" s="8"/>
      <c r="BB1885" s="8"/>
      <c r="BC1885" s="8"/>
    </row>
    <row r="1886" spans="1:55" x14ac:dyDescent="0.25">
      <c r="A1886" s="46">
        <v>58.2</v>
      </c>
      <c r="B1886" s="48" t="b">
        <v>1</v>
      </c>
      <c r="U1886" s="37"/>
      <c r="V1886" s="37"/>
      <c r="W1886" s="9"/>
      <c r="X1886" s="8"/>
      <c r="Y1886" s="8"/>
      <c r="Z1886" s="8"/>
      <c r="AA1886" s="8"/>
      <c r="AB1886" s="8"/>
      <c r="AC1886" s="8"/>
      <c r="AD1886" s="8"/>
      <c r="AE1886" s="8"/>
      <c r="AG1886" s="37"/>
      <c r="AH1886" s="37"/>
      <c r="AI1886" s="9"/>
      <c r="AJ1886" s="8"/>
      <c r="AK1886" s="8"/>
      <c r="AL1886" s="8"/>
      <c r="AM1886" s="8"/>
      <c r="AN1886" s="8"/>
      <c r="AO1886" s="8"/>
      <c r="AP1886" s="8"/>
      <c r="AQ1886" s="8"/>
      <c r="AS1886" s="37"/>
      <c r="AT1886" s="37"/>
      <c r="AU1886" s="9"/>
      <c r="AV1886" s="8"/>
      <c r="AW1886" s="8"/>
      <c r="AX1886" s="8"/>
      <c r="AY1886" s="8"/>
      <c r="AZ1886" s="8"/>
      <c r="BA1886" s="8"/>
      <c r="BB1886" s="8"/>
      <c r="BC1886" s="8"/>
    </row>
    <row r="1887" spans="1:55" x14ac:dyDescent="0.25">
      <c r="A1887" s="46">
        <v>57.1</v>
      </c>
      <c r="B1887" s="48" t="b">
        <v>1</v>
      </c>
      <c r="U1887" s="37"/>
      <c r="V1887" s="37"/>
      <c r="W1887" s="9"/>
      <c r="X1887" s="8"/>
      <c r="Y1887" s="8"/>
      <c r="Z1887" s="8"/>
      <c r="AA1887" s="8"/>
      <c r="AB1887" s="8"/>
      <c r="AC1887" s="8"/>
      <c r="AD1887" s="8"/>
      <c r="AE1887" s="8"/>
      <c r="AG1887" s="37"/>
      <c r="AH1887" s="37"/>
      <c r="AI1887" s="9"/>
      <c r="AJ1887" s="8"/>
      <c r="AK1887" s="8"/>
      <c r="AL1887" s="8"/>
      <c r="AM1887" s="8"/>
      <c r="AN1887" s="8"/>
      <c r="AO1887" s="8"/>
      <c r="AP1887" s="8"/>
      <c r="AQ1887" s="8"/>
      <c r="AS1887" s="37"/>
      <c r="AT1887" s="37"/>
      <c r="AU1887" s="9"/>
      <c r="AV1887" s="8"/>
      <c r="AW1887" s="8"/>
      <c r="AX1887" s="8"/>
      <c r="AY1887" s="8"/>
      <c r="AZ1887" s="8"/>
      <c r="BA1887" s="8"/>
      <c r="BB1887" s="8"/>
      <c r="BC1887" s="8"/>
    </row>
    <row r="1888" spans="1:55" x14ac:dyDescent="0.25">
      <c r="A1888" s="46">
        <v>56</v>
      </c>
      <c r="B1888" s="48" t="b">
        <v>1</v>
      </c>
      <c r="U1888" s="37"/>
      <c r="V1888" s="37"/>
      <c r="W1888" s="9"/>
      <c r="X1888" s="8"/>
      <c r="Y1888" s="8"/>
      <c r="Z1888" s="8"/>
      <c r="AA1888" s="8"/>
      <c r="AB1888" s="8"/>
      <c r="AC1888" s="8"/>
      <c r="AD1888" s="8"/>
      <c r="AE1888" s="8"/>
      <c r="AG1888" s="37"/>
      <c r="AH1888" s="37"/>
      <c r="AI1888" s="9"/>
      <c r="AJ1888" s="8"/>
      <c r="AK1888" s="8"/>
      <c r="AL1888" s="8"/>
      <c r="AM1888" s="8"/>
      <c r="AN1888" s="8"/>
      <c r="AO1888" s="8"/>
      <c r="AP1888" s="8"/>
      <c r="AQ1888" s="8"/>
      <c r="AS1888" s="37"/>
      <c r="AT1888" s="37"/>
      <c r="AU1888" s="9"/>
      <c r="AV1888" s="8"/>
      <c r="AW1888" s="8"/>
      <c r="AX1888" s="8"/>
      <c r="AY1888" s="8"/>
      <c r="AZ1888" s="8"/>
      <c r="BA1888" s="8"/>
      <c r="BB1888" s="8"/>
      <c r="BC1888" s="8"/>
    </row>
    <row r="1889" spans="1:55" x14ac:dyDescent="0.25">
      <c r="A1889" s="46">
        <v>55.2</v>
      </c>
      <c r="B1889" s="48" t="b">
        <v>1</v>
      </c>
      <c r="U1889" s="37"/>
      <c r="V1889" s="37"/>
      <c r="W1889" s="9"/>
      <c r="X1889" s="8"/>
      <c r="Y1889" s="8"/>
      <c r="Z1889" s="8"/>
      <c r="AA1889" s="8"/>
      <c r="AB1889" s="8"/>
      <c r="AC1889" s="8"/>
      <c r="AD1889" s="8"/>
      <c r="AE1889" s="8"/>
      <c r="AG1889" s="37"/>
      <c r="AH1889" s="37"/>
      <c r="AI1889" s="9"/>
      <c r="AJ1889" s="8"/>
      <c r="AK1889" s="8"/>
      <c r="AL1889" s="8"/>
      <c r="AM1889" s="8"/>
      <c r="AN1889" s="8"/>
      <c r="AO1889" s="8"/>
      <c r="AP1889" s="8"/>
      <c r="AQ1889" s="8"/>
      <c r="AS1889" s="37"/>
      <c r="AT1889" s="37"/>
      <c r="AU1889" s="9"/>
      <c r="AV1889" s="8"/>
      <c r="AW1889" s="8"/>
      <c r="AX1889" s="8"/>
      <c r="AY1889" s="8"/>
      <c r="AZ1889" s="8"/>
      <c r="BA1889" s="8"/>
      <c r="BB1889" s="8"/>
      <c r="BC1889" s="8"/>
    </row>
    <row r="1890" spans="1:55" x14ac:dyDescent="0.25">
      <c r="A1890" s="46">
        <v>54.5</v>
      </c>
      <c r="B1890" s="48" t="b">
        <v>1</v>
      </c>
      <c r="U1890" s="37"/>
      <c r="V1890" s="37"/>
      <c r="W1890" s="9"/>
      <c r="X1890" s="8"/>
      <c r="Y1890" s="8"/>
      <c r="Z1890" s="8"/>
      <c r="AA1890" s="8"/>
      <c r="AB1890" s="8"/>
      <c r="AC1890" s="8"/>
      <c r="AD1890" s="8"/>
      <c r="AE1890" s="8"/>
      <c r="AG1890" s="37"/>
      <c r="AH1890" s="37"/>
      <c r="AI1890" s="9"/>
      <c r="AJ1890" s="8"/>
      <c r="AK1890" s="8"/>
      <c r="AL1890" s="8"/>
      <c r="AM1890" s="8"/>
      <c r="AN1890" s="8"/>
      <c r="AO1890" s="8"/>
      <c r="AP1890" s="8"/>
      <c r="AQ1890" s="8"/>
      <c r="AS1890" s="37"/>
      <c r="AT1890" s="37"/>
      <c r="AU1890" s="9"/>
      <c r="AV1890" s="8"/>
      <c r="AW1890" s="8"/>
      <c r="AX1890" s="8"/>
      <c r="AY1890" s="8"/>
      <c r="AZ1890" s="8"/>
      <c r="BA1890" s="8"/>
      <c r="BB1890" s="8"/>
      <c r="BC1890" s="8"/>
    </row>
    <row r="1891" spans="1:55" x14ac:dyDescent="0.25">
      <c r="A1891" s="46">
        <v>53.7</v>
      </c>
      <c r="B1891" s="48" t="b">
        <v>1</v>
      </c>
      <c r="U1891" s="37"/>
      <c r="V1891" s="37"/>
      <c r="W1891" s="9"/>
      <c r="X1891" s="8"/>
      <c r="Y1891" s="8"/>
      <c r="Z1891" s="8"/>
      <c r="AA1891" s="8"/>
      <c r="AB1891" s="8"/>
      <c r="AC1891" s="8"/>
      <c r="AD1891" s="8"/>
      <c r="AE1891" s="8"/>
      <c r="AG1891" s="37"/>
      <c r="AH1891" s="37"/>
      <c r="AI1891" s="9"/>
      <c r="AJ1891" s="8"/>
      <c r="AK1891" s="8"/>
      <c r="AL1891" s="8"/>
      <c r="AM1891" s="8"/>
      <c r="AN1891" s="8"/>
      <c r="AO1891" s="8"/>
      <c r="AP1891" s="8"/>
      <c r="AQ1891" s="8"/>
      <c r="AS1891" s="37"/>
      <c r="AT1891" s="37"/>
      <c r="AU1891" s="9"/>
      <c r="AV1891" s="8"/>
      <c r="AW1891" s="8"/>
      <c r="AX1891" s="8"/>
      <c r="AY1891" s="8"/>
      <c r="AZ1891" s="8"/>
      <c r="BA1891" s="8"/>
      <c r="BB1891" s="8"/>
      <c r="BC1891" s="8"/>
    </row>
    <row r="1892" spans="1:55" x14ac:dyDescent="0.25">
      <c r="A1892" s="46">
        <v>52.9</v>
      </c>
      <c r="B1892" s="48" t="b">
        <v>1</v>
      </c>
      <c r="U1892" s="37"/>
      <c r="V1892" s="37"/>
      <c r="W1892" s="9"/>
      <c r="X1892" s="8"/>
      <c r="Y1892" s="8"/>
      <c r="Z1892" s="8"/>
      <c r="AA1892" s="8"/>
      <c r="AB1892" s="8"/>
      <c r="AC1892" s="8"/>
      <c r="AD1892" s="8"/>
      <c r="AE1892" s="8"/>
      <c r="AG1892" s="37"/>
      <c r="AH1892" s="37"/>
      <c r="AI1892" s="9"/>
      <c r="AJ1892" s="8"/>
      <c r="AK1892" s="8"/>
      <c r="AL1892" s="8"/>
      <c r="AM1892" s="8"/>
      <c r="AN1892" s="8"/>
      <c r="AO1892" s="8"/>
      <c r="AP1892" s="8"/>
      <c r="AQ1892" s="8"/>
      <c r="AS1892" s="37"/>
      <c r="AT1892" s="37"/>
      <c r="AU1892" s="9"/>
      <c r="AV1892" s="8"/>
      <c r="AW1892" s="8"/>
      <c r="AX1892" s="8"/>
      <c r="AY1892" s="8"/>
      <c r="AZ1892" s="8"/>
      <c r="BA1892" s="8"/>
      <c r="BB1892" s="8"/>
      <c r="BC1892" s="8"/>
    </row>
    <row r="1893" spans="1:55" x14ac:dyDescent="0.25">
      <c r="A1893" s="46">
        <v>52.1</v>
      </c>
      <c r="B1893" s="48" t="b">
        <v>1</v>
      </c>
      <c r="U1893" s="37"/>
      <c r="V1893" s="37"/>
      <c r="W1893" s="9"/>
      <c r="X1893" s="8"/>
      <c r="Y1893" s="8"/>
      <c r="Z1893" s="8"/>
      <c r="AA1893" s="8"/>
      <c r="AB1893" s="8"/>
      <c r="AC1893" s="8"/>
      <c r="AD1893" s="8"/>
      <c r="AE1893" s="8"/>
      <c r="AG1893" s="37"/>
      <c r="AH1893" s="37"/>
      <c r="AI1893" s="9"/>
      <c r="AJ1893" s="8"/>
      <c r="AK1893" s="8"/>
      <c r="AL1893" s="8"/>
      <c r="AM1893" s="8"/>
      <c r="AN1893" s="8"/>
      <c r="AO1893" s="8"/>
      <c r="AP1893" s="8"/>
      <c r="AQ1893" s="8"/>
      <c r="AS1893" s="37"/>
      <c r="AT1893" s="37"/>
      <c r="AU1893" s="9"/>
      <c r="AV1893" s="8"/>
      <c r="AW1893" s="8"/>
      <c r="AX1893" s="8"/>
      <c r="AY1893" s="8"/>
      <c r="AZ1893" s="8"/>
      <c r="BA1893" s="8"/>
      <c r="BB1893" s="8"/>
      <c r="BC1893" s="8"/>
    </row>
    <row r="1894" spans="1:55" x14ac:dyDescent="0.25">
      <c r="A1894" s="46">
        <v>51.4</v>
      </c>
      <c r="B1894" s="48" t="b">
        <v>1</v>
      </c>
      <c r="U1894" s="37"/>
      <c r="V1894" s="37"/>
      <c r="W1894" s="9"/>
      <c r="X1894" s="8"/>
      <c r="Y1894" s="8"/>
      <c r="Z1894" s="8"/>
      <c r="AA1894" s="8"/>
      <c r="AB1894" s="8"/>
      <c r="AC1894" s="8"/>
      <c r="AD1894" s="8"/>
      <c r="AE1894" s="8"/>
      <c r="AG1894" s="37"/>
      <c r="AH1894" s="37"/>
      <c r="AI1894" s="9"/>
      <c r="AJ1894" s="8"/>
      <c r="AK1894" s="8"/>
      <c r="AL1894" s="8"/>
      <c r="AM1894" s="8"/>
      <c r="AN1894" s="8"/>
      <c r="AO1894" s="8"/>
      <c r="AP1894" s="8"/>
      <c r="AQ1894" s="8"/>
      <c r="AS1894" s="37"/>
      <c r="AT1894" s="37"/>
      <c r="AU1894" s="9"/>
      <c r="AV1894" s="8"/>
      <c r="AW1894" s="8"/>
      <c r="AX1894" s="8"/>
      <c r="AY1894" s="8"/>
      <c r="AZ1894" s="8"/>
      <c r="BA1894" s="8"/>
      <c r="BB1894" s="8"/>
      <c r="BC1894" s="8"/>
    </row>
    <row r="1895" spans="1:55" x14ac:dyDescent="0.25">
      <c r="A1895" s="46">
        <v>56</v>
      </c>
      <c r="B1895" s="48" t="b">
        <v>1</v>
      </c>
      <c r="U1895" s="37"/>
      <c r="V1895" s="37"/>
      <c r="W1895" s="9"/>
      <c r="X1895" s="8"/>
      <c r="Y1895" s="8"/>
      <c r="Z1895" s="8"/>
      <c r="AA1895" s="8"/>
      <c r="AB1895" s="8"/>
      <c r="AC1895" s="8"/>
      <c r="AD1895" s="8"/>
      <c r="AE1895" s="8"/>
      <c r="AG1895" s="37"/>
      <c r="AH1895" s="37"/>
      <c r="AI1895" s="9"/>
      <c r="AJ1895" s="8"/>
      <c r="AK1895" s="8"/>
      <c r="AL1895" s="8"/>
      <c r="AM1895" s="8"/>
      <c r="AN1895" s="8"/>
      <c r="AO1895" s="8"/>
      <c r="AP1895" s="8"/>
      <c r="AQ1895" s="8"/>
      <c r="AS1895" s="37"/>
      <c r="AT1895" s="37"/>
      <c r="AU1895" s="9"/>
      <c r="AV1895" s="8"/>
      <c r="AW1895" s="8"/>
      <c r="AX1895" s="8"/>
      <c r="AY1895" s="8"/>
      <c r="AZ1895" s="8"/>
      <c r="BA1895" s="8"/>
      <c r="BB1895" s="8"/>
      <c r="BC1895" s="8"/>
    </row>
    <row r="1896" spans="1:55" x14ac:dyDescent="0.25">
      <c r="A1896" s="46">
        <v>50</v>
      </c>
      <c r="B1896" s="48" t="b">
        <v>1</v>
      </c>
      <c r="U1896" s="37"/>
      <c r="V1896" s="37"/>
      <c r="W1896" s="9"/>
      <c r="X1896" s="8"/>
      <c r="Y1896" s="8"/>
      <c r="Z1896" s="8"/>
      <c r="AA1896" s="8"/>
      <c r="AB1896" s="8"/>
      <c r="AC1896" s="8"/>
      <c r="AD1896" s="8"/>
      <c r="AE1896" s="8"/>
      <c r="AG1896" s="37"/>
      <c r="AH1896" s="37"/>
      <c r="AI1896" s="9"/>
      <c r="AJ1896" s="8"/>
      <c r="AK1896" s="8"/>
      <c r="AL1896" s="8"/>
      <c r="AM1896" s="8"/>
      <c r="AN1896" s="8"/>
      <c r="AO1896" s="8"/>
      <c r="AP1896" s="8"/>
      <c r="AQ1896" s="8"/>
      <c r="AS1896" s="37"/>
      <c r="AT1896" s="37"/>
      <c r="AU1896" s="9"/>
      <c r="AV1896" s="8"/>
      <c r="AW1896" s="8"/>
      <c r="AX1896" s="8"/>
      <c r="AY1896" s="8"/>
      <c r="AZ1896" s="8"/>
      <c r="BA1896" s="8"/>
      <c r="BB1896" s="8"/>
      <c r="BC1896" s="8"/>
    </row>
    <row r="1897" spans="1:55" x14ac:dyDescent="0.25">
      <c r="A1897" s="46">
        <v>54.5</v>
      </c>
      <c r="B1897" s="48" t="b">
        <v>1</v>
      </c>
      <c r="U1897" s="37"/>
      <c r="V1897" s="37"/>
      <c r="W1897" s="9"/>
      <c r="X1897" s="8"/>
      <c r="Y1897" s="8"/>
      <c r="Z1897" s="8"/>
      <c r="AA1897" s="8"/>
      <c r="AB1897" s="8"/>
      <c r="AC1897" s="8"/>
      <c r="AD1897" s="8"/>
      <c r="AE1897" s="8"/>
      <c r="AG1897" s="37"/>
      <c r="AH1897" s="37"/>
      <c r="AI1897" s="9"/>
      <c r="AJ1897" s="8"/>
      <c r="AK1897" s="8"/>
      <c r="AL1897" s="8"/>
      <c r="AM1897" s="8"/>
      <c r="AN1897" s="8"/>
      <c r="AO1897" s="8"/>
      <c r="AP1897" s="8"/>
      <c r="AQ1897" s="8"/>
      <c r="AS1897" s="37"/>
      <c r="AT1897" s="37"/>
      <c r="AU1897" s="9"/>
      <c r="AV1897" s="8"/>
      <c r="AW1897" s="8"/>
      <c r="AX1897" s="8"/>
      <c r="AY1897" s="8"/>
      <c r="AZ1897" s="8"/>
      <c r="BA1897" s="8"/>
      <c r="BB1897" s="8"/>
      <c r="BC1897" s="8"/>
    </row>
    <row r="1898" spans="1:55" x14ac:dyDescent="0.25">
      <c r="A1898" s="46">
        <v>53.6</v>
      </c>
      <c r="B1898" s="48" t="b">
        <v>1</v>
      </c>
      <c r="U1898" s="37"/>
      <c r="V1898" s="37"/>
      <c r="W1898" s="9"/>
      <c r="X1898" s="8"/>
      <c r="Y1898" s="8"/>
      <c r="Z1898" s="8"/>
      <c r="AA1898" s="8"/>
      <c r="AB1898" s="8"/>
      <c r="AC1898" s="8"/>
      <c r="AD1898" s="8"/>
      <c r="AE1898" s="8"/>
      <c r="AG1898" s="37"/>
      <c r="AH1898" s="37"/>
      <c r="AI1898" s="9"/>
      <c r="AJ1898" s="8"/>
      <c r="AK1898" s="8"/>
      <c r="AL1898" s="8"/>
      <c r="AM1898" s="8"/>
      <c r="AN1898" s="8"/>
      <c r="AO1898" s="8"/>
      <c r="AP1898" s="8"/>
      <c r="AQ1898" s="8"/>
      <c r="AS1898" s="37"/>
      <c r="AT1898" s="37"/>
      <c r="AU1898" s="9"/>
      <c r="AV1898" s="8"/>
      <c r="AW1898" s="8"/>
      <c r="AX1898" s="8"/>
      <c r="AY1898" s="8"/>
      <c r="AZ1898" s="8"/>
      <c r="BA1898" s="8"/>
      <c r="BB1898" s="8"/>
      <c r="BC1898" s="8"/>
    </row>
    <row r="1899" spans="1:55" x14ac:dyDescent="0.25">
      <c r="A1899" s="46">
        <v>53.2</v>
      </c>
      <c r="B1899" s="48" t="b">
        <v>1</v>
      </c>
      <c r="U1899" s="37"/>
      <c r="V1899" s="37"/>
      <c r="W1899" s="9"/>
      <c r="X1899" s="8"/>
      <c r="Y1899" s="8"/>
      <c r="Z1899" s="8"/>
      <c r="AA1899" s="8"/>
      <c r="AB1899" s="8"/>
      <c r="AC1899" s="8"/>
      <c r="AD1899" s="8"/>
      <c r="AE1899" s="8"/>
      <c r="AG1899" s="37"/>
      <c r="AH1899" s="37"/>
      <c r="AI1899" s="9"/>
      <c r="AJ1899" s="8"/>
      <c r="AK1899" s="8"/>
      <c r="AL1899" s="8"/>
      <c r="AM1899" s="8"/>
      <c r="AN1899" s="8"/>
      <c r="AO1899" s="8"/>
      <c r="AP1899" s="8"/>
      <c r="AQ1899" s="8"/>
      <c r="AS1899" s="37"/>
      <c r="AT1899" s="37"/>
      <c r="AU1899" s="9"/>
      <c r="AV1899" s="8"/>
      <c r="AW1899" s="8"/>
      <c r="AX1899" s="8"/>
      <c r="AY1899" s="8"/>
      <c r="AZ1899" s="8"/>
      <c r="BA1899" s="8"/>
      <c r="BB1899" s="8"/>
      <c r="BC1899" s="8"/>
    </row>
    <row r="1900" spans="1:55" x14ac:dyDescent="0.25">
      <c r="A1900" s="46">
        <v>52.7</v>
      </c>
      <c r="B1900" s="48" t="b">
        <v>1</v>
      </c>
      <c r="U1900" s="37"/>
      <c r="V1900" s="37"/>
      <c r="W1900" s="9"/>
      <c r="X1900" s="8"/>
      <c r="Y1900" s="8"/>
      <c r="Z1900" s="8"/>
      <c r="AA1900" s="8"/>
      <c r="AB1900" s="8"/>
      <c r="AC1900" s="8"/>
      <c r="AD1900" s="8"/>
      <c r="AE1900" s="8"/>
      <c r="AG1900" s="37"/>
      <c r="AH1900" s="37"/>
      <c r="AI1900" s="9"/>
      <c r="AJ1900" s="8"/>
      <c r="AK1900" s="8"/>
      <c r="AL1900" s="8"/>
      <c r="AM1900" s="8"/>
      <c r="AN1900" s="8"/>
      <c r="AO1900" s="8"/>
      <c r="AP1900" s="8"/>
      <c r="AQ1900" s="8"/>
      <c r="AS1900" s="37"/>
      <c r="AT1900" s="37"/>
      <c r="AU1900" s="9"/>
      <c r="AV1900" s="8"/>
      <c r="AW1900" s="8"/>
      <c r="AX1900" s="8"/>
      <c r="AY1900" s="8"/>
      <c r="AZ1900" s="8"/>
      <c r="BA1900" s="8"/>
      <c r="BB1900" s="8"/>
      <c r="BC1900" s="8"/>
    </row>
    <row r="1901" spans="1:55" x14ac:dyDescent="0.25">
      <c r="A1901" s="46">
        <v>52.3</v>
      </c>
      <c r="B1901" s="48" t="b">
        <v>1</v>
      </c>
      <c r="U1901" s="37"/>
      <c r="V1901" s="37"/>
      <c r="W1901" s="9"/>
      <c r="X1901" s="8"/>
      <c r="Y1901" s="8"/>
      <c r="Z1901" s="8"/>
      <c r="AA1901" s="8"/>
      <c r="AB1901" s="8"/>
      <c r="AC1901" s="8"/>
      <c r="AD1901" s="8"/>
      <c r="AE1901" s="8"/>
      <c r="AG1901" s="37"/>
      <c r="AH1901" s="37"/>
      <c r="AI1901" s="9"/>
      <c r="AJ1901" s="8"/>
      <c r="AK1901" s="8"/>
      <c r="AL1901" s="8"/>
      <c r="AM1901" s="8"/>
      <c r="AN1901" s="8"/>
      <c r="AO1901" s="8"/>
      <c r="AP1901" s="8"/>
      <c r="AQ1901" s="8"/>
      <c r="AS1901" s="37"/>
      <c r="AT1901" s="37"/>
      <c r="AU1901" s="9"/>
      <c r="AV1901" s="8"/>
      <c r="AW1901" s="8"/>
      <c r="AX1901" s="8"/>
      <c r="AY1901" s="8"/>
      <c r="AZ1901" s="8"/>
      <c r="BA1901" s="8"/>
      <c r="BB1901" s="8"/>
      <c r="BC1901" s="8"/>
    </row>
    <row r="1902" spans="1:55" x14ac:dyDescent="0.25">
      <c r="A1902" s="46">
        <v>52</v>
      </c>
      <c r="B1902" s="48" t="b">
        <v>1</v>
      </c>
      <c r="U1902" s="37"/>
      <c r="V1902" s="37"/>
      <c r="W1902" s="9"/>
      <c r="X1902" s="8"/>
      <c r="Y1902" s="8"/>
      <c r="Z1902" s="8"/>
      <c r="AA1902" s="8"/>
      <c r="AB1902" s="8"/>
      <c r="AC1902" s="8"/>
      <c r="AD1902" s="8"/>
      <c r="AE1902" s="8"/>
      <c r="AG1902" s="37"/>
      <c r="AH1902" s="37"/>
      <c r="AI1902" s="9"/>
      <c r="AJ1902" s="8"/>
      <c r="AK1902" s="8"/>
      <c r="AL1902" s="8"/>
      <c r="AM1902" s="8"/>
      <c r="AN1902" s="8"/>
      <c r="AO1902" s="8"/>
      <c r="AP1902" s="8"/>
      <c r="AQ1902" s="8"/>
      <c r="AS1902" s="37"/>
      <c r="AT1902" s="37"/>
      <c r="AU1902" s="9"/>
      <c r="AV1902" s="8"/>
      <c r="AW1902" s="8"/>
      <c r="AX1902" s="8"/>
      <c r="AY1902" s="8"/>
      <c r="AZ1902" s="8"/>
      <c r="BA1902" s="8"/>
      <c r="BB1902" s="8"/>
      <c r="BC1902" s="8"/>
    </row>
    <row r="1903" spans="1:55" x14ac:dyDescent="0.25">
      <c r="A1903" s="46">
        <v>51.6</v>
      </c>
      <c r="B1903" s="48" t="b">
        <v>1</v>
      </c>
      <c r="U1903" s="37"/>
      <c r="V1903" s="37"/>
      <c r="W1903" s="9"/>
      <c r="X1903" s="8"/>
      <c r="Y1903" s="8"/>
      <c r="Z1903" s="8"/>
      <c r="AA1903" s="8"/>
      <c r="AB1903" s="8"/>
      <c r="AC1903" s="8"/>
      <c r="AD1903" s="8"/>
      <c r="AE1903" s="8"/>
      <c r="AG1903" s="37"/>
      <c r="AH1903" s="37"/>
      <c r="AI1903" s="9"/>
      <c r="AJ1903" s="8"/>
      <c r="AK1903" s="8"/>
      <c r="AL1903" s="8"/>
      <c r="AM1903" s="8"/>
      <c r="AN1903" s="8"/>
      <c r="AO1903" s="8"/>
      <c r="AP1903" s="8"/>
      <c r="AQ1903" s="8"/>
      <c r="AS1903" s="37"/>
      <c r="AT1903" s="37"/>
      <c r="AU1903" s="9"/>
      <c r="AV1903" s="8"/>
      <c r="AW1903" s="8"/>
      <c r="AX1903" s="8"/>
      <c r="AY1903" s="8"/>
      <c r="AZ1903" s="8"/>
      <c r="BA1903" s="8"/>
      <c r="BB1903" s="8"/>
      <c r="BC1903" s="8"/>
    </row>
    <row r="1904" spans="1:55" x14ac:dyDescent="0.25">
      <c r="A1904" s="46">
        <v>59</v>
      </c>
      <c r="B1904" s="48" t="b">
        <v>1</v>
      </c>
      <c r="U1904" s="37"/>
      <c r="V1904" s="37"/>
      <c r="W1904" s="9"/>
      <c r="X1904" s="8"/>
      <c r="Y1904" s="8"/>
      <c r="Z1904" s="8"/>
      <c r="AA1904" s="8"/>
      <c r="AB1904" s="8"/>
      <c r="AC1904" s="8"/>
      <c r="AD1904" s="8"/>
      <c r="AE1904" s="8"/>
      <c r="AG1904" s="37"/>
      <c r="AH1904" s="37"/>
      <c r="AI1904" s="9"/>
      <c r="AJ1904" s="8"/>
      <c r="AK1904" s="8"/>
      <c r="AL1904" s="8"/>
      <c r="AM1904" s="8"/>
      <c r="AN1904" s="8"/>
      <c r="AO1904" s="8"/>
      <c r="AP1904" s="8"/>
      <c r="AQ1904" s="8"/>
      <c r="AS1904" s="37"/>
      <c r="AT1904" s="37"/>
      <c r="AU1904" s="9"/>
      <c r="AV1904" s="8"/>
      <c r="AW1904" s="8"/>
      <c r="AX1904" s="8"/>
      <c r="AY1904" s="8"/>
      <c r="AZ1904" s="8"/>
      <c r="BA1904" s="8"/>
      <c r="BB1904" s="8"/>
      <c r="BC1904" s="8"/>
    </row>
    <row r="1905" spans="1:55" x14ac:dyDescent="0.25">
      <c r="A1905" s="46">
        <v>55</v>
      </c>
      <c r="B1905" s="48" t="b">
        <v>1</v>
      </c>
      <c r="U1905" s="37"/>
      <c r="V1905" s="37"/>
      <c r="W1905" s="9"/>
      <c r="X1905" s="8"/>
      <c r="Y1905" s="8"/>
      <c r="Z1905" s="8"/>
      <c r="AA1905" s="8"/>
      <c r="AB1905" s="8"/>
      <c r="AC1905" s="8"/>
      <c r="AD1905" s="8"/>
      <c r="AE1905" s="8"/>
      <c r="AG1905" s="37"/>
      <c r="AH1905" s="37"/>
      <c r="AI1905" s="9"/>
      <c r="AJ1905" s="8"/>
      <c r="AK1905" s="8"/>
      <c r="AL1905" s="8"/>
      <c r="AM1905" s="8"/>
      <c r="AN1905" s="8"/>
      <c r="AO1905" s="8"/>
      <c r="AP1905" s="8"/>
      <c r="AQ1905" s="8"/>
      <c r="AS1905" s="37"/>
      <c r="AT1905" s="37"/>
      <c r="AU1905" s="9"/>
      <c r="AV1905" s="8"/>
      <c r="AW1905" s="8"/>
      <c r="AX1905" s="8"/>
      <c r="AY1905" s="8"/>
      <c r="AZ1905" s="8"/>
      <c r="BA1905" s="8"/>
      <c r="BB1905" s="8"/>
      <c r="BC1905" s="8"/>
    </row>
    <row r="1906" spans="1:55" x14ac:dyDescent="0.25">
      <c r="A1906" s="46">
        <v>49.8</v>
      </c>
      <c r="B1906" s="48" t="b">
        <v>1</v>
      </c>
      <c r="U1906" s="37"/>
      <c r="V1906" s="37"/>
      <c r="W1906" s="9"/>
      <c r="X1906" s="8"/>
      <c r="Y1906" s="8"/>
      <c r="Z1906" s="8"/>
      <c r="AA1906" s="8"/>
      <c r="AB1906" s="8"/>
      <c r="AC1906" s="8"/>
      <c r="AD1906" s="8"/>
      <c r="AE1906" s="8"/>
      <c r="AG1906" s="37"/>
      <c r="AH1906" s="37"/>
      <c r="AI1906" s="9"/>
      <c r="AJ1906" s="8"/>
      <c r="AK1906" s="8"/>
      <c r="AL1906" s="8"/>
      <c r="AM1906" s="8"/>
      <c r="AN1906" s="8"/>
      <c r="AO1906" s="8"/>
      <c r="AP1906" s="8"/>
      <c r="AQ1906" s="8"/>
      <c r="AS1906" s="37"/>
      <c r="AT1906" s="37"/>
      <c r="AU1906" s="9"/>
      <c r="AV1906" s="8"/>
      <c r="AW1906" s="8"/>
      <c r="AX1906" s="8"/>
      <c r="AY1906" s="8"/>
      <c r="AZ1906" s="8"/>
      <c r="BA1906" s="8"/>
      <c r="BB1906" s="8"/>
      <c r="BC1906" s="8"/>
    </row>
    <row r="1907" spans="1:55" x14ac:dyDescent="0.25">
      <c r="A1907" s="46">
        <v>49.2</v>
      </c>
      <c r="B1907" s="48" t="b">
        <v>1</v>
      </c>
      <c r="U1907" s="37"/>
      <c r="V1907" s="37"/>
      <c r="W1907" s="9"/>
      <c r="X1907" s="8"/>
      <c r="Y1907" s="8"/>
      <c r="Z1907" s="8"/>
      <c r="AA1907" s="8"/>
      <c r="AB1907" s="8"/>
      <c r="AC1907" s="8"/>
      <c r="AD1907" s="8"/>
      <c r="AE1907" s="8"/>
      <c r="AG1907" s="37"/>
      <c r="AH1907" s="37"/>
      <c r="AI1907" s="9"/>
      <c r="AJ1907" s="8"/>
      <c r="AK1907" s="8"/>
      <c r="AL1907" s="8"/>
      <c r="AM1907" s="8"/>
      <c r="AN1907" s="8"/>
      <c r="AO1907" s="8"/>
      <c r="AP1907" s="8"/>
      <c r="AQ1907" s="8"/>
      <c r="AS1907" s="37"/>
      <c r="AT1907" s="37"/>
      <c r="AU1907" s="9"/>
      <c r="AV1907" s="8"/>
      <c r="AW1907" s="8"/>
      <c r="AX1907" s="8"/>
      <c r="AY1907" s="8"/>
      <c r="AZ1907" s="8"/>
      <c r="BA1907" s="8"/>
      <c r="BB1907" s="8"/>
      <c r="BC1907" s="8"/>
    </row>
    <row r="1908" spans="1:55" x14ac:dyDescent="0.25">
      <c r="A1908" s="46">
        <v>48.5</v>
      </c>
      <c r="B1908" s="48" t="b">
        <v>1</v>
      </c>
      <c r="U1908" s="37"/>
      <c r="V1908" s="37"/>
      <c r="W1908" s="9"/>
      <c r="X1908" s="8"/>
      <c r="Y1908" s="8"/>
      <c r="Z1908" s="8"/>
      <c r="AA1908" s="8"/>
      <c r="AB1908" s="8"/>
      <c r="AC1908" s="8"/>
      <c r="AD1908" s="8"/>
      <c r="AE1908" s="8"/>
      <c r="AG1908" s="37"/>
      <c r="AH1908" s="37"/>
      <c r="AI1908" s="9"/>
      <c r="AJ1908" s="8"/>
      <c r="AK1908" s="8"/>
      <c r="AL1908" s="8"/>
      <c r="AM1908" s="8"/>
      <c r="AN1908" s="8"/>
      <c r="AO1908" s="8"/>
      <c r="AP1908" s="8"/>
      <c r="AQ1908" s="8"/>
      <c r="AS1908" s="37"/>
      <c r="AT1908" s="37"/>
      <c r="AU1908" s="9"/>
      <c r="AV1908" s="8"/>
      <c r="AW1908" s="8"/>
      <c r="AX1908" s="8"/>
      <c r="AY1908" s="8"/>
      <c r="AZ1908" s="8"/>
      <c r="BA1908" s="8"/>
      <c r="BB1908" s="8"/>
      <c r="BC1908" s="8"/>
    </row>
    <row r="1909" spans="1:55" x14ac:dyDescent="0.25">
      <c r="A1909" s="46">
        <v>48.1</v>
      </c>
      <c r="B1909" s="48" t="b">
        <v>1</v>
      </c>
      <c r="U1909" s="37"/>
      <c r="V1909" s="37"/>
      <c r="W1909" s="9"/>
      <c r="X1909" s="8"/>
      <c r="Y1909" s="8"/>
      <c r="Z1909" s="8"/>
      <c r="AA1909" s="8"/>
      <c r="AB1909" s="8"/>
      <c r="AC1909" s="8"/>
      <c r="AD1909" s="8"/>
      <c r="AE1909" s="8"/>
      <c r="AG1909" s="37"/>
      <c r="AH1909" s="37"/>
      <c r="AI1909" s="9"/>
      <c r="AJ1909" s="8"/>
      <c r="AK1909" s="8"/>
      <c r="AL1909" s="8"/>
      <c r="AM1909" s="8"/>
      <c r="AN1909" s="8"/>
      <c r="AO1909" s="8"/>
      <c r="AP1909" s="8"/>
      <c r="AQ1909" s="8"/>
      <c r="AS1909" s="37"/>
      <c r="AT1909" s="37"/>
      <c r="AU1909" s="9"/>
      <c r="AV1909" s="8"/>
      <c r="AW1909" s="8"/>
      <c r="AX1909" s="8"/>
      <c r="AY1909" s="8"/>
      <c r="AZ1909" s="8"/>
      <c r="BA1909" s="8"/>
      <c r="BB1909" s="8"/>
      <c r="BC1909" s="8"/>
    </row>
    <row r="1910" spans="1:55" x14ac:dyDescent="0.25">
      <c r="A1910" s="46">
        <v>47.7</v>
      </c>
      <c r="B1910" s="48" t="b">
        <v>1</v>
      </c>
      <c r="U1910" s="37"/>
      <c r="V1910" s="37"/>
      <c r="W1910" s="9"/>
      <c r="X1910" s="8"/>
      <c r="Y1910" s="8"/>
      <c r="Z1910" s="8"/>
      <c r="AA1910" s="8"/>
      <c r="AB1910" s="8"/>
      <c r="AC1910" s="8"/>
      <c r="AD1910" s="8"/>
      <c r="AE1910" s="8"/>
      <c r="AG1910" s="37"/>
      <c r="AH1910" s="37"/>
      <c r="AI1910" s="9"/>
      <c r="AJ1910" s="8"/>
      <c r="AK1910" s="8"/>
      <c r="AL1910" s="8"/>
      <c r="AM1910" s="8"/>
      <c r="AN1910" s="8"/>
      <c r="AO1910" s="8"/>
      <c r="AP1910" s="8"/>
      <c r="AQ1910" s="8"/>
      <c r="AS1910" s="37"/>
      <c r="AT1910" s="37"/>
      <c r="AU1910" s="9"/>
      <c r="AV1910" s="8"/>
      <c r="AW1910" s="8"/>
      <c r="AX1910" s="8"/>
      <c r="AY1910" s="8"/>
      <c r="AZ1910" s="8"/>
      <c r="BA1910" s="8"/>
      <c r="BB1910" s="8"/>
      <c r="BC1910" s="8"/>
    </row>
    <row r="1911" spans="1:55" x14ac:dyDescent="0.25">
      <c r="A1911" s="46">
        <v>47.4</v>
      </c>
      <c r="B1911" s="48" t="b">
        <v>1</v>
      </c>
      <c r="U1911" s="37"/>
      <c r="V1911" s="37"/>
      <c r="W1911" s="9"/>
      <c r="X1911" s="8"/>
      <c r="Y1911" s="8"/>
      <c r="Z1911" s="8"/>
      <c r="AA1911" s="8"/>
      <c r="AB1911" s="8"/>
      <c r="AC1911" s="8"/>
      <c r="AD1911" s="8"/>
      <c r="AE1911" s="8"/>
      <c r="AG1911" s="37"/>
      <c r="AH1911" s="37"/>
      <c r="AI1911" s="9"/>
      <c r="AJ1911" s="8"/>
      <c r="AK1911" s="8"/>
      <c r="AL1911" s="8"/>
      <c r="AM1911" s="8"/>
      <c r="AN1911" s="8"/>
      <c r="AO1911" s="8"/>
      <c r="AP1911" s="8"/>
      <c r="AQ1911" s="8"/>
      <c r="AS1911" s="37"/>
      <c r="AT1911" s="37"/>
      <c r="AU1911" s="9"/>
      <c r="AV1911" s="8"/>
      <c r="AW1911" s="8"/>
      <c r="AX1911" s="8"/>
      <c r="AY1911" s="8"/>
      <c r="AZ1911" s="8"/>
      <c r="BA1911" s="8"/>
      <c r="BB1911" s="8"/>
      <c r="BC1911" s="8"/>
    </row>
    <row r="1912" spans="1:55" x14ac:dyDescent="0.25">
      <c r="A1912" s="46">
        <v>47.1</v>
      </c>
      <c r="B1912" s="48" t="b">
        <v>1</v>
      </c>
      <c r="U1912" s="37"/>
      <c r="V1912" s="37"/>
      <c r="W1912" s="9"/>
      <c r="X1912" s="8"/>
      <c r="Y1912" s="8"/>
      <c r="Z1912" s="8"/>
      <c r="AA1912" s="8"/>
      <c r="AB1912" s="8"/>
      <c r="AC1912" s="8"/>
      <c r="AD1912" s="8"/>
      <c r="AE1912" s="8"/>
      <c r="AG1912" s="37"/>
      <c r="AH1912" s="37"/>
      <c r="AI1912" s="9"/>
      <c r="AJ1912" s="8"/>
      <c r="AK1912" s="8"/>
      <c r="AL1912" s="8"/>
      <c r="AM1912" s="8"/>
      <c r="AN1912" s="8"/>
      <c r="AO1912" s="8"/>
      <c r="AP1912" s="8"/>
      <c r="AQ1912" s="8"/>
      <c r="AS1912" s="37"/>
      <c r="AT1912" s="37"/>
      <c r="AU1912" s="9"/>
      <c r="AV1912" s="8"/>
      <c r="AW1912" s="8"/>
      <c r="AX1912" s="8"/>
      <c r="AY1912" s="8"/>
      <c r="AZ1912" s="8"/>
      <c r="BA1912" s="8"/>
      <c r="BB1912" s="8"/>
      <c r="BC1912" s="8"/>
    </row>
    <row r="1913" spans="1:55" x14ac:dyDescent="0.25">
      <c r="A1913" s="46" t="str">
        <v/>
      </c>
      <c r="B1913" s="48" t="b">
        <v>0</v>
      </c>
      <c r="U1913" s="37"/>
      <c r="V1913" s="37"/>
      <c r="W1913" s="9"/>
      <c r="X1913" s="8"/>
      <c r="Y1913" s="8"/>
      <c r="Z1913" s="8"/>
      <c r="AA1913" s="8"/>
      <c r="AB1913" s="8"/>
      <c r="AC1913" s="8"/>
      <c r="AD1913" s="8"/>
      <c r="AE1913" s="8"/>
      <c r="AG1913" s="37"/>
      <c r="AH1913" s="37"/>
      <c r="AI1913" s="9"/>
      <c r="AJ1913" s="8"/>
      <c r="AK1913" s="8"/>
      <c r="AL1913" s="8"/>
      <c r="AM1913" s="8"/>
      <c r="AN1913" s="8"/>
      <c r="AO1913" s="8"/>
      <c r="AP1913" s="8"/>
      <c r="AQ1913" s="8"/>
      <c r="AS1913" s="37"/>
      <c r="AT1913" s="37"/>
      <c r="AU1913" s="9"/>
      <c r="AV1913" s="8"/>
      <c r="AW1913" s="8"/>
      <c r="AX1913" s="8"/>
      <c r="AY1913" s="8"/>
      <c r="AZ1913" s="8"/>
      <c r="BA1913" s="8"/>
      <c r="BB1913" s="8"/>
      <c r="BC1913" s="8"/>
    </row>
    <row r="1914" spans="1:55" x14ac:dyDescent="0.25">
      <c r="A1914" s="46">
        <v>81.8</v>
      </c>
      <c r="B1914" s="48" t="b">
        <v>1</v>
      </c>
      <c r="U1914" s="37"/>
      <c r="V1914" s="37"/>
      <c r="W1914" s="9"/>
      <c r="X1914" s="8"/>
      <c r="Y1914" s="8"/>
      <c r="Z1914" s="8"/>
      <c r="AA1914" s="8"/>
      <c r="AB1914" s="8"/>
      <c r="AC1914" s="8"/>
      <c r="AD1914" s="8"/>
      <c r="AE1914" s="8"/>
      <c r="AG1914" s="37"/>
      <c r="AH1914" s="37"/>
      <c r="AI1914" s="9"/>
      <c r="AJ1914" s="8"/>
      <c r="AK1914" s="8"/>
      <c r="AL1914" s="8"/>
      <c r="AM1914" s="8"/>
      <c r="AN1914" s="8"/>
      <c r="AO1914" s="8"/>
      <c r="AP1914" s="8"/>
      <c r="AQ1914" s="8"/>
      <c r="AS1914" s="37"/>
      <c r="AT1914" s="37"/>
      <c r="AU1914" s="9"/>
      <c r="AV1914" s="8"/>
      <c r="AW1914" s="8"/>
      <c r="AX1914" s="8"/>
      <c r="AY1914" s="8"/>
      <c r="AZ1914" s="8"/>
      <c r="BA1914" s="8"/>
      <c r="BB1914" s="8"/>
      <c r="BC1914" s="8"/>
    </row>
    <row r="1915" spans="1:55" x14ac:dyDescent="0.25">
      <c r="A1915" s="46">
        <v>81.599999999999994</v>
      </c>
      <c r="B1915" s="48" t="b">
        <v>1</v>
      </c>
      <c r="U1915" s="37"/>
      <c r="V1915" s="37"/>
      <c r="W1915" s="9"/>
      <c r="X1915" s="8"/>
      <c r="Y1915" s="8"/>
      <c r="Z1915" s="8"/>
      <c r="AA1915" s="8"/>
      <c r="AB1915" s="8"/>
      <c r="AC1915" s="8"/>
      <c r="AD1915" s="8"/>
      <c r="AE1915" s="8"/>
      <c r="AG1915" s="37"/>
      <c r="AH1915" s="37"/>
      <c r="AI1915" s="9"/>
      <c r="AJ1915" s="8"/>
      <c r="AK1915" s="8"/>
      <c r="AL1915" s="8"/>
      <c r="AM1915" s="8"/>
      <c r="AN1915" s="8"/>
      <c r="AO1915" s="8"/>
      <c r="AP1915" s="8"/>
      <c r="AQ1915" s="8"/>
      <c r="AS1915" s="37"/>
      <c r="AT1915" s="37"/>
      <c r="AU1915" s="9"/>
      <c r="AV1915" s="8"/>
      <c r="AW1915" s="8"/>
      <c r="AX1915" s="8"/>
      <c r="AY1915" s="8"/>
      <c r="AZ1915" s="8"/>
      <c r="BA1915" s="8"/>
      <c r="BB1915" s="8"/>
      <c r="BC1915" s="8"/>
    </row>
    <row r="1916" spans="1:55" x14ac:dyDescent="0.25">
      <c r="A1916" s="46">
        <v>81.5</v>
      </c>
      <c r="B1916" s="48" t="b">
        <v>1</v>
      </c>
      <c r="U1916" s="37"/>
      <c r="V1916" s="37"/>
      <c r="W1916" s="9"/>
      <c r="X1916" s="8"/>
      <c r="Y1916" s="8"/>
      <c r="Z1916" s="8"/>
      <c r="AA1916" s="8"/>
      <c r="AB1916" s="8"/>
      <c r="AC1916" s="8"/>
      <c r="AD1916" s="8"/>
      <c r="AE1916" s="8"/>
      <c r="AG1916" s="37"/>
      <c r="AH1916" s="37"/>
      <c r="AI1916" s="9"/>
      <c r="AJ1916" s="8"/>
      <c r="AK1916" s="8"/>
      <c r="AL1916" s="8"/>
      <c r="AM1916" s="8"/>
      <c r="AN1916" s="8"/>
      <c r="AO1916" s="8"/>
      <c r="AP1916" s="8"/>
      <c r="AQ1916" s="8"/>
      <c r="AS1916" s="37"/>
      <c r="AT1916" s="37"/>
      <c r="AU1916" s="9"/>
      <c r="AV1916" s="8"/>
      <c r="AW1916" s="8"/>
      <c r="AX1916" s="8"/>
      <c r="AY1916" s="8"/>
      <c r="AZ1916" s="8"/>
      <c r="BA1916" s="8"/>
      <c r="BB1916" s="8"/>
      <c r="BC1916" s="8"/>
    </row>
    <row r="1917" spans="1:55" x14ac:dyDescent="0.25">
      <c r="A1917" s="46">
        <v>81.3</v>
      </c>
      <c r="B1917" s="48" t="b">
        <v>1</v>
      </c>
      <c r="U1917" s="37"/>
      <c r="V1917" s="37"/>
      <c r="W1917" s="9"/>
      <c r="X1917" s="8"/>
      <c r="Y1917" s="8"/>
      <c r="Z1917" s="8"/>
      <c r="AA1917" s="8"/>
      <c r="AB1917" s="8"/>
      <c r="AC1917" s="8"/>
      <c r="AD1917" s="8"/>
      <c r="AE1917" s="8"/>
      <c r="AG1917" s="37"/>
      <c r="AH1917" s="37"/>
      <c r="AI1917" s="9"/>
      <c r="AJ1917" s="8"/>
      <c r="AK1917" s="8"/>
      <c r="AL1917" s="8"/>
      <c r="AM1917" s="8"/>
      <c r="AN1917" s="8"/>
      <c r="AO1917" s="8"/>
      <c r="AP1917" s="8"/>
      <c r="AQ1917" s="8"/>
      <c r="AS1917" s="37"/>
      <c r="AT1917" s="37"/>
      <c r="AU1917" s="9"/>
      <c r="AV1917" s="8"/>
      <c r="AW1917" s="8"/>
      <c r="AX1917" s="8"/>
      <c r="AY1917" s="8"/>
      <c r="AZ1917" s="8"/>
      <c r="BA1917" s="8"/>
      <c r="BB1917" s="8"/>
      <c r="BC1917" s="8"/>
    </row>
    <row r="1918" spans="1:55" x14ac:dyDescent="0.25">
      <c r="A1918" s="46">
        <v>81.099999999999994</v>
      </c>
      <c r="B1918" s="48" t="b">
        <v>1</v>
      </c>
      <c r="U1918" s="37"/>
      <c r="V1918" s="37"/>
      <c r="W1918" s="9"/>
      <c r="X1918" s="8"/>
      <c r="Y1918" s="8"/>
      <c r="Z1918" s="8"/>
      <c r="AA1918" s="8"/>
      <c r="AB1918" s="8"/>
      <c r="AC1918" s="8"/>
      <c r="AD1918" s="8"/>
      <c r="AE1918" s="8"/>
      <c r="AG1918" s="37"/>
      <c r="AH1918" s="37"/>
      <c r="AI1918" s="9"/>
      <c r="AJ1918" s="8"/>
      <c r="AK1918" s="8"/>
      <c r="AL1918" s="8"/>
      <c r="AM1918" s="8"/>
      <c r="AN1918" s="8"/>
      <c r="AO1918" s="8"/>
      <c r="AP1918" s="8"/>
      <c r="AQ1918" s="8"/>
      <c r="AS1918" s="37"/>
      <c r="AT1918" s="37"/>
      <c r="AU1918" s="9"/>
      <c r="AV1918" s="8"/>
      <c r="AW1918" s="8"/>
      <c r="AX1918" s="8"/>
      <c r="AY1918" s="8"/>
      <c r="AZ1918" s="8"/>
      <c r="BA1918" s="8"/>
      <c r="BB1918" s="8"/>
      <c r="BC1918" s="8"/>
    </row>
    <row r="1919" spans="1:55" x14ac:dyDescent="0.25">
      <c r="A1919" s="46">
        <v>81</v>
      </c>
      <c r="B1919" s="48" t="b">
        <v>1</v>
      </c>
      <c r="U1919" s="37"/>
      <c r="V1919" s="37"/>
      <c r="W1919" s="9"/>
      <c r="X1919" s="8"/>
      <c r="Y1919" s="8"/>
      <c r="Z1919" s="8"/>
      <c r="AA1919" s="8"/>
      <c r="AB1919" s="8"/>
      <c r="AC1919" s="8"/>
      <c r="AD1919" s="8"/>
      <c r="AE1919" s="8"/>
      <c r="AG1919" s="37"/>
      <c r="AH1919" s="37"/>
      <c r="AI1919" s="9"/>
      <c r="AJ1919" s="8"/>
      <c r="AK1919" s="8"/>
      <c r="AL1919" s="8"/>
      <c r="AM1919" s="8"/>
      <c r="AN1919" s="8"/>
      <c r="AO1919" s="8"/>
      <c r="AP1919" s="8"/>
      <c r="AQ1919" s="8"/>
      <c r="AS1919" s="37"/>
      <c r="AT1919" s="37"/>
      <c r="AU1919" s="9"/>
      <c r="AV1919" s="8"/>
      <c r="AW1919" s="8"/>
      <c r="AX1919" s="8"/>
      <c r="AY1919" s="8"/>
      <c r="AZ1919" s="8"/>
      <c r="BA1919" s="8"/>
      <c r="BB1919" s="8"/>
      <c r="BC1919" s="8"/>
    </row>
    <row r="1920" spans="1:55" x14ac:dyDescent="0.25">
      <c r="A1920" s="46">
        <v>89</v>
      </c>
      <c r="B1920" s="48" t="b">
        <v>1</v>
      </c>
      <c r="U1920" s="37"/>
      <c r="V1920" s="37"/>
      <c r="W1920" s="9"/>
      <c r="X1920" s="8"/>
      <c r="Y1920" s="8"/>
      <c r="Z1920" s="8"/>
      <c r="AA1920" s="8"/>
      <c r="AB1920" s="8"/>
      <c r="AC1920" s="8"/>
      <c r="AD1920" s="8"/>
      <c r="AE1920" s="8"/>
      <c r="AG1920" s="37"/>
      <c r="AH1920" s="37"/>
      <c r="AI1920" s="9"/>
      <c r="AJ1920" s="8"/>
      <c r="AK1920" s="8"/>
      <c r="AL1920" s="8"/>
      <c r="AM1920" s="8"/>
      <c r="AN1920" s="8"/>
      <c r="AO1920" s="8"/>
      <c r="AP1920" s="8"/>
      <c r="AQ1920" s="8"/>
      <c r="AS1920" s="37"/>
      <c r="AT1920" s="37"/>
      <c r="AU1920" s="9"/>
      <c r="AV1920" s="8"/>
      <c r="AW1920" s="8"/>
      <c r="AX1920" s="8"/>
      <c r="AY1920" s="8"/>
      <c r="AZ1920" s="8"/>
      <c r="BA1920" s="8"/>
      <c r="BB1920" s="8"/>
      <c r="BC1920" s="8"/>
    </row>
    <row r="1921" spans="1:55" x14ac:dyDescent="0.25">
      <c r="A1921" s="46">
        <v>86</v>
      </c>
      <c r="B1921" s="48" t="b">
        <v>1</v>
      </c>
      <c r="U1921" s="37"/>
      <c r="V1921" s="37"/>
      <c r="W1921" s="9"/>
      <c r="X1921" s="8"/>
      <c r="Y1921" s="8"/>
      <c r="Z1921" s="8"/>
      <c r="AA1921" s="8"/>
      <c r="AB1921" s="8"/>
      <c r="AC1921" s="8"/>
      <c r="AD1921" s="8"/>
      <c r="AE1921" s="8"/>
      <c r="AG1921" s="37"/>
      <c r="AH1921" s="37"/>
      <c r="AI1921" s="9"/>
      <c r="AJ1921" s="8"/>
      <c r="AK1921" s="8"/>
      <c r="AL1921" s="8"/>
      <c r="AM1921" s="8"/>
      <c r="AN1921" s="8"/>
      <c r="AO1921" s="8"/>
      <c r="AP1921" s="8"/>
      <c r="AQ1921" s="8"/>
      <c r="AS1921" s="37"/>
      <c r="AT1921" s="37"/>
      <c r="AU1921" s="9"/>
      <c r="AV1921" s="8"/>
      <c r="AW1921" s="8"/>
      <c r="AX1921" s="8"/>
      <c r="AY1921" s="8"/>
      <c r="AZ1921" s="8"/>
      <c r="BA1921" s="8"/>
      <c r="BB1921" s="8"/>
      <c r="BC1921" s="8"/>
    </row>
    <row r="1922" spans="1:55" x14ac:dyDescent="0.25">
      <c r="A1922" s="46">
        <v>85</v>
      </c>
      <c r="B1922" s="48" t="b">
        <v>1</v>
      </c>
      <c r="U1922" s="37"/>
      <c r="V1922" s="37"/>
      <c r="W1922" s="9"/>
      <c r="X1922" s="8"/>
      <c r="Y1922" s="8"/>
      <c r="Z1922" s="8"/>
      <c r="AA1922" s="8"/>
      <c r="AB1922" s="8"/>
      <c r="AC1922" s="8"/>
      <c r="AD1922" s="8"/>
      <c r="AE1922" s="8"/>
      <c r="AG1922" s="37"/>
      <c r="AH1922" s="37"/>
      <c r="AI1922" s="9"/>
      <c r="AJ1922" s="8"/>
      <c r="AK1922" s="8"/>
      <c r="AL1922" s="8"/>
      <c r="AM1922" s="8"/>
      <c r="AN1922" s="8"/>
      <c r="AO1922" s="8"/>
      <c r="AP1922" s="8"/>
      <c r="AQ1922" s="8"/>
      <c r="AS1922" s="37"/>
      <c r="AT1922" s="37"/>
      <c r="AU1922" s="9"/>
      <c r="AV1922" s="8"/>
      <c r="AW1922" s="8"/>
      <c r="AX1922" s="8"/>
      <c r="AY1922" s="8"/>
      <c r="AZ1922" s="8"/>
      <c r="BA1922" s="8"/>
      <c r="BB1922" s="8"/>
      <c r="BC1922" s="8"/>
    </row>
    <row r="1923" spans="1:55" x14ac:dyDescent="0.25">
      <c r="A1923" s="46">
        <v>84</v>
      </c>
      <c r="B1923" s="48" t="b">
        <v>1</v>
      </c>
      <c r="U1923" s="37"/>
      <c r="V1923" s="37"/>
      <c r="W1923" s="9"/>
      <c r="X1923" s="8"/>
      <c r="Y1923" s="8"/>
      <c r="Z1923" s="8"/>
      <c r="AA1923" s="8"/>
      <c r="AB1923" s="8"/>
      <c r="AC1923" s="8"/>
      <c r="AD1923" s="8"/>
      <c r="AE1923" s="8"/>
      <c r="AG1923" s="37"/>
      <c r="AH1923" s="37"/>
      <c r="AI1923" s="9"/>
      <c r="AJ1923" s="8"/>
      <c r="AK1923" s="8"/>
      <c r="AL1923" s="8"/>
      <c r="AM1923" s="8"/>
      <c r="AN1923" s="8"/>
      <c r="AO1923" s="8"/>
      <c r="AP1923" s="8"/>
      <c r="AQ1923" s="8"/>
      <c r="AS1923" s="37"/>
      <c r="AT1923" s="37"/>
      <c r="AU1923" s="9"/>
      <c r="AV1923" s="8"/>
      <c r="AW1923" s="8"/>
      <c r="AX1923" s="8"/>
      <c r="AY1923" s="8"/>
      <c r="AZ1923" s="8"/>
      <c r="BA1923" s="8"/>
      <c r="BB1923" s="8"/>
      <c r="BC1923" s="8"/>
    </row>
    <row r="1924" spans="1:55" x14ac:dyDescent="0.25">
      <c r="A1924" s="46">
        <v>81</v>
      </c>
      <c r="B1924" s="48" t="b">
        <v>1</v>
      </c>
      <c r="U1924" s="37"/>
      <c r="V1924" s="37"/>
      <c r="W1924" s="9"/>
      <c r="X1924" s="8"/>
      <c r="Y1924" s="8"/>
      <c r="Z1924" s="8"/>
      <c r="AA1924" s="8"/>
      <c r="AB1924" s="8"/>
      <c r="AC1924" s="8"/>
      <c r="AD1924" s="8"/>
      <c r="AE1924" s="8"/>
      <c r="AG1924" s="37"/>
      <c r="AH1924" s="37"/>
      <c r="AI1924" s="9"/>
      <c r="AJ1924" s="8"/>
      <c r="AK1924" s="8"/>
      <c r="AL1924" s="8"/>
      <c r="AM1924" s="8"/>
      <c r="AN1924" s="8"/>
      <c r="AO1924" s="8"/>
      <c r="AP1924" s="8"/>
      <c r="AQ1924" s="8"/>
      <c r="AS1924" s="37"/>
      <c r="AT1924" s="37"/>
      <c r="AU1924" s="9"/>
      <c r="AV1924" s="8"/>
      <c r="AW1924" s="8"/>
      <c r="AX1924" s="8"/>
      <c r="AY1924" s="8"/>
      <c r="AZ1924" s="8"/>
      <c r="BA1924" s="8"/>
      <c r="BB1924" s="8"/>
      <c r="BC1924" s="8"/>
    </row>
    <row r="1925" spans="1:55" x14ac:dyDescent="0.25">
      <c r="A1925" s="46">
        <v>79.8</v>
      </c>
      <c r="B1925" s="48" t="b">
        <v>1</v>
      </c>
      <c r="U1925" s="37"/>
      <c r="V1925" s="37"/>
      <c r="W1925" s="9"/>
      <c r="X1925" s="8"/>
      <c r="Y1925" s="8"/>
      <c r="Z1925" s="8"/>
      <c r="AA1925" s="8"/>
      <c r="AB1925" s="8"/>
      <c r="AC1925" s="8"/>
      <c r="AD1925" s="8"/>
      <c r="AE1925" s="8"/>
      <c r="AG1925" s="37"/>
      <c r="AH1925" s="37"/>
      <c r="AI1925" s="9"/>
      <c r="AJ1925" s="8"/>
      <c r="AK1925" s="8"/>
      <c r="AL1925" s="8"/>
      <c r="AM1925" s="8"/>
      <c r="AN1925" s="8"/>
      <c r="AO1925" s="8"/>
      <c r="AP1925" s="8"/>
      <c r="AQ1925" s="8"/>
      <c r="AS1925" s="37"/>
      <c r="AT1925" s="37"/>
      <c r="AU1925" s="9"/>
      <c r="AV1925" s="8"/>
      <c r="AW1925" s="8"/>
      <c r="AX1925" s="8"/>
      <c r="AY1925" s="8"/>
      <c r="AZ1925" s="8"/>
      <c r="BA1925" s="8"/>
      <c r="BB1925" s="8"/>
      <c r="BC1925" s="8"/>
    </row>
    <row r="1926" spans="1:55" x14ac:dyDescent="0.25">
      <c r="A1926" s="46">
        <v>79.400000000000006</v>
      </c>
      <c r="B1926" s="48" t="b">
        <v>1</v>
      </c>
      <c r="U1926" s="37"/>
      <c r="V1926" s="37"/>
      <c r="W1926" s="9"/>
      <c r="X1926" s="8"/>
      <c r="Y1926" s="8"/>
      <c r="Z1926" s="8"/>
      <c r="AA1926" s="8"/>
      <c r="AB1926" s="8"/>
      <c r="AC1926" s="8"/>
      <c r="AD1926" s="8"/>
      <c r="AE1926" s="8"/>
      <c r="AG1926" s="37"/>
      <c r="AH1926" s="37"/>
      <c r="AI1926" s="9"/>
      <c r="AJ1926" s="8"/>
      <c r="AK1926" s="8"/>
      <c r="AL1926" s="8"/>
      <c r="AM1926" s="8"/>
      <c r="AN1926" s="8"/>
      <c r="AO1926" s="8"/>
      <c r="AP1926" s="8"/>
      <c r="AQ1926" s="8"/>
      <c r="AS1926" s="37"/>
      <c r="AT1926" s="37"/>
      <c r="AU1926" s="9"/>
      <c r="AV1926" s="8"/>
      <c r="AW1926" s="8"/>
      <c r="AX1926" s="8"/>
      <c r="AY1926" s="8"/>
      <c r="AZ1926" s="8"/>
      <c r="BA1926" s="8"/>
      <c r="BB1926" s="8"/>
      <c r="BC1926" s="8"/>
    </row>
    <row r="1927" spans="1:55" x14ac:dyDescent="0.25">
      <c r="A1927" s="46">
        <v>78.900000000000006</v>
      </c>
      <c r="B1927" s="48" t="b">
        <v>1</v>
      </c>
      <c r="U1927" s="37"/>
      <c r="V1927" s="37"/>
      <c r="W1927" s="9"/>
      <c r="X1927" s="8"/>
      <c r="Y1927" s="8"/>
      <c r="Z1927" s="8"/>
      <c r="AA1927" s="8"/>
      <c r="AB1927" s="8"/>
      <c r="AC1927" s="8"/>
      <c r="AD1927" s="8"/>
      <c r="AE1927" s="8"/>
      <c r="AG1927" s="37"/>
      <c r="AH1927" s="37"/>
      <c r="AI1927" s="9"/>
      <c r="AJ1927" s="8"/>
      <c r="AK1927" s="8"/>
      <c r="AL1927" s="8"/>
      <c r="AM1927" s="8"/>
      <c r="AN1927" s="8"/>
      <c r="AO1927" s="8"/>
      <c r="AP1927" s="8"/>
      <c r="AQ1927" s="8"/>
      <c r="AS1927" s="37"/>
      <c r="AT1927" s="37"/>
      <c r="AU1927" s="9"/>
      <c r="AV1927" s="8"/>
      <c r="AW1927" s="8"/>
      <c r="AX1927" s="8"/>
      <c r="AY1927" s="8"/>
      <c r="AZ1927" s="8"/>
      <c r="BA1927" s="8"/>
      <c r="BB1927" s="8"/>
      <c r="BC1927" s="8"/>
    </row>
    <row r="1928" spans="1:55" x14ac:dyDescent="0.25">
      <c r="A1928" s="46">
        <v>78.8</v>
      </c>
      <c r="B1928" s="48" t="b">
        <v>1</v>
      </c>
      <c r="U1928" s="37"/>
      <c r="V1928" s="37"/>
      <c r="W1928" s="9"/>
      <c r="X1928" s="8"/>
      <c r="Y1928" s="8"/>
      <c r="Z1928" s="8"/>
      <c r="AA1928" s="8"/>
      <c r="AB1928" s="8"/>
      <c r="AC1928" s="8"/>
      <c r="AD1928" s="8"/>
      <c r="AE1928" s="8"/>
      <c r="AG1928" s="37"/>
      <c r="AH1928" s="37"/>
      <c r="AI1928" s="9"/>
      <c r="AJ1928" s="8"/>
      <c r="AK1928" s="8"/>
      <c r="AL1928" s="8"/>
      <c r="AM1928" s="8"/>
      <c r="AN1928" s="8"/>
      <c r="AO1928" s="8"/>
      <c r="AP1928" s="8"/>
      <c r="AQ1928" s="8"/>
      <c r="AS1928" s="37"/>
      <c r="AT1928" s="37"/>
      <c r="AU1928" s="9"/>
      <c r="AV1928" s="8"/>
      <c r="AW1928" s="8"/>
      <c r="AX1928" s="8"/>
      <c r="AY1928" s="8"/>
      <c r="AZ1928" s="8"/>
      <c r="BA1928" s="8"/>
      <c r="BB1928" s="8"/>
      <c r="BC1928" s="8"/>
    </row>
    <row r="1929" spans="1:55" x14ac:dyDescent="0.25">
      <c r="A1929" s="46">
        <v>78.5</v>
      </c>
      <c r="B1929" s="48" t="b">
        <v>1</v>
      </c>
      <c r="U1929" s="37"/>
      <c r="V1929" s="37"/>
      <c r="W1929" s="9"/>
      <c r="X1929" s="8"/>
      <c r="Y1929" s="8"/>
      <c r="Z1929" s="8"/>
      <c r="AA1929" s="8"/>
      <c r="AB1929" s="8"/>
      <c r="AC1929" s="8"/>
      <c r="AD1929" s="8"/>
      <c r="AE1929" s="8"/>
      <c r="AG1929" s="37"/>
      <c r="AH1929" s="37"/>
      <c r="AI1929" s="9"/>
      <c r="AJ1929" s="8"/>
      <c r="AK1929" s="8"/>
      <c r="AL1929" s="8"/>
      <c r="AM1929" s="8"/>
      <c r="AN1929" s="8"/>
      <c r="AO1929" s="8"/>
      <c r="AP1929" s="8"/>
      <c r="AQ1929" s="8"/>
      <c r="AS1929" s="37"/>
      <c r="AT1929" s="37"/>
      <c r="AU1929" s="9"/>
      <c r="AV1929" s="8"/>
      <c r="AW1929" s="8"/>
      <c r="AX1929" s="8"/>
      <c r="AY1929" s="8"/>
      <c r="AZ1929" s="8"/>
      <c r="BA1929" s="8"/>
      <c r="BB1929" s="8"/>
      <c r="BC1929" s="8"/>
    </row>
    <row r="1930" spans="1:55" x14ac:dyDescent="0.25">
      <c r="A1930" s="46">
        <v>76.599999999999994</v>
      </c>
      <c r="B1930" s="48" t="b">
        <v>1</v>
      </c>
      <c r="U1930" s="37"/>
      <c r="V1930" s="37"/>
      <c r="W1930" s="9"/>
      <c r="X1930" s="8"/>
      <c r="Y1930" s="8"/>
      <c r="Z1930" s="8"/>
      <c r="AA1930" s="8"/>
      <c r="AB1930" s="8"/>
      <c r="AC1930" s="8"/>
      <c r="AD1930" s="8"/>
      <c r="AE1930" s="8"/>
      <c r="AG1930" s="37"/>
      <c r="AH1930" s="37"/>
      <c r="AI1930" s="9"/>
      <c r="AJ1930" s="8"/>
      <c r="AK1930" s="8"/>
      <c r="AL1930" s="8"/>
      <c r="AM1930" s="8"/>
      <c r="AN1930" s="8"/>
      <c r="AO1930" s="8"/>
      <c r="AP1930" s="8"/>
      <c r="AQ1930" s="8"/>
      <c r="AS1930" s="37"/>
      <c r="AT1930" s="37"/>
      <c r="AU1930" s="9"/>
      <c r="AV1930" s="8"/>
      <c r="AW1930" s="8"/>
      <c r="AX1930" s="8"/>
      <c r="AY1930" s="8"/>
      <c r="AZ1930" s="8"/>
      <c r="BA1930" s="8"/>
      <c r="BB1930" s="8"/>
      <c r="BC1930" s="8"/>
    </row>
    <row r="1931" spans="1:55" x14ac:dyDescent="0.25">
      <c r="A1931" s="46">
        <v>76.400000000000006</v>
      </c>
      <c r="B1931" s="48" t="b">
        <v>1</v>
      </c>
      <c r="U1931" s="37"/>
      <c r="V1931" s="37"/>
      <c r="W1931" s="9"/>
      <c r="X1931" s="8"/>
      <c r="Y1931" s="8"/>
      <c r="Z1931" s="8"/>
      <c r="AA1931" s="8"/>
      <c r="AB1931" s="8"/>
      <c r="AC1931" s="8"/>
      <c r="AD1931" s="8"/>
      <c r="AE1931" s="8"/>
      <c r="AG1931" s="37"/>
      <c r="AH1931" s="37"/>
      <c r="AI1931" s="9"/>
      <c r="AJ1931" s="8"/>
      <c r="AK1931" s="8"/>
      <c r="AL1931" s="8"/>
      <c r="AM1931" s="8"/>
      <c r="AN1931" s="8"/>
      <c r="AO1931" s="8"/>
      <c r="AP1931" s="8"/>
      <c r="AQ1931" s="8"/>
      <c r="AS1931" s="37"/>
      <c r="AT1931" s="37"/>
      <c r="AU1931" s="9"/>
      <c r="AV1931" s="8"/>
      <c r="AW1931" s="8"/>
      <c r="AX1931" s="8"/>
      <c r="AY1931" s="8"/>
      <c r="AZ1931" s="8"/>
      <c r="BA1931" s="8"/>
      <c r="BB1931" s="8"/>
      <c r="BC1931" s="8"/>
    </row>
    <row r="1932" spans="1:55" x14ac:dyDescent="0.25">
      <c r="A1932" s="46">
        <v>76.2</v>
      </c>
      <c r="B1932" s="48" t="b">
        <v>1</v>
      </c>
      <c r="U1932" s="37"/>
      <c r="V1932" s="37"/>
      <c r="W1932" s="9"/>
      <c r="X1932" s="8"/>
      <c r="Y1932" s="8"/>
      <c r="Z1932" s="8"/>
      <c r="AA1932" s="8"/>
      <c r="AB1932" s="8"/>
      <c r="AC1932" s="8"/>
      <c r="AD1932" s="8"/>
      <c r="AE1932" s="8"/>
      <c r="AG1932" s="37"/>
      <c r="AH1932" s="37"/>
      <c r="AI1932" s="9"/>
      <c r="AJ1932" s="8"/>
      <c r="AK1932" s="8"/>
      <c r="AL1932" s="8"/>
      <c r="AM1932" s="8"/>
      <c r="AN1932" s="8"/>
      <c r="AO1932" s="8"/>
      <c r="AP1932" s="8"/>
      <c r="AQ1932" s="8"/>
      <c r="AS1932" s="37"/>
      <c r="AT1932" s="37"/>
      <c r="AU1932" s="9"/>
      <c r="AV1932" s="8"/>
      <c r="AW1932" s="8"/>
      <c r="AX1932" s="8"/>
      <c r="AY1932" s="8"/>
      <c r="AZ1932" s="8"/>
      <c r="BA1932" s="8"/>
      <c r="BB1932" s="8"/>
      <c r="BC1932" s="8"/>
    </row>
    <row r="1933" spans="1:55" x14ac:dyDescent="0.25">
      <c r="A1933" s="46">
        <v>76</v>
      </c>
      <c r="B1933" s="48" t="b">
        <v>1</v>
      </c>
      <c r="U1933" s="37"/>
      <c r="V1933" s="37"/>
      <c r="W1933" s="9"/>
      <c r="X1933" s="8"/>
      <c r="Y1933" s="8"/>
      <c r="Z1933" s="8"/>
      <c r="AA1933" s="8"/>
      <c r="AB1933" s="8"/>
      <c r="AC1933" s="8"/>
      <c r="AD1933" s="8"/>
      <c r="AE1933" s="8"/>
      <c r="AG1933" s="37"/>
      <c r="AH1933" s="37"/>
      <c r="AI1933" s="9"/>
      <c r="AJ1933" s="8"/>
      <c r="AK1933" s="8"/>
      <c r="AL1933" s="8"/>
      <c r="AM1933" s="8"/>
      <c r="AN1933" s="8"/>
      <c r="AO1933" s="8"/>
      <c r="AP1933" s="8"/>
      <c r="AQ1933" s="8"/>
      <c r="AS1933" s="37"/>
      <c r="AT1933" s="37"/>
      <c r="AU1933" s="9"/>
      <c r="AV1933" s="8"/>
      <c r="AW1933" s="8"/>
      <c r="AX1933" s="8"/>
      <c r="AY1933" s="8"/>
      <c r="AZ1933" s="8"/>
      <c r="BA1933" s="8"/>
      <c r="BB1933" s="8"/>
      <c r="BC1933" s="8"/>
    </row>
    <row r="1934" spans="1:55" x14ac:dyDescent="0.25">
      <c r="A1934" s="46">
        <v>75.8</v>
      </c>
      <c r="B1934" s="48" t="b">
        <v>1</v>
      </c>
      <c r="U1934" s="37"/>
      <c r="V1934" s="37"/>
      <c r="W1934" s="9"/>
      <c r="X1934" s="8"/>
      <c r="Y1934" s="8"/>
      <c r="Z1934" s="8"/>
      <c r="AA1934" s="8"/>
      <c r="AB1934" s="8"/>
      <c r="AC1934" s="8"/>
      <c r="AD1934" s="8"/>
      <c r="AE1934" s="8"/>
      <c r="AG1934" s="37"/>
      <c r="AH1934" s="37"/>
      <c r="AI1934" s="9"/>
      <c r="AJ1934" s="8"/>
      <c r="AK1934" s="8"/>
      <c r="AL1934" s="8"/>
      <c r="AM1934" s="8"/>
      <c r="AN1934" s="8"/>
      <c r="AO1934" s="8"/>
      <c r="AP1934" s="8"/>
      <c r="AQ1934" s="8"/>
      <c r="AS1934" s="37"/>
      <c r="AT1934" s="37"/>
      <c r="AU1934" s="9"/>
      <c r="AV1934" s="8"/>
      <c r="AW1934" s="8"/>
      <c r="AX1934" s="8"/>
      <c r="AY1934" s="8"/>
      <c r="AZ1934" s="8"/>
      <c r="BA1934" s="8"/>
      <c r="BB1934" s="8"/>
      <c r="BC1934" s="8"/>
    </row>
    <row r="1935" spans="1:55" x14ac:dyDescent="0.25">
      <c r="A1935" s="46">
        <v>75.599999999999994</v>
      </c>
      <c r="B1935" s="48" t="b">
        <v>1</v>
      </c>
      <c r="U1935" s="37"/>
      <c r="V1935" s="37"/>
      <c r="W1935" s="9"/>
      <c r="X1935" s="8"/>
      <c r="Y1935" s="8"/>
      <c r="Z1935" s="8"/>
      <c r="AA1935" s="8"/>
      <c r="AB1935" s="8"/>
      <c r="AC1935" s="8"/>
      <c r="AD1935" s="8"/>
      <c r="AE1935" s="8"/>
      <c r="AG1935" s="37"/>
      <c r="AH1935" s="37"/>
      <c r="AI1935" s="9"/>
      <c r="AJ1935" s="8"/>
      <c r="AK1935" s="8"/>
      <c r="AL1935" s="8"/>
      <c r="AM1935" s="8"/>
      <c r="AN1935" s="8"/>
      <c r="AO1935" s="8"/>
      <c r="AP1935" s="8"/>
      <c r="AQ1935" s="8"/>
      <c r="AS1935" s="37"/>
      <c r="AT1935" s="37"/>
      <c r="AU1935" s="9"/>
      <c r="AV1935" s="8"/>
      <c r="AW1935" s="8"/>
      <c r="AX1935" s="8"/>
      <c r="AY1935" s="8"/>
      <c r="AZ1935" s="8"/>
      <c r="BA1935" s="8"/>
      <c r="BB1935" s="8"/>
      <c r="BC1935" s="8"/>
    </row>
    <row r="1936" spans="1:55" x14ac:dyDescent="0.25">
      <c r="A1936" s="46">
        <v>75.400000000000006</v>
      </c>
      <c r="B1936" s="48" t="b">
        <v>1</v>
      </c>
      <c r="U1936" s="37"/>
      <c r="V1936" s="37"/>
      <c r="W1936" s="9"/>
      <c r="X1936" s="8"/>
      <c r="Y1936" s="8"/>
      <c r="Z1936" s="8"/>
      <c r="AA1936" s="8"/>
      <c r="AB1936" s="8"/>
      <c r="AC1936" s="8"/>
      <c r="AD1936" s="8"/>
      <c r="AE1936" s="8"/>
      <c r="AG1936" s="37"/>
      <c r="AH1936" s="37"/>
      <c r="AI1936" s="9"/>
      <c r="AJ1936" s="8"/>
      <c r="AK1936" s="8"/>
      <c r="AL1936" s="8"/>
      <c r="AM1936" s="8"/>
      <c r="AN1936" s="8"/>
      <c r="AO1936" s="8"/>
      <c r="AP1936" s="8"/>
      <c r="AQ1936" s="8"/>
      <c r="AS1936" s="37"/>
      <c r="AT1936" s="37"/>
      <c r="AU1936" s="9"/>
      <c r="AV1936" s="8"/>
      <c r="AW1936" s="8"/>
      <c r="AX1936" s="8"/>
      <c r="AY1936" s="8"/>
      <c r="AZ1936" s="8"/>
      <c r="BA1936" s="8"/>
      <c r="BB1936" s="8"/>
      <c r="BC1936" s="8"/>
    </row>
    <row r="1937" spans="1:55" x14ac:dyDescent="0.25">
      <c r="A1937" s="46">
        <v>75.2</v>
      </c>
      <c r="B1937" s="48" t="b">
        <v>1</v>
      </c>
      <c r="U1937" s="37"/>
      <c r="V1937" s="37"/>
      <c r="W1937" s="9"/>
      <c r="X1937" s="8"/>
      <c r="Y1937" s="8"/>
      <c r="Z1937" s="8"/>
      <c r="AA1937" s="8"/>
      <c r="AB1937" s="8"/>
      <c r="AC1937" s="8"/>
      <c r="AD1937" s="8"/>
      <c r="AE1937" s="8"/>
      <c r="AG1937" s="37"/>
      <c r="AH1937" s="37"/>
      <c r="AI1937" s="9"/>
      <c r="AJ1937" s="8"/>
      <c r="AK1937" s="8"/>
      <c r="AL1937" s="8"/>
      <c r="AM1937" s="8"/>
      <c r="AN1937" s="8"/>
      <c r="AO1937" s="8"/>
      <c r="AP1937" s="8"/>
      <c r="AQ1937" s="8"/>
      <c r="AS1937" s="37"/>
      <c r="AT1937" s="37"/>
      <c r="AU1937" s="9"/>
      <c r="AV1937" s="8"/>
      <c r="AW1937" s="8"/>
      <c r="AX1937" s="8"/>
      <c r="AY1937" s="8"/>
      <c r="AZ1937" s="8"/>
      <c r="BA1937" s="8"/>
      <c r="BB1937" s="8"/>
      <c r="BC1937" s="8"/>
    </row>
    <row r="1938" spans="1:55" x14ac:dyDescent="0.25">
      <c r="A1938" s="46">
        <v>74.900000000000006</v>
      </c>
      <c r="B1938" s="48" t="b">
        <v>1</v>
      </c>
      <c r="U1938" s="37"/>
      <c r="V1938" s="37"/>
      <c r="W1938" s="9"/>
      <c r="X1938" s="8"/>
      <c r="Y1938" s="8"/>
      <c r="Z1938" s="8"/>
      <c r="AA1938" s="8"/>
      <c r="AB1938" s="8"/>
      <c r="AC1938" s="8"/>
      <c r="AD1938" s="8"/>
      <c r="AE1938" s="8"/>
      <c r="AG1938" s="37"/>
      <c r="AH1938" s="37"/>
      <c r="AI1938" s="9"/>
      <c r="AJ1938" s="8"/>
      <c r="AK1938" s="8"/>
      <c r="AL1938" s="8"/>
      <c r="AM1938" s="8"/>
      <c r="AN1938" s="8"/>
      <c r="AO1938" s="8"/>
      <c r="AP1938" s="8"/>
      <c r="AQ1938" s="8"/>
      <c r="AS1938" s="37"/>
      <c r="AT1938" s="37"/>
      <c r="AU1938" s="9"/>
      <c r="AV1938" s="8"/>
      <c r="AW1938" s="8"/>
      <c r="AX1938" s="8"/>
      <c r="AY1938" s="8"/>
      <c r="AZ1938" s="8"/>
      <c r="BA1938" s="8"/>
      <c r="BB1938" s="8"/>
      <c r="BC1938" s="8"/>
    </row>
    <row r="1939" spans="1:55" x14ac:dyDescent="0.25">
      <c r="A1939" s="46">
        <v>74.7</v>
      </c>
      <c r="B1939" s="48" t="b">
        <v>1</v>
      </c>
      <c r="U1939" s="37"/>
      <c r="V1939" s="37"/>
      <c r="W1939" s="9"/>
      <c r="X1939" s="8"/>
      <c r="Y1939" s="8"/>
      <c r="Z1939" s="8"/>
      <c r="AA1939" s="8"/>
      <c r="AB1939" s="8"/>
      <c r="AC1939" s="8"/>
      <c r="AD1939" s="8"/>
      <c r="AE1939" s="8"/>
      <c r="AG1939" s="37"/>
      <c r="AH1939" s="37"/>
      <c r="AI1939" s="9"/>
      <c r="AJ1939" s="8"/>
      <c r="AK1939" s="8"/>
      <c r="AL1939" s="8"/>
      <c r="AM1939" s="8"/>
      <c r="AN1939" s="8"/>
      <c r="AO1939" s="8"/>
      <c r="AP1939" s="8"/>
      <c r="AQ1939" s="8"/>
      <c r="AS1939" s="37"/>
      <c r="AT1939" s="37"/>
      <c r="AU1939" s="9"/>
      <c r="AV1939" s="8"/>
      <c r="AW1939" s="8"/>
      <c r="AX1939" s="8"/>
      <c r="AY1939" s="8"/>
      <c r="AZ1939" s="8"/>
      <c r="BA1939" s="8"/>
      <c r="BB1939" s="8"/>
      <c r="BC1939" s="8"/>
    </row>
    <row r="1940" spans="1:55" x14ac:dyDescent="0.25">
      <c r="A1940" s="46">
        <v>74.3</v>
      </c>
      <c r="B1940" s="48" t="b">
        <v>1</v>
      </c>
      <c r="U1940" s="37"/>
      <c r="V1940" s="37"/>
      <c r="W1940" s="9"/>
      <c r="X1940" s="8"/>
      <c r="Y1940" s="8"/>
      <c r="Z1940" s="8"/>
      <c r="AA1940" s="8"/>
      <c r="AB1940" s="8"/>
      <c r="AC1940" s="8"/>
      <c r="AD1940" s="8"/>
      <c r="AE1940" s="8"/>
      <c r="AG1940" s="37"/>
      <c r="AH1940" s="37"/>
      <c r="AI1940" s="9"/>
      <c r="AJ1940" s="8"/>
      <c r="AK1940" s="8"/>
      <c r="AL1940" s="8"/>
      <c r="AM1940" s="8"/>
      <c r="AN1940" s="8"/>
      <c r="AO1940" s="8"/>
      <c r="AP1940" s="8"/>
      <c r="AQ1940" s="8"/>
      <c r="AS1940" s="37"/>
      <c r="AT1940" s="37"/>
      <c r="AU1940" s="9"/>
      <c r="AV1940" s="8"/>
      <c r="AW1940" s="8"/>
      <c r="AX1940" s="8"/>
      <c r="AY1940" s="8"/>
      <c r="AZ1940" s="8"/>
      <c r="BA1940" s="8"/>
      <c r="BB1940" s="8"/>
      <c r="BC1940" s="8"/>
    </row>
    <row r="1941" spans="1:55" x14ac:dyDescent="0.25">
      <c r="A1941" s="46">
        <v>74</v>
      </c>
      <c r="B1941" s="48" t="b">
        <v>1</v>
      </c>
      <c r="U1941" s="37"/>
      <c r="V1941" s="37"/>
      <c r="W1941" s="9"/>
      <c r="X1941" s="8"/>
      <c r="Y1941" s="8"/>
      <c r="Z1941" s="8"/>
      <c r="AA1941" s="8"/>
      <c r="AB1941" s="8"/>
      <c r="AC1941" s="8"/>
      <c r="AD1941" s="8"/>
      <c r="AE1941" s="8"/>
      <c r="AG1941" s="37"/>
      <c r="AH1941" s="37"/>
      <c r="AI1941" s="9"/>
      <c r="AJ1941" s="8"/>
      <c r="AK1941" s="8"/>
      <c r="AL1941" s="8"/>
      <c r="AM1941" s="8"/>
      <c r="AN1941" s="8"/>
      <c r="AO1941" s="8"/>
      <c r="AP1941" s="8"/>
      <c r="AQ1941" s="8"/>
      <c r="AS1941" s="37"/>
      <c r="AT1941" s="37"/>
      <c r="AU1941" s="9"/>
      <c r="AV1941" s="8"/>
      <c r="AW1941" s="8"/>
      <c r="AX1941" s="8"/>
      <c r="AY1941" s="8"/>
      <c r="AZ1941" s="8"/>
      <c r="BA1941" s="8"/>
      <c r="BB1941" s="8"/>
      <c r="BC1941" s="8"/>
    </row>
    <row r="1942" spans="1:55" x14ac:dyDescent="0.25">
      <c r="A1942" s="46">
        <v>73.599999999999994</v>
      </c>
      <c r="B1942" s="48" t="b">
        <v>1</v>
      </c>
      <c r="U1942" s="37"/>
      <c r="V1942" s="37"/>
      <c r="W1942" s="9"/>
      <c r="X1942" s="8"/>
      <c r="Y1942" s="8"/>
      <c r="Z1942" s="8"/>
      <c r="AA1942" s="8"/>
      <c r="AB1942" s="8"/>
      <c r="AC1942" s="8"/>
      <c r="AD1942" s="8"/>
      <c r="AE1942" s="8"/>
      <c r="AG1942" s="37"/>
      <c r="AH1942" s="37"/>
      <c r="AI1942" s="9"/>
      <c r="AJ1942" s="8"/>
      <c r="AK1942" s="8"/>
      <c r="AL1942" s="8"/>
      <c r="AM1942" s="8"/>
      <c r="AN1942" s="8"/>
      <c r="AO1942" s="8"/>
      <c r="AP1942" s="8"/>
      <c r="AQ1942" s="8"/>
      <c r="AS1942" s="37"/>
      <c r="AT1942" s="37"/>
      <c r="AU1942" s="9"/>
      <c r="AV1942" s="8"/>
      <c r="AW1942" s="8"/>
      <c r="AX1942" s="8"/>
      <c r="AY1942" s="8"/>
      <c r="AZ1942" s="8"/>
      <c r="BA1942" s="8"/>
      <c r="BB1942" s="8"/>
      <c r="BC1942" s="8"/>
    </row>
    <row r="1943" spans="1:55" x14ac:dyDescent="0.25">
      <c r="A1943" s="46">
        <v>73.3</v>
      </c>
      <c r="B1943" s="48" t="b">
        <v>1</v>
      </c>
      <c r="U1943" s="37"/>
      <c r="V1943" s="37"/>
      <c r="W1943" s="9"/>
      <c r="X1943" s="8"/>
      <c r="Y1943" s="8"/>
      <c r="Z1943" s="8"/>
      <c r="AA1943" s="8"/>
      <c r="AB1943" s="8"/>
      <c r="AC1943" s="8"/>
      <c r="AD1943" s="8"/>
      <c r="AE1943" s="8"/>
      <c r="AG1943" s="37"/>
      <c r="AH1943" s="37"/>
      <c r="AI1943" s="9"/>
      <c r="AJ1943" s="8"/>
      <c r="AK1943" s="8"/>
      <c r="AL1943" s="8"/>
      <c r="AM1943" s="8"/>
      <c r="AN1943" s="8"/>
      <c r="AO1943" s="8"/>
      <c r="AP1943" s="8"/>
      <c r="AQ1943" s="8"/>
      <c r="AS1943" s="37"/>
      <c r="AT1943" s="37"/>
      <c r="AU1943" s="9"/>
      <c r="AV1943" s="8"/>
      <c r="AW1943" s="8"/>
      <c r="AX1943" s="8"/>
      <c r="AY1943" s="8"/>
      <c r="AZ1943" s="8"/>
      <c r="BA1943" s="8"/>
      <c r="BB1943" s="8"/>
      <c r="BC1943" s="8"/>
    </row>
    <row r="1944" spans="1:55" x14ac:dyDescent="0.25">
      <c r="A1944" s="46">
        <v>72.900000000000006</v>
      </c>
      <c r="B1944" s="48" t="b">
        <v>1</v>
      </c>
      <c r="U1944" s="37"/>
      <c r="V1944" s="37"/>
      <c r="W1944" s="9"/>
      <c r="X1944" s="8"/>
      <c r="Y1944" s="8"/>
      <c r="Z1944" s="8"/>
      <c r="AA1944" s="8"/>
      <c r="AB1944" s="8"/>
      <c r="AC1944" s="8"/>
      <c r="AD1944" s="8"/>
      <c r="AE1944" s="8"/>
      <c r="AG1944" s="37"/>
      <c r="AH1944" s="37"/>
      <c r="AI1944" s="9"/>
      <c r="AJ1944" s="8"/>
      <c r="AK1944" s="8"/>
      <c r="AL1944" s="8"/>
      <c r="AM1944" s="8"/>
      <c r="AN1944" s="8"/>
      <c r="AO1944" s="8"/>
      <c r="AP1944" s="8"/>
      <c r="AQ1944" s="8"/>
      <c r="AS1944" s="37"/>
      <c r="AT1944" s="37"/>
      <c r="AU1944" s="9"/>
      <c r="AV1944" s="8"/>
      <c r="AW1944" s="8"/>
      <c r="AX1944" s="8"/>
      <c r="AY1944" s="8"/>
      <c r="AZ1944" s="8"/>
      <c r="BA1944" s="8"/>
      <c r="BB1944" s="8"/>
      <c r="BC1944" s="8"/>
    </row>
    <row r="1945" spans="1:55" x14ac:dyDescent="0.25">
      <c r="A1945" s="46">
        <v>72.599999999999994</v>
      </c>
      <c r="B1945" s="48" t="b">
        <v>1</v>
      </c>
      <c r="U1945" s="37"/>
      <c r="V1945" s="37"/>
      <c r="W1945" s="9"/>
      <c r="X1945" s="8"/>
      <c r="Y1945" s="8"/>
      <c r="Z1945" s="8"/>
      <c r="AA1945" s="8"/>
      <c r="AB1945" s="8"/>
      <c r="AC1945" s="8"/>
      <c r="AD1945" s="8"/>
      <c r="AE1945" s="8"/>
      <c r="AG1945" s="37"/>
      <c r="AH1945" s="37"/>
      <c r="AI1945" s="9"/>
      <c r="AJ1945" s="8"/>
      <c r="AK1945" s="8"/>
      <c r="AL1945" s="8"/>
      <c r="AM1945" s="8"/>
      <c r="AN1945" s="8"/>
      <c r="AO1945" s="8"/>
      <c r="AP1945" s="8"/>
      <c r="AQ1945" s="8"/>
      <c r="AS1945" s="37"/>
      <c r="AT1945" s="37"/>
      <c r="AU1945" s="9"/>
      <c r="AV1945" s="8"/>
      <c r="AW1945" s="8"/>
      <c r="AX1945" s="8"/>
      <c r="AY1945" s="8"/>
      <c r="AZ1945" s="8"/>
      <c r="BA1945" s="8"/>
      <c r="BB1945" s="8"/>
      <c r="BC1945" s="8"/>
    </row>
    <row r="1946" spans="1:55" x14ac:dyDescent="0.25">
      <c r="A1946" s="46">
        <v>66.400000000000006</v>
      </c>
      <c r="B1946" s="48" t="b">
        <v>1</v>
      </c>
      <c r="U1946" s="37"/>
      <c r="V1946" s="37"/>
      <c r="W1946" s="9"/>
      <c r="X1946" s="8"/>
      <c r="Y1946" s="8"/>
      <c r="Z1946" s="8"/>
      <c r="AA1946" s="8"/>
      <c r="AB1946" s="8"/>
      <c r="AC1946" s="8"/>
      <c r="AD1946" s="8"/>
      <c r="AE1946" s="8"/>
      <c r="AG1946" s="37"/>
      <c r="AH1946" s="37"/>
      <c r="AI1946" s="9"/>
      <c r="AJ1946" s="8"/>
      <c r="AK1946" s="8"/>
      <c r="AL1946" s="8"/>
      <c r="AM1946" s="8"/>
      <c r="AN1946" s="8"/>
      <c r="AO1946" s="8"/>
      <c r="AP1946" s="8"/>
      <c r="AQ1946" s="8"/>
      <c r="AS1946" s="37"/>
      <c r="AT1946" s="37"/>
      <c r="AU1946" s="9"/>
      <c r="AV1946" s="8"/>
      <c r="AW1946" s="8"/>
      <c r="AX1946" s="8"/>
      <c r="AY1946" s="8"/>
      <c r="AZ1946" s="8"/>
      <c r="BA1946" s="8"/>
      <c r="BB1946" s="8"/>
      <c r="BC1946" s="8"/>
    </row>
    <row r="1947" spans="1:55" x14ac:dyDescent="0.25">
      <c r="A1947" s="46">
        <v>66.2</v>
      </c>
      <c r="B1947" s="48" t="b">
        <v>1</v>
      </c>
      <c r="U1947" s="37"/>
      <c r="V1947" s="37"/>
      <c r="W1947" s="9"/>
      <c r="X1947" s="8"/>
      <c r="Y1947" s="8"/>
      <c r="Z1947" s="8"/>
      <c r="AA1947" s="8"/>
      <c r="AB1947" s="8"/>
      <c r="AC1947" s="8"/>
      <c r="AD1947" s="8"/>
      <c r="AE1947" s="8"/>
      <c r="AG1947" s="37"/>
      <c r="AH1947" s="37"/>
      <c r="AI1947" s="9"/>
      <c r="AJ1947" s="8"/>
      <c r="AK1947" s="8"/>
      <c r="AL1947" s="8"/>
      <c r="AM1947" s="8"/>
      <c r="AN1947" s="8"/>
      <c r="AO1947" s="8"/>
      <c r="AP1947" s="8"/>
      <c r="AQ1947" s="8"/>
      <c r="AS1947" s="37"/>
      <c r="AT1947" s="37"/>
      <c r="AU1947" s="9"/>
      <c r="AV1947" s="8"/>
      <c r="AW1947" s="8"/>
      <c r="AX1947" s="8"/>
      <c r="AY1947" s="8"/>
      <c r="AZ1947" s="8"/>
      <c r="BA1947" s="8"/>
      <c r="BB1947" s="8"/>
      <c r="BC1947" s="8"/>
    </row>
    <row r="1948" spans="1:55" x14ac:dyDescent="0.25">
      <c r="A1948" s="46">
        <v>66</v>
      </c>
      <c r="B1948" s="48" t="b">
        <v>1</v>
      </c>
      <c r="U1948" s="37"/>
      <c r="V1948" s="37"/>
      <c r="W1948" s="9"/>
      <c r="X1948" s="8"/>
      <c r="Y1948" s="8"/>
      <c r="Z1948" s="8"/>
      <c r="AA1948" s="8"/>
      <c r="AB1948" s="8"/>
      <c r="AC1948" s="8"/>
      <c r="AD1948" s="8"/>
      <c r="AE1948" s="8"/>
      <c r="AG1948" s="37"/>
      <c r="AH1948" s="37"/>
      <c r="AI1948" s="9"/>
      <c r="AJ1948" s="8"/>
      <c r="AK1948" s="8"/>
      <c r="AL1948" s="8"/>
      <c r="AM1948" s="8"/>
      <c r="AN1948" s="8"/>
      <c r="AO1948" s="8"/>
      <c r="AP1948" s="8"/>
      <c r="AQ1948" s="8"/>
      <c r="AS1948" s="37"/>
      <c r="AT1948" s="37"/>
      <c r="AU1948" s="9"/>
      <c r="AV1948" s="8"/>
      <c r="AW1948" s="8"/>
      <c r="AX1948" s="8"/>
      <c r="AY1948" s="8"/>
      <c r="AZ1948" s="8"/>
      <c r="BA1948" s="8"/>
      <c r="BB1948" s="8"/>
      <c r="BC1948" s="8"/>
    </row>
    <row r="1949" spans="1:55" x14ac:dyDescent="0.25">
      <c r="A1949" s="46">
        <v>65.7</v>
      </c>
      <c r="B1949" s="48" t="b">
        <v>1</v>
      </c>
      <c r="U1949" s="37"/>
      <c r="V1949" s="37"/>
      <c r="W1949" s="9"/>
      <c r="X1949" s="8"/>
      <c r="Y1949" s="8"/>
      <c r="Z1949" s="8"/>
      <c r="AA1949" s="8"/>
      <c r="AB1949" s="8"/>
      <c r="AC1949" s="8"/>
      <c r="AD1949" s="8"/>
      <c r="AE1949" s="8"/>
      <c r="AG1949" s="37"/>
      <c r="AH1949" s="37"/>
      <c r="AI1949" s="9"/>
      <c r="AJ1949" s="8"/>
      <c r="AK1949" s="8"/>
      <c r="AL1949" s="8"/>
      <c r="AM1949" s="8"/>
      <c r="AN1949" s="8"/>
      <c r="AO1949" s="8"/>
      <c r="AP1949" s="8"/>
      <c r="AQ1949" s="8"/>
      <c r="AS1949" s="37"/>
      <c r="AT1949" s="37"/>
      <c r="AU1949" s="9"/>
      <c r="AV1949" s="8"/>
      <c r="AW1949" s="8"/>
      <c r="AX1949" s="8"/>
      <c r="AY1949" s="8"/>
      <c r="AZ1949" s="8"/>
      <c r="BA1949" s="8"/>
      <c r="BB1949" s="8"/>
      <c r="BC1949" s="8"/>
    </row>
    <row r="1950" spans="1:55" x14ac:dyDescent="0.25">
      <c r="A1950" s="46">
        <v>65.5</v>
      </c>
      <c r="B1950" s="48" t="b">
        <v>1</v>
      </c>
      <c r="U1950" s="37"/>
      <c r="V1950" s="37"/>
      <c r="W1950" s="9"/>
      <c r="X1950" s="8"/>
      <c r="Y1950" s="8"/>
      <c r="Z1950" s="8"/>
      <c r="AA1950" s="8"/>
      <c r="AB1950" s="8"/>
      <c r="AC1950" s="8"/>
      <c r="AD1950" s="8"/>
      <c r="AE1950" s="8"/>
      <c r="AG1950" s="37"/>
      <c r="AH1950" s="37"/>
      <c r="AI1950" s="9"/>
      <c r="AJ1950" s="8"/>
      <c r="AK1950" s="8"/>
      <c r="AL1950" s="8"/>
      <c r="AM1950" s="8"/>
      <c r="AN1950" s="8"/>
      <c r="AO1950" s="8"/>
      <c r="AP1950" s="8"/>
      <c r="AQ1950" s="8"/>
      <c r="AS1950" s="37"/>
      <c r="AT1950" s="37"/>
      <c r="AU1950" s="9"/>
      <c r="AV1950" s="8"/>
      <c r="AW1950" s="8"/>
      <c r="AX1950" s="8"/>
      <c r="AY1950" s="8"/>
      <c r="AZ1950" s="8"/>
      <c r="BA1950" s="8"/>
      <c r="BB1950" s="8"/>
      <c r="BC1950" s="8"/>
    </row>
    <row r="1951" spans="1:55" x14ac:dyDescent="0.25">
      <c r="A1951" s="46">
        <v>65.099999999999994</v>
      </c>
      <c r="B1951" s="48" t="b">
        <v>1</v>
      </c>
      <c r="U1951" s="37"/>
      <c r="V1951" s="37"/>
      <c r="W1951" s="9"/>
      <c r="X1951" s="8"/>
      <c r="Y1951" s="8"/>
      <c r="Z1951" s="8"/>
      <c r="AA1951" s="8"/>
      <c r="AB1951" s="8"/>
      <c r="AC1951" s="8"/>
      <c r="AD1951" s="8"/>
      <c r="AE1951" s="8"/>
      <c r="AG1951" s="37"/>
      <c r="AH1951" s="37"/>
      <c r="AI1951" s="9"/>
      <c r="AJ1951" s="8"/>
      <c r="AK1951" s="8"/>
      <c r="AL1951" s="8"/>
      <c r="AM1951" s="8"/>
      <c r="AN1951" s="8"/>
      <c r="AO1951" s="8"/>
      <c r="AP1951" s="8"/>
      <c r="AQ1951" s="8"/>
      <c r="AS1951" s="37"/>
      <c r="AT1951" s="37"/>
      <c r="AU1951" s="9"/>
      <c r="AV1951" s="8"/>
      <c r="AW1951" s="8"/>
      <c r="AX1951" s="8"/>
      <c r="AY1951" s="8"/>
      <c r="AZ1951" s="8"/>
      <c r="BA1951" s="8"/>
      <c r="BB1951" s="8"/>
      <c r="BC1951" s="8"/>
    </row>
    <row r="1952" spans="1:55" x14ac:dyDescent="0.25">
      <c r="A1952" s="46">
        <v>64.8</v>
      </c>
      <c r="B1952" s="48" t="b">
        <v>1</v>
      </c>
      <c r="U1952" s="37"/>
      <c r="V1952" s="37"/>
      <c r="W1952" s="9"/>
      <c r="X1952" s="8"/>
      <c r="Y1952" s="8"/>
      <c r="Z1952" s="8"/>
      <c r="AA1952" s="8"/>
      <c r="AB1952" s="8"/>
      <c r="AC1952" s="8"/>
      <c r="AD1952" s="8"/>
      <c r="AE1952" s="8"/>
      <c r="AG1952" s="37"/>
      <c r="AH1952" s="37"/>
      <c r="AI1952" s="9"/>
      <c r="AJ1952" s="8"/>
      <c r="AK1952" s="8"/>
      <c r="AL1952" s="8"/>
      <c r="AM1952" s="8"/>
      <c r="AN1952" s="8"/>
      <c r="AO1952" s="8"/>
      <c r="AP1952" s="8"/>
      <c r="AQ1952" s="8"/>
      <c r="AS1952" s="37"/>
      <c r="AT1952" s="37"/>
      <c r="AU1952" s="9"/>
      <c r="AV1952" s="8"/>
      <c r="AW1952" s="8"/>
      <c r="AX1952" s="8"/>
      <c r="AY1952" s="8"/>
      <c r="AZ1952" s="8"/>
      <c r="BA1952" s="8"/>
      <c r="BB1952" s="8"/>
      <c r="BC1952" s="8"/>
    </row>
    <row r="1953" spans="1:55" x14ac:dyDescent="0.25">
      <c r="A1953" s="46">
        <v>64.599999999999994</v>
      </c>
      <c r="B1953" s="48" t="b">
        <v>1</v>
      </c>
      <c r="U1953" s="37"/>
      <c r="V1953" s="37"/>
      <c r="W1953" s="9"/>
      <c r="X1953" s="8"/>
      <c r="Y1953" s="8"/>
      <c r="Z1953" s="8"/>
      <c r="AA1953" s="8"/>
      <c r="AB1953" s="8"/>
      <c r="AC1953" s="8"/>
      <c r="AD1953" s="8"/>
      <c r="AE1953" s="8"/>
      <c r="AG1953" s="37"/>
      <c r="AH1953" s="37"/>
      <c r="AI1953" s="9"/>
      <c r="AJ1953" s="8"/>
      <c r="AK1953" s="8"/>
      <c r="AL1953" s="8"/>
      <c r="AM1953" s="8"/>
      <c r="AN1953" s="8"/>
      <c r="AO1953" s="8"/>
      <c r="AP1953" s="8"/>
      <c r="AQ1953" s="8"/>
      <c r="AS1953" s="37"/>
      <c r="AT1953" s="37"/>
      <c r="AU1953" s="9"/>
      <c r="AV1953" s="8"/>
      <c r="AW1953" s="8"/>
      <c r="AX1953" s="8"/>
      <c r="AY1953" s="8"/>
      <c r="AZ1953" s="8"/>
      <c r="BA1953" s="8"/>
      <c r="BB1953" s="8"/>
      <c r="BC1953" s="8"/>
    </row>
    <row r="1954" spans="1:55" x14ac:dyDescent="0.25">
      <c r="A1954" s="46">
        <v>64.400000000000006</v>
      </c>
      <c r="B1954" s="48" t="b">
        <v>1</v>
      </c>
      <c r="U1954" s="37"/>
      <c r="V1954" s="37"/>
      <c r="W1954" s="9"/>
      <c r="X1954" s="8"/>
      <c r="Y1954" s="8"/>
      <c r="Z1954" s="8"/>
      <c r="AA1954" s="8"/>
      <c r="AB1954" s="8"/>
      <c r="AC1954" s="8"/>
      <c r="AD1954" s="8"/>
      <c r="AE1954" s="8"/>
      <c r="AG1954" s="37"/>
      <c r="AH1954" s="37"/>
      <c r="AI1954" s="9"/>
      <c r="AJ1954" s="8"/>
      <c r="AK1954" s="8"/>
      <c r="AL1954" s="8"/>
      <c r="AM1954" s="8"/>
      <c r="AN1954" s="8"/>
      <c r="AO1954" s="8"/>
      <c r="AP1954" s="8"/>
      <c r="AQ1954" s="8"/>
      <c r="AS1954" s="37"/>
      <c r="AT1954" s="37"/>
      <c r="AU1954" s="9"/>
      <c r="AV1954" s="8"/>
      <c r="AW1954" s="8"/>
      <c r="AX1954" s="8"/>
      <c r="AY1954" s="8"/>
      <c r="AZ1954" s="8"/>
      <c r="BA1954" s="8"/>
      <c r="BB1954" s="8"/>
      <c r="BC1954" s="8"/>
    </row>
    <row r="1955" spans="1:55" x14ac:dyDescent="0.25">
      <c r="A1955" s="46">
        <v>64.2</v>
      </c>
      <c r="B1955" s="48" t="b">
        <v>1</v>
      </c>
      <c r="U1955" s="37"/>
      <c r="V1955" s="37"/>
      <c r="W1955" s="9"/>
      <c r="X1955" s="8"/>
      <c r="Y1955" s="8"/>
      <c r="Z1955" s="8"/>
      <c r="AA1955" s="8"/>
      <c r="AB1955" s="8"/>
      <c r="AC1955" s="8"/>
      <c r="AD1955" s="8"/>
      <c r="AE1955" s="8"/>
      <c r="AG1955" s="37"/>
      <c r="AH1955" s="37"/>
      <c r="AI1955" s="9"/>
      <c r="AJ1955" s="8"/>
      <c r="AK1955" s="8"/>
      <c r="AL1955" s="8"/>
      <c r="AM1955" s="8"/>
      <c r="AN1955" s="8"/>
      <c r="AO1955" s="8"/>
      <c r="AP1955" s="8"/>
      <c r="AQ1955" s="8"/>
      <c r="AS1955" s="37"/>
      <c r="AT1955" s="37"/>
      <c r="AU1955" s="9"/>
      <c r="AV1955" s="8"/>
      <c r="AW1955" s="8"/>
      <c r="AX1955" s="8"/>
      <c r="AY1955" s="8"/>
      <c r="AZ1955" s="8"/>
      <c r="BA1955" s="8"/>
      <c r="BB1955" s="8"/>
      <c r="BC1955" s="8"/>
    </row>
    <row r="1956" spans="1:55" x14ac:dyDescent="0.25">
      <c r="A1956" s="46">
        <v>62.9</v>
      </c>
      <c r="B1956" s="48" t="b">
        <v>1</v>
      </c>
      <c r="U1956" s="37"/>
      <c r="V1956" s="37"/>
      <c r="W1956" s="9"/>
      <c r="X1956" s="8"/>
      <c r="Y1956" s="8"/>
      <c r="Z1956" s="8"/>
      <c r="AA1956" s="8"/>
      <c r="AB1956" s="8"/>
      <c r="AC1956" s="8"/>
      <c r="AD1956" s="8"/>
      <c r="AE1956" s="8"/>
      <c r="AG1956" s="37"/>
      <c r="AH1956" s="37"/>
      <c r="AI1956" s="9"/>
      <c r="AJ1956" s="8"/>
      <c r="AK1956" s="8"/>
      <c r="AL1956" s="8"/>
      <c r="AM1956" s="8"/>
      <c r="AN1956" s="8"/>
      <c r="AO1956" s="8"/>
      <c r="AP1956" s="8"/>
      <c r="AQ1956" s="8"/>
      <c r="AS1956" s="37"/>
      <c r="AT1956" s="37"/>
      <c r="AU1956" s="9"/>
      <c r="AV1956" s="8"/>
      <c r="AW1956" s="8"/>
      <c r="AX1956" s="8"/>
      <c r="AY1956" s="8"/>
      <c r="AZ1956" s="8"/>
      <c r="BA1956" s="8"/>
      <c r="BB1956" s="8"/>
      <c r="BC1956" s="8"/>
    </row>
    <row r="1957" spans="1:55" x14ac:dyDescent="0.25">
      <c r="A1957" s="46">
        <v>63.7</v>
      </c>
      <c r="B1957" s="48" t="b">
        <v>1</v>
      </c>
      <c r="U1957" s="37"/>
      <c r="V1957" s="37"/>
      <c r="W1957" s="9"/>
      <c r="X1957" s="8"/>
      <c r="Y1957" s="8"/>
      <c r="Z1957" s="8"/>
      <c r="AA1957" s="8"/>
      <c r="AB1957" s="8"/>
      <c r="AC1957" s="8"/>
      <c r="AD1957" s="8"/>
      <c r="AE1957" s="8"/>
      <c r="AG1957" s="37"/>
      <c r="AH1957" s="37"/>
      <c r="AI1957" s="9"/>
      <c r="AJ1957" s="8"/>
      <c r="AK1957" s="8"/>
      <c r="AL1957" s="8"/>
      <c r="AM1957" s="8"/>
      <c r="AN1957" s="8"/>
      <c r="AO1957" s="8"/>
      <c r="AP1957" s="8"/>
      <c r="AQ1957" s="8"/>
      <c r="AS1957" s="37"/>
      <c r="AT1957" s="37"/>
      <c r="AU1957" s="9"/>
      <c r="AV1957" s="8"/>
      <c r="AW1957" s="8"/>
      <c r="AX1957" s="8"/>
      <c r="AY1957" s="8"/>
      <c r="AZ1957" s="8"/>
      <c r="BA1957" s="8"/>
      <c r="BB1957" s="8"/>
      <c r="BC1957" s="8"/>
    </row>
    <row r="1958" spans="1:55" x14ac:dyDescent="0.25">
      <c r="A1958" s="46">
        <v>63.5</v>
      </c>
      <c r="B1958" s="48" t="b">
        <v>1</v>
      </c>
      <c r="U1958" s="37"/>
      <c r="V1958" s="37"/>
      <c r="W1958" s="9"/>
      <c r="X1958" s="8"/>
      <c r="Y1958" s="8"/>
      <c r="Z1958" s="8"/>
      <c r="AA1958" s="8"/>
      <c r="AB1958" s="8"/>
      <c r="AC1958" s="8"/>
      <c r="AD1958" s="8"/>
      <c r="AE1958" s="8"/>
      <c r="AG1958" s="37"/>
      <c r="AH1958" s="37"/>
      <c r="AI1958" s="9"/>
      <c r="AJ1958" s="8"/>
      <c r="AK1958" s="8"/>
      <c r="AL1958" s="8"/>
      <c r="AM1958" s="8"/>
      <c r="AN1958" s="8"/>
      <c r="AO1958" s="8"/>
      <c r="AP1958" s="8"/>
      <c r="AQ1958" s="8"/>
      <c r="AS1958" s="37"/>
      <c r="AT1958" s="37"/>
      <c r="AU1958" s="9"/>
      <c r="AV1958" s="8"/>
      <c r="AW1958" s="8"/>
      <c r="AX1958" s="8"/>
      <c r="AY1958" s="8"/>
      <c r="AZ1958" s="8"/>
      <c r="BA1958" s="8"/>
      <c r="BB1958" s="8"/>
      <c r="BC1958" s="8"/>
    </row>
    <row r="1959" spans="1:55" x14ac:dyDescent="0.25">
      <c r="A1959" s="46">
        <v>63.2</v>
      </c>
      <c r="B1959" s="48" t="b">
        <v>1</v>
      </c>
      <c r="U1959" s="37"/>
      <c r="V1959" s="37"/>
      <c r="W1959" s="9"/>
      <c r="X1959" s="8"/>
      <c r="Y1959" s="8"/>
      <c r="Z1959" s="8"/>
      <c r="AA1959" s="8"/>
      <c r="AB1959" s="8"/>
      <c r="AC1959" s="8"/>
      <c r="AD1959" s="8"/>
      <c r="AE1959" s="8"/>
      <c r="AG1959" s="37"/>
      <c r="AH1959" s="37"/>
      <c r="AI1959" s="9"/>
      <c r="AJ1959" s="8"/>
      <c r="AK1959" s="8"/>
      <c r="AL1959" s="8"/>
      <c r="AM1959" s="8"/>
      <c r="AN1959" s="8"/>
      <c r="AO1959" s="8"/>
      <c r="AP1959" s="8"/>
      <c r="AQ1959" s="8"/>
      <c r="AS1959" s="37"/>
      <c r="AT1959" s="37"/>
      <c r="AU1959" s="9"/>
      <c r="AV1959" s="8"/>
      <c r="AW1959" s="8"/>
      <c r="AX1959" s="8"/>
      <c r="AY1959" s="8"/>
      <c r="AZ1959" s="8"/>
      <c r="BA1959" s="8"/>
      <c r="BB1959" s="8"/>
      <c r="BC1959" s="8"/>
    </row>
    <row r="1960" spans="1:55" x14ac:dyDescent="0.25">
      <c r="A1960" s="46">
        <v>63</v>
      </c>
      <c r="B1960" s="48" t="b">
        <v>1</v>
      </c>
      <c r="U1960" s="37"/>
      <c r="V1960" s="37"/>
      <c r="W1960" s="9"/>
      <c r="X1960" s="8"/>
      <c r="Y1960" s="8"/>
      <c r="Z1960" s="8"/>
      <c r="AA1960" s="8"/>
      <c r="AB1960" s="8"/>
      <c r="AC1960" s="8"/>
      <c r="AD1960" s="8"/>
      <c r="AE1960" s="8"/>
      <c r="AG1960" s="37"/>
      <c r="AH1960" s="37"/>
      <c r="AI1960" s="9"/>
      <c r="AJ1960" s="8"/>
      <c r="AK1960" s="8"/>
      <c r="AL1960" s="8"/>
      <c r="AM1960" s="8"/>
      <c r="AN1960" s="8"/>
      <c r="AO1960" s="8"/>
      <c r="AP1960" s="8"/>
      <c r="AQ1960" s="8"/>
      <c r="AS1960" s="37"/>
      <c r="AT1960" s="37"/>
      <c r="AU1960" s="9"/>
      <c r="AV1960" s="8"/>
      <c r="AW1960" s="8"/>
      <c r="AX1960" s="8"/>
      <c r="AY1960" s="8"/>
      <c r="AZ1960" s="8"/>
      <c r="BA1960" s="8"/>
      <c r="BB1960" s="8"/>
      <c r="BC1960" s="8"/>
    </row>
    <row r="1961" spans="1:55" x14ac:dyDescent="0.25">
      <c r="A1961" s="46">
        <v>62.8</v>
      </c>
      <c r="B1961" s="48" t="b">
        <v>1</v>
      </c>
      <c r="U1961" s="37"/>
      <c r="V1961" s="37"/>
      <c r="W1961" s="9"/>
      <c r="X1961" s="8"/>
      <c r="Y1961" s="8"/>
      <c r="Z1961" s="8"/>
      <c r="AA1961" s="8"/>
      <c r="AB1961" s="8"/>
      <c r="AC1961" s="8"/>
      <c r="AD1961" s="8"/>
      <c r="AE1961" s="8"/>
      <c r="AG1961" s="37"/>
      <c r="AH1961" s="37"/>
      <c r="AI1961" s="9"/>
      <c r="AJ1961" s="8"/>
      <c r="AK1961" s="8"/>
      <c r="AL1961" s="8"/>
      <c r="AM1961" s="8"/>
      <c r="AN1961" s="8"/>
      <c r="AO1961" s="8"/>
      <c r="AP1961" s="8"/>
      <c r="AQ1961" s="8"/>
      <c r="AS1961" s="37"/>
      <c r="AT1961" s="37"/>
      <c r="AU1961" s="9"/>
      <c r="AV1961" s="8"/>
      <c r="AW1961" s="8"/>
      <c r="AX1961" s="8"/>
      <c r="AY1961" s="8"/>
      <c r="AZ1961" s="8"/>
      <c r="BA1961" s="8"/>
      <c r="BB1961" s="8"/>
      <c r="BC1961" s="8"/>
    </row>
    <row r="1962" spans="1:55" x14ac:dyDescent="0.25">
      <c r="A1962" s="46" t="str">
        <v/>
      </c>
      <c r="B1962" s="48" t="b">
        <v>0</v>
      </c>
      <c r="U1962" s="37"/>
      <c r="V1962" s="37"/>
      <c r="W1962" s="9"/>
      <c r="X1962" s="8"/>
      <c r="Y1962" s="8"/>
      <c r="Z1962" s="8"/>
      <c r="AA1962" s="8"/>
      <c r="AB1962" s="8"/>
      <c r="AC1962" s="8"/>
      <c r="AD1962" s="8"/>
      <c r="AE1962" s="8"/>
      <c r="AG1962" s="37"/>
      <c r="AH1962" s="37"/>
      <c r="AI1962" s="9"/>
      <c r="AJ1962" s="8"/>
      <c r="AK1962" s="8"/>
      <c r="AL1962" s="8"/>
      <c r="AM1962" s="8"/>
      <c r="AN1962" s="8"/>
      <c r="AO1962" s="8"/>
      <c r="AP1962" s="8"/>
      <c r="AQ1962" s="8"/>
      <c r="AS1962" s="37"/>
      <c r="AT1962" s="37"/>
      <c r="AU1962" s="9"/>
      <c r="AV1962" s="8"/>
      <c r="AW1962" s="8"/>
      <c r="AX1962" s="8"/>
      <c r="AY1962" s="8"/>
      <c r="AZ1962" s="8"/>
      <c r="BA1962" s="8"/>
      <c r="BB1962" s="8"/>
      <c r="BC1962" s="8"/>
    </row>
    <row r="1963" spans="1:55" x14ac:dyDescent="0.25">
      <c r="A1963" s="46">
        <v>77.8</v>
      </c>
      <c r="B1963" s="48" t="b">
        <v>1</v>
      </c>
      <c r="U1963" s="37"/>
      <c r="V1963" s="37"/>
      <c r="W1963" s="9"/>
      <c r="X1963" s="8"/>
      <c r="Y1963" s="8"/>
      <c r="Z1963" s="8"/>
      <c r="AA1963" s="8"/>
      <c r="AB1963" s="8"/>
      <c r="AC1963" s="8"/>
      <c r="AD1963" s="8"/>
      <c r="AE1963" s="8"/>
      <c r="AG1963" s="37"/>
      <c r="AH1963" s="37"/>
      <c r="AI1963" s="9"/>
      <c r="AJ1963" s="8"/>
      <c r="AK1963" s="8"/>
      <c r="AL1963" s="8"/>
      <c r="AM1963" s="8"/>
      <c r="AN1963" s="8"/>
      <c r="AO1963" s="8"/>
      <c r="AP1963" s="8"/>
      <c r="AQ1963" s="8"/>
      <c r="AS1963" s="37"/>
      <c r="AT1963" s="37"/>
      <c r="AU1963" s="9"/>
      <c r="AV1963" s="8"/>
      <c r="AW1963" s="8"/>
      <c r="AX1963" s="8"/>
      <c r="AY1963" s="8"/>
      <c r="AZ1963" s="8"/>
      <c r="BA1963" s="8"/>
      <c r="BB1963" s="8"/>
      <c r="BC1963" s="8"/>
    </row>
    <row r="1964" spans="1:55" x14ac:dyDescent="0.25">
      <c r="A1964" s="46">
        <v>77.599999999999994</v>
      </c>
      <c r="B1964" s="48" t="b">
        <v>1</v>
      </c>
      <c r="U1964" s="37"/>
      <c r="V1964" s="37"/>
      <c r="W1964" s="9"/>
      <c r="X1964" s="8"/>
      <c r="Y1964" s="8"/>
      <c r="Z1964" s="8"/>
      <c r="AA1964" s="8"/>
      <c r="AB1964" s="8"/>
      <c r="AC1964" s="8"/>
      <c r="AD1964" s="8"/>
      <c r="AE1964" s="8"/>
      <c r="AG1964" s="37"/>
      <c r="AH1964" s="37"/>
      <c r="AI1964" s="9"/>
      <c r="AJ1964" s="8"/>
      <c r="AK1964" s="8"/>
      <c r="AL1964" s="8"/>
      <c r="AM1964" s="8"/>
      <c r="AN1964" s="8"/>
      <c r="AO1964" s="8"/>
      <c r="AP1964" s="8"/>
      <c r="AQ1964" s="8"/>
      <c r="AS1964" s="37"/>
      <c r="AT1964" s="37"/>
      <c r="AU1964" s="9"/>
      <c r="AV1964" s="8"/>
      <c r="AW1964" s="8"/>
      <c r="AX1964" s="8"/>
      <c r="AY1964" s="8"/>
      <c r="AZ1964" s="8"/>
      <c r="BA1964" s="8"/>
      <c r="BB1964" s="8"/>
      <c r="BC1964" s="8"/>
    </row>
    <row r="1965" spans="1:55" x14ac:dyDescent="0.25">
      <c r="A1965" s="46">
        <v>77.5</v>
      </c>
      <c r="B1965" s="48" t="b">
        <v>1</v>
      </c>
      <c r="U1965" s="37"/>
      <c r="V1965" s="37"/>
      <c r="W1965" s="9"/>
      <c r="X1965" s="8"/>
      <c r="Y1965" s="8"/>
      <c r="Z1965" s="8"/>
      <c r="AA1965" s="8"/>
      <c r="AB1965" s="8"/>
      <c r="AC1965" s="8"/>
      <c r="AD1965" s="8"/>
      <c r="AE1965" s="8"/>
      <c r="AG1965" s="37"/>
      <c r="AH1965" s="37"/>
      <c r="AI1965" s="9"/>
      <c r="AJ1965" s="8"/>
      <c r="AK1965" s="8"/>
      <c r="AL1965" s="8"/>
      <c r="AM1965" s="8"/>
      <c r="AN1965" s="8"/>
      <c r="AO1965" s="8"/>
      <c r="AP1965" s="8"/>
      <c r="AQ1965" s="8"/>
      <c r="AS1965" s="37"/>
      <c r="AT1965" s="37"/>
      <c r="AU1965" s="9"/>
      <c r="AV1965" s="8"/>
      <c r="AW1965" s="8"/>
      <c r="AX1965" s="8"/>
      <c r="AY1965" s="8"/>
      <c r="AZ1965" s="8"/>
      <c r="BA1965" s="8"/>
      <c r="BB1965" s="8"/>
      <c r="BC1965" s="8"/>
    </row>
    <row r="1966" spans="1:55" x14ac:dyDescent="0.25">
      <c r="A1966" s="46">
        <v>77.2</v>
      </c>
      <c r="B1966" s="48" t="b">
        <v>1</v>
      </c>
      <c r="U1966" s="37"/>
      <c r="V1966" s="37"/>
      <c r="W1966" s="9"/>
      <c r="X1966" s="8"/>
      <c r="Y1966" s="8"/>
      <c r="Z1966" s="8"/>
      <c r="AA1966" s="8"/>
      <c r="AB1966" s="8"/>
      <c r="AC1966" s="8"/>
      <c r="AD1966" s="8"/>
      <c r="AE1966" s="8"/>
      <c r="AG1966" s="37"/>
      <c r="AH1966" s="37"/>
      <c r="AI1966" s="9"/>
      <c r="AJ1966" s="8"/>
      <c r="AK1966" s="8"/>
      <c r="AL1966" s="8"/>
      <c r="AM1966" s="8"/>
      <c r="AN1966" s="8"/>
      <c r="AO1966" s="8"/>
      <c r="AP1966" s="8"/>
      <c r="AQ1966" s="8"/>
      <c r="AS1966" s="37"/>
      <c r="AT1966" s="37"/>
      <c r="AU1966" s="9"/>
      <c r="AV1966" s="8"/>
      <c r="AW1966" s="8"/>
      <c r="AX1966" s="8"/>
      <c r="AY1966" s="8"/>
      <c r="AZ1966" s="8"/>
      <c r="BA1966" s="8"/>
      <c r="BB1966" s="8"/>
      <c r="BC1966" s="8"/>
    </row>
    <row r="1967" spans="1:55" x14ac:dyDescent="0.25">
      <c r="A1967" s="46">
        <v>77.3</v>
      </c>
      <c r="B1967" s="48" t="b">
        <v>1</v>
      </c>
      <c r="U1967" s="37"/>
      <c r="V1967" s="37"/>
      <c r="W1967" s="9"/>
      <c r="X1967" s="8"/>
      <c r="Y1967" s="8"/>
      <c r="Z1967" s="8"/>
      <c r="AA1967" s="8"/>
      <c r="AB1967" s="8"/>
      <c r="AC1967" s="8"/>
      <c r="AD1967" s="8"/>
      <c r="AE1967" s="8"/>
      <c r="AG1967" s="37"/>
      <c r="AH1967" s="37"/>
      <c r="AI1967" s="9"/>
      <c r="AJ1967" s="8"/>
      <c r="AK1967" s="8"/>
      <c r="AL1967" s="8"/>
      <c r="AM1967" s="8"/>
      <c r="AN1967" s="8"/>
      <c r="AO1967" s="8"/>
      <c r="AP1967" s="8"/>
      <c r="AQ1967" s="8"/>
      <c r="AS1967" s="37"/>
      <c r="AT1967" s="37"/>
      <c r="AU1967" s="9"/>
      <c r="AV1967" s="8"/>
      <c r="AW1967" s="8"/>
      <c r="AX1967" s="8"/>
      <c r="AY1967" s="8"/>
      <c r="AZ1967" s="8"/>
      <c r="BA1967" s="8"/>
      <c r="BB1967" s="8"/>
      <c r="BC1967" s="8"/>
    </row>
    <row r="1968" spans="1:55" x14ac:dyDescent="0.25">
      <c r="A1968" s="46">
        <v>76.5</v>
      </c>
      <c r="B1968" s="48" t="b">
        <v>1</v>
      </c>
      <c r="U1968" s="37"/>
      <c r="V1968" s="37"/>
      <c r="W1968" s="9"/>
      <c r="X1968" s="8"/>
      <c r="Y1968" s="8"/>
      <c r="Z1968" s="8"/>
      <c r="AA1968" s="8"/>
      <c r="AB1968" s="8"/>
      <c r="AC1968" s="8"/>
      <c r="AD1968" s="8"/>
      <c r="AE1968" s="8"/>
      <c r="AG1968" s="37"/>
      <c r="AH1968" s="37"/>
      <c r="AI1968" s="9"/>
      <c r="AJ1968" s="8"/>
      <c r="AK1968" s="8"/>
      <c r="AL1968" s="8"/>
      <c r="AM1968" s="8"/>
      <c r="AN1968" s="8"/>
      <c r="AO1968" s="8"/>
      <c r="AP1968" s="8"/>
      <c r="AQ1968" s="8"/>
      <c r="AS1968" s="37"/>
      <c r="AT1968" s="37"/>
      <c r="AU1968" s="9"/>
      <c r="AV1968" s="8"/>
      <c r="AW1968" s="8"/>
      <c r="AX1968" s="8"/>
      <c r="AY1968" s="8"/>
      <c r="AZ1968" s="8"/>
      <c r="BA1968" s="8"/>
      <c r="BB1968" s="8"/>
      <c r="BC1968" s="8"/>
    </row>
    <row r="1969" spans="1:55" x14ac:dyDescent="0.25">
      <c r="A1969" s="46">
        <v>76.8</v>
      </c>
      <c r="B1969" s="48" t="b">
        <v>1</v>
      </c>
      <c r="U1969" s="37"/>
      <c r="V1969" s="37"/>
      <c r="W1969" s="9"/>
      <c r="X1969" s="8"/>
      <c r="Y1969" s="8"/>
      <c r="Z1969" s="8"/>
      <c r="AA1969" s="8"/>
      <c r="AB1969" s="8"/>
      <c r="AC1969" s="8"/>
      <c r="AD1969" s="8"/>
      <c r="AE1969" s="8"/>
      <c r="AG1969" s="37"/>
      <c r="AH1969" s="37"/>
      <c r="AI1969" s="9"/>
      <c r="AJ1969" s="8"/>
      <c r="AK1969" s="8"/>
      <c r="AL1969" s="8"/>
      <c r="AM1969" s="8"/>
      <c r="AN1969" s="8"/>
      <c r="AO1969" s="8"/>
      <c r="AP1969" s="8"/>
      <c r="AQ1969" s="8"/>
      <c r="AS1969" s="37"/>
      <c r="AT1969" s="37"/>
      <c r="AU1969" s="9"/>
      <c r="AV1969" s="8"/>
      <c r="AW1969" s="8"/>
      <c r="AX1969" s="8"/>
      <c r="AY1969" s="8"/>
      <c r="AZ1969" s="8"/>
      <c r="BA1969" s="8"/>
      <c r="BB1969" s="8"/>
      <c r="BC1969" s="8"/>
    </row>
    <row r="1970" spans="1:55" x14ac:dyDescent="0.25">
      <c r="A1970" s="46">
        <v>76.5</v>
      </c>
      <c r="B1970" s="48" t="b">
        <v>1</v>
      </c>
      <c r="U1970" s="37"/>
      <c r="V1970" s="37"/>
      <c r="W1970" s="9"/>
      <c r="X1970" s="8"/>
      <c r="Y1970" s="8"/>
      <c r="Z1970" s="8"/>
      <c r="AA1970" s="8"/>
      <c r="AB1970" s="8"/>
      <c r="AC1970" s="8"/>
      <c r="AD1970" s="8"/>
      <c r="AE1970" s="8"/>
      <c r="AG1970" s="37"/>
      <c r="AH1970" s="37"/>
      <c r="AI1970" s="9"/>
      <c r="AJ1970" s="8"/>
      <c r="AK1970" s="8"/>
      <c r="AL1970" s="8"/>
      <c r="AM1970" s="8"/>
      <c r="AN1970" s="8"/>
      <c r="AO1970" s="8"/>
      <c r="AP1970" s="8"/>
      <c r="AQ1970" s="8"/>
      <c r="AS1970" s="37"/>
      <c r="AT1970" s="37"/>
      <c r="AU1970" s="9"/>
      <c r="AV1970" s="8"/>
      <c r="AW1970" s="8"/>
      <c r="AX1970" s="8"/>
      <c r="AY1970" s="8"/>
      <c r="AZ1970" s="8"/>
      <c r="BA1970" s="8"/>
      <c r="BB1970" s="8"/>
      <c r="BC1970" s="8"/>
    </row>
    <row r="1971" spans="1:55" x14ac:dyDescent="0.25">
      <c r="A1971" s="46">
        <v>76.400000000000006</v>
      </c>
      <c r="B1971" s="48" t="b">
        <v>1</v>
      </c>
      <c r="U1971" s="37"/>
      <c r="V1971" s="37"/>
      <c r="W1971" s="9"/>
      <c r="X1971" s="8"/>
      <c r="Y1971" s="8"/>
      <c r="Z1971" s="8"/>
      <c r="AA1971" s="8"/>
      <c r="AB1971" s="8"/>
      <c r="AC1971" s="8"/>
      <c r="AD1971" s="8"/>
      <c r="AE1971" s="8"/>
      <c r="AG1971" s="37"/>
      <c r="AH1971" s="37"/>
      <c r="AI1971" s="9"/>
      <c r="AJ1971" s="8"/>
      <c r="AK1971" s="8"/>
      <c r="AL1971" s="8"/>
      <c r="AM1971" s="8"/>
      <c r="AN1971" s="8"/>
      <c r="AO1971" s="8"/>
      <c r="AP1971" s="8"/>
      <c r="AQ1971" s="8"/>
      <c r="AS1971" s="37"/>
      <c r="AT1971" s="37"/>
      <c r="AU1971" s="9"/>
      <c r="AV1971" s="8"/>
      <c r="AW1971" s="8"/>
      <c r="AX1971" s="8"/>
      <c r="AY1971" s="8"/>
      <c r="AZ1971" s="8"/>
      <c r="BA1971" s="8"/>
      <c r="BB1971" s="8"/>
      <c r="BC1971" s="8"/>
    </row>
    <row r="1972" spans="1:55" x14ac:dyDescent="0.25">
      <c r="A1972" s="46">
        <v>76.2</v>
      </c>
      <c r="B1972" s="48" t="b">
        <v>1</v>
      </c>
      <c r="U1972" s="37"/>
      <c r="V1972" s="37"/>
      <c r="W1972" s="9"/>
      <c r="X1972" s="8"/>
      <c r="Y1972" s="8"/>
      <c r="Z1972" s="8"/>
      <c r="AA1972" s="8"/>
      <c r="AB1972" s="8"/>
      <c r="AC1972" s="8"/>
      <c r="AD1972" s="8"/>
      <c r="AE1972" s="8"/>
      <c r="AG1972" s="37"/>
      <c r="AH1972" s="37"/>
      <c r="AI1972" s="9"/>
      <c r="AJ1972" s="8"/>
      <c r="AK1972" s="8"/>
      <c r="AL1972" s="8"/>
      <c r="AM1972" s="8"/>
      <c r="AN1972" s="8"/>
      <c r="AO1972" s="8"/>
      <c r="AP1972" s="8"/>
      <c r="AQ1972" s="8"/>
      <c r="AS1972" s="37"/>
      <c r="AT1972" s="37"/>
      <c r="AU1972" s="9"/>
      <c r="AV1972" s="8"/>
      <c r="AW1972" s="8"/>
      <c r="AX1972" s="8"/>
      <c r="AY1972" s="8"/>
      <c r="AZ1972" s="8"/>
      <c r="BA1972" s="8"/>
      <c r="BB1972" s="8"/>
      <c r="BC1972" s="8"/>
    </row>
    <row r="1973" spans="1:55" x14ac:dyDescent="0.25">
      <c r="A1973" s="46">
        <v>75.8</v>
      </c>
      <c r="B1973" s="48" t="b">
        <v>1</v>
      </c>
      <c r="U1973" s="37"/>
      <c r="V1973" s="37"/>
      <c r="W1973" s="9"/>
      <c r="X1973" s="8"/>
      <c r="Y1973" s="8"/>
      <c r="Z1973" s="8"/>
      <c r="AA1973" s="8"/>
      <c r="AB1973" s="8"/>
      <c r="AC1973" s="8"/>
      <c r="AD1973" s="8"/>
      <c r="AE1973" s="8"/>
      <c r="AG1973" s="37"/>
      <c r="AH1973" s="37"/>
      <c r="AI1973" s="9"/>
      <c r="AJ1973" s="8"/>
      <c r="AK1973" s="8"/>
      <c r="AL1973" s="8"/>
      <c r="AM1973" s="8"/>
      <c r="AN1973" s="8"/>
      <c r="AO1973" s="8"/>
      <c r="AP1973" s="8"/>
      <c r="AQ1973" s="8"/>
      <c r="AS1973" s="37"/>
      <c r="AT1973" s="37"/>
      <c r="AU1973" s="9"/>
      <c r="AV1973" s="8"/>
      <c r="AW1973" s="8"/>
      <c r="AX1973" s="8"/>
      <c r="AY1973" s="8"/>
      <c r="AZ1973" s="8"/>
      <c r="BA1973" s="8"/>
      <c r="BB1973" s="8"/>
      <c r="BC1973" s="8"/>
    </row>
    <row r="1974" spans="1:55" x14ac:dyDescent="0.25">
      <c r="A1974" s="46">
        <v>75.8</v>
      </c>
      <c r="B1974" s="48" t="b">
        <v>1</v>
      </c>
      <c r="U1974" s="37"/>
      <c r="V1974" s="37"/>
      <c r="W1974" s="9"/>
      <c r="X1974" s="8"/>
      <c r="Y1974" s="8"/>
      <c r="Z1974" s="8"/>
      <c r="AA1974" s="8"/>
      <c r="AB1974" s="8"/>
      <c r="AC1974" s="8"/>
      <c r="AD1974" s="8"/>
      <c r="AE1974" s="8"/>
      <c r="AG1974" s="37"/>
      <c r="AH1974" s="37"/>
      <c r="AI1974" s="9"/>
      <c r="AJ1974" s="8"/>
      <c r="AK1974" s="8"/>
      <c r="AL1974" s="8"/>
      <c r="AM1974" s="8"/>
      <c r="AN1974" s="8"/>
      <c r="AO1974" s="8"/>
      <c r="AP1974" s="8"/>
      <c r="AQ1974" s="8"/>
      <c r="AS1974" s="37"/>
      <c r="AT1974" s="37"/>
      <c r="AU1974" s="9"/>
      <c r="AV1974" s="8"/>
      <c r="AW1974" s="8"/>
      <c r="AX1974" s="8"/>
      <c r="AY1974" s="8"/>
      <c r="AZ1974" s="8"/>
      <c r="BA1974" s="8"/>
      <c r="BB1974" s="8"/>
      <c r="BC1974" s="8"/>
    </row>
    <row r="1975" spans="1:55" x14ac:dyDescent="0.25">
      <c r="A1975" s="46">
        <v>75.5</v>
      </c>
      <c r="B1975" s="48" t="b">
        <v>1</v>
      </c>
      <c r="U1975" s="37"/>
      <c r="V1975" s="37"/>
      <c r="W1975" s="9"/>
      <c r="X1975" s="8"/>
      <c r="Y1975" s="8"/>
      <c r="Z1975" s="8"/>
      <c r="AA1975" s="8"/>
      <c r="AB1975" s="8"/>
      <c r="AC1975" s="8"/>
      <c r="AD1975" s="8"/>
      <c r="AE1975" s="8"/>
      <c r="AG1975" s="37"/>
      <c r="AH1975" s="37"/>
      <c r="AI1975" s="9"/>
      <c r="AJ1975" s="8"/>
      <c r="AK1975" s="8"/>
      <c r="AL1975" s="8"/>
      <c r="AM1975" s="8"/>
      <c r="AN1975" s="8"/>
      <c r="AO1975" s="8"/>
      <c r="AP1975" s="8"/>
      <c r="AQ1975" s="8"/>
      <c r="AS1975" s="37"/>
      <c r="AT1975" s="37"/>
      <c r="AU1975" s="9"/>
      <c r="AV1975" s="8"/>
      <c r="AW1975" s="8"/>
      <c r="AX1975" s="8"/>
      <c r="AY1975" s="8"/>
      <c r="AZ1975" s="8"/>
      <c r="BA1975" s="8"/>
      <c r="BB1975" s="8"/>
      <c r="BC1975" s="8"/>
    </row>
    <row r="1976" spans="1:55" x14ac:dyDescent="0.25">
      <c r="A1976" s="46">
        <v>75.7</v>
      </c>
      <c r="B1976" s="48" t="b">
        <v>1</v>
      </c>
      <c r="U1976" s="37"/>
      <c r="V1976" s="37"/>
      <c r="W1976" s="9"/>
      <c r="X1976" s="8"/>
      <c r="Y1976" s="8"/>
      <c r="Z1976" s="8"/>
      <c r="AA1976" s="8"/>
      <c r="AB1976" s="8"/>
      <c r="AC1976" s="8"/>
      <c r="AD1976" s="8"/>
      <c r="AE1976" s="8"/>
      <c r="AG1976" s="37"/>
      <c r="AH1976" s="37"/>
      <c r="AI1976" s="9"/>
      <c r="AJ1976" s="8"/>
      <c r="AK1976" s="8"/>
      <c r="AL1976" s="8"/>
      <c r="AM1976" s="8"/>
      <c r="AN1976" s="8"/>
      <c r="AO1976" s="8"/>
      <c r="AP1976" s="8"/>
      <c r="AQ1976" s="8"/>
      <c r="AS1976" s="37"/>
      <c r="AT1976" s="37"/>
      <c r="AU1976" s="9"/>
      <c r="AV1976" s="8"/>
      <c r="AW1976" s="8"/>
      <c r="AX1976" s="8"/>
      <c r="AY1976" s="8"/>
      <c r="AZ1976" s="8"/>
      <c r="BA1976" s="8"/>
      <c r="BB1976" s="8"/>
      <c r="BC1976" s="8"/>
    </row>
    <row r="1977" spans="1:55" x14ac:dyDescent="0.25">
      <c r="A1977" s="46">
        <v>75.5</v>
      </c>
      <c r="B1977" s="48" t="b">
        <v>1</v>
      </c>
      <c r="U1977" s="37"/>
      <c r="V1977" s="37"/>
      <c r="W1977" s="9"/>
      <c r="X1977" s="8"/>
      <c r="Y1977" s="8"/>
      <c r="Z1977" s="8"/>
      <c r="AA1977" s="8"/>
      <c r="AB1977" s="8"/>
      <c r="AC1977" s="8"/>
      <c r="AD1977" s="8"/>
      <c r="AE1977" s="8"/>
      <c r="AG1977" s="37"/>
      <c r="AH1977" s="37"/>
      <c r="AI1977" s="9"/>
      <c r="AJ1977" s="8"/>
      <c r="AK1977" s="8"/>
      <c r="AL1977" s="8"/>
      <c r="AM1977" s="8"/>
      <c r="AN1977" s="8"/>
      <c r="AO1977" s="8"/>
      <c r="AP1977" s="8"/>
      <c r="AQ1977" s="8"/>
      <c r="AS1977" s="37"/>
      <c r="AT1977" s="37"/>
      <c r="AU1977" s="9"/>
      <c r="AV1977" s="8"/>
      <c r="AW1977" s="8"/>
      <c r="AX1977" s="8"/>
      <c r="AY1977" s="8"/>
      <c r="AZ1977" s="8"/>
      <c r="BA1977" s="8"/>
      <c r="BB1977" s="8"/>
      <c r="BC1977" s="8"/>
    </row>
    <row r="1978" spans="1:55" x14ac:dyDescent="0.25">
      <c r="A1978" s="46">
        <v>75.7</v>
      </c>
      <c r="B1978" s="48" t="b">
        <v>1</v>
      </c>
      <c r="U1978" s="37"/>
      <c r="V1978" s="37"/>
      <c r="W1978" s="9"/>
      <c r="X1978" s="8"/>
      <c r="Y1978" s="8"/>
      <c r="Z1978" s="8"/>
      <c r="AA1978" s="8"/>
      <c r="AB1978" s="8"/>
      <c r="AC1978" s="8"/>
      <c r="AD1978" s="8"/>
      <c r="AE1978" s="8"/>
      <c r="AG1978" s="37"/>
      <c r="AH1978" s="37"/>
      <c r="AI1978" s="9"/>
      <c r="AJ1978" s="8"/>
      <c r="AK1978" s="8"/>
      <c r="AL1978" s="8"/>
      <c r="AM1978" s="8"/>
      <c r="AN1978" s="8"/>
      <c r="AO1978" s="8"/>
      <c r="AP1978" s="8"/>
      <c r="AQ1978" s="8"/>
      <c r="AS1978" s="37"/>
      <c r="AT1978" s="37"/>
      <c r="AU1978" s="9"/>
      <c r="AV1978" s="8"/>
      <c r="AW1978" s="8"/>
      <c r="AX1978" s="8"/>
      <c r="AY1978" s="8"/>
      <c r="AZ1978" s="8"/>
      <c r="BA1978" s="8"/>
      <c r="BB1978" s="8"/>
      <c r="BC1978" s="8"/>
    </row>
    <row r="1979" spans="1:55" x14ac:dyDescent="0.25">
      <c r="A1979" s="46">
        <v>62.9</v>
      </c>
      <c r="B1979" s="48" t="b">
        <v>1</v>
      </c>
      <c r="U1979" s="37"/>
      <c r="V1979" s="37"/>
      <c r="W1979" s="9"/>
      <c r="X1979" s="8"/>
      <c r="Y1979" s="8"/>
      <c r="Z1979" s="8"/>
      <c r="AA1979" s="8"/>
      <c r="AB1979" s="8"/>
      <c r="AC1979" s="8"/>
      <c r="AD1979" s="8"/>
      <c r="AE1979" s="8"/>
      <c r="AG1979" s="37"/>
      <c r="AH1979" s="37"/>
      <c r="AI1979" s="9"/>
      <c r="AJ1979" s="8"/>
      <c r="AK1979" s="8"/>
      <c r="AL1979" s="8"/>
      <c r="AM1979" s="8"/>
      <c r="AN1979" s="8"/>
      <c r="AO1979" s="8"/>
      <c r="AP1979" s="8"/>
      <c r="AQ1979" s="8"/>
      <c r="AS1979" s="37"/>
      <c r="AT1979" s="37"/>
      <c r="AU1979" s="9"/>
      <c r="AV1979" s="8"/>
      <c r="AW1979" s="8"/>
      <c r="AX1979" s="8"/>
      <c r="AY1979" s="8"/>
      <c r="AZ1979" s="8"/>
      <c r="BA1979" s="8"/>
      <c r="BB1979" s="8"/>
      <c r="BC1979" s="8"/>
    </row>
    <row r="1980" spans="1:55" x14ac:dyDescent="0.25">
      <c r="A1980" s="46">
        <v>62.7</v>
      </c>
      <c r="B1980" s="48" t="b">
        <v>1</v>
      </c>
      <c r="U1980" s="37"/>
      <c r="V1980" s="37"/>
      <c r="W1980" s="9"/>
      <c r="X1980" s="8"/>
      <c r="Y1980" s="8"/>
      <c r="Z1980" s="8"/>
      <c r="AA1980" s="8"/>
      <c r="AB1980" s="8"/>
      <c r="AC1980" s="8"/>
      <c r="AD1980" s="8"/>
      <c r="AE1980" s="8"/>
      <c r="AG1980" s="37"/>
      <c r="AH1980" s="37"/>
      <c r="AI1980" s="9"/>
      <c r="AJ1980" s="8"/>
      <c r="AK1980" s="8"/>
      <c r="AL1980" s="8"/>
      <c r="AM1980" s="8"/>
      <c r="AN1980" s="8"/>
      <c r="AO1980" s="8"/>
      <c r="AP1980" s="8"/>
      <c r="AQ1980" s="8"/>
      <c r="AS1980" s="37"/>
      <c r="AT1980" s="37"/>
      <c r="AU1980" s="9"/>
      <c r="AV1980" s="8"/>
      <c r="AW1980" s="8"/>
      <c r="AX1980" s="8"/>
      <c r="AY1980" s="8"/>
      <c r="AZ1980" s="8"/>
      <c r="BA1980" s="8"/>
      <c r="BB1980" s="8"/>
      <c r="BC1980" s="8"/>
    </row>
    <row r="1981" spans="1:55" x14ac:dyDescent="0.25">
      <c r="A1981" s="46">
        <v>62.4</v>
      </c>
      <c r="B1981" s="48" t="b">
        <v>1</v>
      </c>
      <c r="U1981" s="37"/>
      <c r="V1981" s="37"/>
      <c r="W1981" s="9"/>
      <c r="X1981" s="8"/>
      <c r="Y1981" s="8"/>
      <c r="Z1981" s="8"/>
      <c r="AA1981" s="8"/>
      <c r="AB1981" s="8"/>
      <c r="AC1981" s="8"/>
      <c r="AD1981" s="8"/>
      <c r="AE1981" s="8"/>
      <c r="AG1981" s="37"/>
      <c r="AH1981" s="37"/>
      <c r="AI1981" s="9"/>
      <c r="AJ1981" s="8"/>
      <c r="AK1981" s="8"/>
      <c r="AL1981" s="8"/>
      <c r="AM1981" s="8"/>
      <c r="AN1981" s="8"/>
      <c r="AO1981" s="8"/>
      <c r="AP1981" s="8"/>
      <c r="AQ1981" s="8"/>
      <c r="AS1981" s="37"/>
      <c r="AT1981" s="37"/>
      <c r="AU1981" s="9"/>
      <c r="AV1981" s="8"/>
      <c r="AW1981" s="8"/>
      <c r="AX1981" s="8"/>
      <c r="AY1981" s="8"/>
      <c r="AZ1981" s="8"/>
      <c r="BA1981" s="8"/>
      <c r="BB1981" s="8"/>
      <c r="BC1981" s="8"/>
    </row>
    <row r="1982" spans="1:55" x14ac:dyDescent="0.25">
      <c r="A1982" s="46">
        <v>62.2</v>
      </c>
      <c r="B1982" s="48" t="b">
        <v>1</v>
      </c>
      <c r="U1982" s="37"/>
      <c r="V1982" s="37"/>
      <c r="W1982" s="9"/>
      <c r="X1982" s="8"/>
      <c r="Y1982" s="8"/>
      <c r="Z1982" s="8"/>
      <c r="AA1982" s="8"/>
      <c r="AB1982" s="8"/>
      <c r="AC1982" s="8"/>
      <c r="AD1982" s="8"/>
      <c r="AE1982" s="8"/>
      <c r="AG1982" s="37"/>
      <c r="AH1982" s="37"/>
      <c r="AI1982" s="9"/>
      <c r="AJ1982" s="8"/>
      <c r="AK1982" s="8"/>
      <c r="AL1982" s="8"/>
      <c r="AM1982" s="8"/>
      <c r="AN1982" s="8"/>
      <c r="AO1982" s="8"/>
      <c r="AP1982" s="8"/>
      <c r="AQ1982" s="8"/>
      <c r="AS1982" s="37"/>
      <c r="AT1982" s="37"/>
      <c r="AU1982" s="9"/>
      <c r="AV1982" s="8"/>
      <c r="AW1982" s="8"/>
      <c r="AX1982" s="8"/>
      <c r="AY1982" s="8"/>
      <c r="AZ1982" s="8"/>
      <c r="BA1982" s="8"/>
      <c r="BB1982" s="8"/>
      <c r="BC1982" s="8"/>
    </row>
    <row r="1983" spans="1:55" x14ac:dyDescent="0.25">
      <c r="A1983" s="46">
        <v>62</v>
      </c>
      <c r="B1983" s="48" t="b">
        <v>1</v>
      </c>
      <c r="U1983" s="37"/>
      <c r="V1983" s="37"/>
      <c r="W1983" s="9"/>
      <c r="X1983" s="8"/>
      <c r="Y1983" s="8"/>
      <c r="Z1983" s="8"/>
      <c r="AA1983" s="8"/>
      <c r="AB1983" s="8"/>
      <c r="AC1983" s="8"/>
      <c r="AD1983" s="8"/>
      <c r="AE1983" s="8"/>
      <c r="AG1983" s="37"/>
      <c r="AH1983" s="37"/>
      <c r="AI1983" s="9"/>
      <c r="AJ1983" s="8"/>
      <c r="AK1983" s="8"/>
      <c r="AL1983" s="8"/>
      <c r="AM1983" s="8"/>
      <c r="AN1983" s="8"/>
      <c r="AO1983" s="8"/>
      <c r="AP1983" s="8"/>
      <c r="AQ1983" s="8"/>
      <c r="AS1983" s="37"/>
      <c r="AT1983" s="37"/>
      <c r="AU1983" s="9"/>
      <c r="AV1983" s="8"/>
      <c r="AW1983" s="8"/>
      <c r="AX1983" s="8"/>
      <c r="AY1983" s="8"/>
      <c r="AZ1983" s="8"/>
      <c r="BA1983" s="8"/>
      <c r="BB1983" s="8"/>
      <c r="BC1983" s="8"/>
    </row>
    <row r="1984" spans="1:55" x14ac:dyDescent="0.25">
      <c r="A1984" s="46">
        <v>61.8</v>
      </c>
      <c r="B1984" s="48" t="b">
        <v>1</v>
      </c>
      <c r="U1984" s="37"/>
      <c r="V1984" s="37"/>
      <c r="W1984" s="9"/>
      <c r="X1984" s="8"/>
      <c r="Y1984" s="8"/>
      <c r="Z1984" s="8"/>
      <c r="AA1984" s="8"/>
      <c r="AB1984" s="8"/>
      <c r="AC1984" s="8"/>
      <c r="AD1984" s="8"/>
      <c r="AE1984" s="8"/>
      <c r="AG1984" s="37"/>
      <c r="AH1984" s="37"/>
      <c r="AI1984" s="9"/>
      <c r="AJ1984" s="8"/>
      <c r="AK1984" s="8"/>
      <c r="AL1984" s="8"/>
      <c r="AM1984" s="8"/>
      <c r="AN1984" s="8"/>
      <c r="AO1984" s="8"/>
      <c r="AP1984" s="8"/>
      <c r="AQ1984" s="8"/>
      <c r="AS1984" s="37"/>
      <c r="AT1984" s="37"/>
      <c r="AU1984" s="9"/>
      <c r="AV1984" s="8"/>
      <c r="AW1984" s="8"/>
      <c r="AX1984" s="8"/>
      <c r="AY1984" s="8"/>
      <c r="AZ1984" s="8"/>
      <c r="BA1984" s="8"/>
      <c r="BB1984" s="8"/>
      <c r="BC1984" s="8"/>
    </row>
    <row r="1985" spans="1:55" x14ac:dyDescent="0.25">
      <c r="A1985" s="46">
        <v>61.6</v>
      </c>
      <c r="B1985" s="48" t="b">
        <v>1</v>
      </c>
      <c r="U1985" s="37"/>
      <c r="V1985" s="37"/>
      <c r="W1985" s="9"/>
      <c r="X1985" s="8"/>
      <c r="Y1985" s="8"/>
      <c r="Z1985" s="8"/>
      <c r="AA1985" s="8"/>
      <c r="AB1985" s="8"/>
      <c r="AC1985" s="8"/>
      <c r="AD1985" s="8"/>
      <c r="AE1985" s="8"/>
      <c r="AG1985" s="37"/>
      <c r="AH1985" s="37"/>
      <c r="AI1985" s="9"/>
      <c r="AJ1985" s="8"/>
      <c r="AK1985" s="8"/>
      <c r="AL1985" s="8"/>
      <c r="AM1985" s="8"/>
      <c r="AN1985" s="8"/>
      <c r="AO1985" s="8"/>
      <c r="AP1985" s="8"/>
      <c r="AQ1985" s="8"/>
      <c r="AS1985" s="37"/>
      <c r="AT1985" s="37"/>
      <c r="AU1985" s="9"/>
      <c r="AV1985" s="8"/>
      <c r="AW1985" s="8"/>
      <c r="AX1985" s="8"/>
      <c r="AY1985" s="8"/>
      <c r="AZ1985" s="8"/>
      <c r="BA1985" s="8"/>
      <c r="BB1985" s="8"/>
      <c r="BC1985" s="8"/>
    </row>
    <row r="1986" spans="1:55" x14ac:dyDescent="0.25">
      <c r="A1986" s="46">
        <v>61.4</v>
      </c>
      <c r="B1986" s="48" t="b">
        <v>1</v>
      </c>
      <c r="U1986" s="37"/>
      <c r="V1986" s="37"/>
      <c r="W1986" s="9"/>
      <c r="X1986" s="8"/>
      <c r="Y1986" s="8"/>
      <c r="Z1986" s="8"/>
      <c r="AA1986" s="8"/>
      <c r="AB1986" s="8"/>
      <c r="AC1986" s="8"/>
      <c r="AD1986" s="8"/>
      <c r="AE1986" s="8"/>
      <c r="AG1986" s="37"/>
      <c r="AH1986" s="37"/>
      <c r="AI1986" s="9"/>
      <c r="AJ1986" s="8"/>
      <c r="AK1986" s="8"/>
      <c r="AL1986" s="8"/>
      <c r="AM1986" s="8"/>
      <c r="AN1986" s="8"/>
      <c r="AO1986" s="8"/>
      <c r="AP1986" s="8"/>
      <c r="AQ1986" s="8"/>
      <c r="AS1986" s="37"/>
      <c r="AT1986" s="37"/>
      <c r="AU1986" s="9"/>
      <c r="AV1986" s="8"/>
      <c r="AW1986" s="8"/>
      <c r="AX1986" s="8"/>
      <c r="AY1986" s="8"/>
      <c r="AZ1986" s="8"/>
      <c r="BA1986" s="8"/>
      <c r="BB1986" s="8"/>
      <c r="BC1986" s="8"/>
    </row>
    <row r="1987" spans="1:55" x14ac:dyDescent="0.25">
      <c r="A1987" s="46">
        <v>61.1</v>
      </c>
      <c r="B1987" s="48" t="b">
        <v>1</v>
      </c>
      <c r="U1987" s="37"/>
      <c r="V1987" s="37"/>
      <c r="W1987" s="9"/>
      <c r="X1987" s="8"/>
      <c r="Y1987" s="8"/>
      <c r="Z1987" s="8"/>
      <c r="AA1987" s="8"/>
      <c r="AB1987" s="8"/>
      <c r="AC1987" s="8"/>
      <c r="AD1987" s="8"/>
      <c r="AE1987" s="8"/>
      <c r="AG1987" s="37"/>
      <c r="AH1987" s="37"/>
      <c r="AI1987" s="9"/>
      <c r="AJ1987" s="8"/>
      <c r="AK1987" s="8"/>
      <c r="AL1987" s="8"/>
      <c r="AM1987" s="8"/>
      <c r="AN1987" s="8"/>
      <c r="AO1987" s="8"/>
      <c r="AP1987" s="8"/>
      <c r="AQ1987" s="8"/>
      <c r="AS1987" s="37"/>
      <c r="AT1987" s="37"/>
      <c r="AU1987" s="9"/>
      <c r="AV1987" s="8"/>
      <c r="AW1987" s="8"/>
      <c r="AX1987" s="8"/>
      <c r="AY1987" s="8"/>
      <c r="AZ1987" s="8"/>
      <c r="BA1987" s="8"/>
      <c r="BB1987" s="8"/>
      <c r="BC1987" s="8"/>
    </row>
    <row r="1988" spans="1:55" x14ac:dyDescent="0.25">
      <c r="A1988" s="46">
        <v>68</v>
      </c>
      <c r="B1988" s="48" t="b">
        <v>1</v>
      </c>
      <c r="U1988" s="37"/>
      <c r="V1988" s="37"/>
      <c r="W1988" s="9"/>
      <c r="X1988" s="8"/>
      <c r="Y1988" s="8"/>
      <c r="Z1988" s="8"/>
      <c r="AA1988" s="8"/>
      <c r="AB1988" s="8"/>
      <c r="AC1988" s="8"/>
      <c r="AD1988" s="8"/>
      <c r="AE1988" s="8"/>
      <c r="AG1988" s="37"/>
      <c r="AH1988" s="37"/>
      <c r="AI1988" s="9"/>
      <c r="AJ1988" s="8"/>
      <c r="AK1988" s="8"/>
      <c r="AL1988" s="8"/>
      <c r="AM1988" s="8"/>
      <c r="AN1988" s="8"/>
      <c r="AO1988" s="8"/>
      <c r="AP1988" s="8"/>
      <c r="AQ1988" s="8"/>
      <c r="AS1988" s="37"/>
      <c r="AT1988" s="37"/>
      <c r="AU1988" s="9"/>
      <c r="AV1988" s="8"/>
      <c r="AW1988" s="8"/>
      <c r="AX1988" s="8"/>
      <c r="AY1988" s="8"/>
      <c r="AZ1988" s="8"/>
      <c r="BA1988" s="8"/>
      <c r="BB1988" s="8"/>
      <c r="BC1988" s="8"/>
    </row>
    <row r="1989" spans="1:55" x14ac:dyDescent="0.25">
      <c r="A1989" s="46">
        <v>64</v>
      </c>
      <c r="B1989" s="48" t="b">
        <v>1</v>
      </c>
      <c r="U1989" s="37"/>
      <c r="V1989" s="37"/>
      <c r="W1989" s="9"/>
      <c r="X1989" s="8"/>
      <c r="Y1989" s="8"/>
      <c r="Z1989" s="8"/>
      <c r="AA1989" s="8"/>
      <c r="AB1989" s="8"/>
      <c r="AC1989" s="8"/>
      <c r="AD1989" s="8"/>
      <c r="AE1989" s="8"/>
      <c r="AG1989" s="37"/>
      <c r="AH1989" s="37"/>
      <c r="AI1989" s="9"/>
      <c r="AJ1989" s="8"/>
      <c r="AK1989" s="8"/>
      <c r="AL1989" s="8"/>
      <c r="AM1989" s="8"/>
      <c r="AN1989" s="8"/>
      <c r="AO1989" s="8"/>
      <c r="AP1989" s="8"/>
      <c r="AQ1989" s="8"/>
      <c r="AS1989" s="37"/>
      <c r="AT1989" s="37"/>
      <c r="AU1989" s="9"/>
      <c r="AV1989" s="8"/>
      <c r="AW1989" s="8"/>
      <c r="AX1989" s="8"/>
      <c r="AY1989" s="8"/>
      <c r="AZ1989" s="8"/>
      <c r="BA1989" s="8"/>
      <c r="BB1989" s="8"/>
      <c r="BC1989" s="8"/>
    </row>
    <row r="1990" spans="1:55" x14ac:dyDescent="0.25">
      <c r="A1990" s="46">
        <v>59.9</v>
      </c>
      <c r="B1990" s="48" t="b">
        <v>1</v>
      </c>
      <c r="U1990" s="37"/>
      <c r="V1990" s="37"/>
      <c r="W1990" s="9"/>
      <c r="X1990" s="8"/>
      <c r="Y1990" s="8"/>
      <c r="Z1990" s="8"/>
      <c r="AA1990" s="8"/>
      <c r="AB1990" s="8"/>
      <c r="AC1990" s="8"/>
      <c r="AD1990" s="8"/>
      <c r="AE1990" s="8"/>
      <c r="AG1990" s="37"/>
      <c r="AH1990" s="37"/>
      <c r="AI1990" s="9"/>
      <c r="AJ1990" s="8"/>
      <c r="AK1990" s="8"/>
      <c r="AL1990" s="8"/>
      <c r="AM1990" s="8"/>
      <c r="AN1990" s="8"/>
      <c r="AO1990" s="8"/>
      <c r="AP1990" s="8"/>
      <c r="AQ1990" s="8"/>
      <c r="AS1990" s="37"/>
      <c r="AT1990" s="37"/>
      <c r="AU1990" s="9"/>
      <c r="AV1990" s="8"/>
      <c r="AW1990" s="8"/>
      <c r="AX1990" s="8"/>
      <c r="AY1990" s="8"/>
      <c r="AZ1990" s="8"/>
      <c r="BA1990" s="8"/>
      <c r="BB1990" s="8"/>
      <c r="BC1990" s="8"/>
    </row>
    <row r="1991" spans="1:55" x14ac:dyDescent="0.25">
      <c r="A1991" s="46">
        <v>59.6</v>
      </c>
      <c r="B1991" s="48" t="b">
        <v>1</v>
      </c>
      <c r="U1991" s="37"/>
      <c r="V1991" s="37"/>
      <c r="W1991" s="9"/>
      <c r="X1991" s="8"/>
      <c r="Y1991" s="8"/>
      <c r="Z1991" s="8"/>
      <c r="AA1991" s="8"/>
      <c r="AB1991" s="8"/>
      <c r="AC1991" s="8"/>
      <c r="AD1991" s="8"/>
      <c r="AE1991" s="8"/>
      <c r="AG1991" s="37"/>
      <c r="AH1991" s="37"/>
      <c r="AI1991" s="9"/>
      <c r="AJ1991" s="8"/>
      <c r="AK1991" s="8"/>
      <c r="AL1991" s="8"/>
      <c r="AM1991" s="8"/>
      <c r="AN1991" s="8"/>
      <c r="AO1991" s="8"/>
      <c r="AP1991" s="8"/>
      <c r="AQ1991" s="8"/>
      <c r="AS1991" s="37"/>
      <c r="AT1991" s="37"/>
      <c r="AU1991" s="9"/>
      <c r="AV1991" s="8"/>
      <c r="AW1991" s="8"/>
      <c r="AX1991" s="8"/>
      <c r="AY1991" s="8"/>
      <c r="AZ1991" s="8"/>
      <c r="BA1991" s="8"/>
      <c r="BB1991" s="8"/>
      <c r="BC1991" s="8"/>
    </row>
    <row r="1992" spans="1:55" x14ac:dyDescent="0.25">
      <c r="A1992" s="46">
        <v>59.3</v>
      </c>
      <c r="B1992" s="48" t="b">
        <v>1</v>
      </c>
      <c r="U1992" s="37"/>
      <c r="V1992" s="37"/>
      <c r="W1992" s="9"/>
      <c r="X1992" s="8"/>
      <c r="Y1992" s="8"/>
      <c r="Z1992" s="8"/>
      <c r="AA1992" s="8"/>
      <c r="AB1992" s="8"/>
      <c r="AC1992" s="8"/>
      <c r="AD1992" s="8"/>
      <c r="AE1992" s="8"/>
      <c r="AG1992" s="37"/>
      <c r="AH1992" s="37"/>
      <c r="AI1992" s="9"/>
      <c r="AJ1992" s="8"/>
      <c r="AK1992" s="8"/>
      <c r="AL1992" s="8"/>
      <c r="AM1992" s="8"/>
      <c r="AN1992" s="8"/>
      <c r="AO1992" s="8"/>
      <c r="AP1992" s="8"/>
      <c r="AQ1992" s="8"/>
      <c r="AS1992" s="37"/>
      <c r="AT1992" s="37"/>
      <c r="AU1992" s="9"/>
      <c r="AV1992" s="8"/>
      <c r="AW1992" s="8"/>
      <c r="AX1992" s="8"/>
      <c r="AY1992" s="8"/>
      <c r="AZ1992" s="8"/>
      <c r="BA1992" s="8"/>
      <c r="BB1992" s="8"/>
      <c r="BC1992" s="8"/>
    </row>
    <row r="1993" spans="1:55" x14ac:dyDescent="0.25">
      <c r="A1993" s="46">
        <v>59.1</v>
      </c>
      <c r="B1993" s="48" t="b">
        <v>1</v>
      </c>
      <c r="U1993" s="37"/>
      <c r="V1993" s="37"/>
      <c r="W1993" s="9"/>
      <c r="X1993" s="8"/>
      <c r="Y1993" s="8"/>
      <c r="Z1993" s="8"/>
      <c r="AA1993" s="8"/>
      <c r="AB1993" s="8"/>
      <c r="AC1993" s="8"/>
      <c r="AD1993" s="8"/>
      <c r="AE1993" s="8"/>
      <c r="AG1993" s="37"/>
      <c r="AH1993" s="37"/>
      <c r="AI1993" s="9"/>
      <c r="AJ1993" s="8"/>
      <c r="AK1993" s="8"/>
      <c r="AL1993" s="8"/>
      <c r="AM1993" s="8"/>
      <c r="AN1993" s="8"/>
      <c r="AO1993" s="8"/>
      <c r="AP1993" s="8"/>
      <c r="AQ1993" s="8"/>
      <c r="AS1993" s="37"/>
      <c r="AT1993" s="37"/>
      <c r="AU1993" s="9"/>
      <c r="AV1993" s="8"/>
      <c r="AW1993" s="8"/>
      <c r="AX1993" s="8"/>
      <c r="AY1993" s="8"/>
      <c r="AZ1993" s="8"/>
      <c r="BA1993" s="8"/>
      <c r="BB1993" s="8"/>
      <c r="BC1993" s="8"/>
    </row>
    <row r="1994" spans="1:55" x14ac:dyDescent="0.25">
      <c r="A1994" s="46">
        <v>58.9</v>
      </c>
      <c r="B1994" s="48" t="b">
        <v>1</v>
      </c>
      <c r="U1994" s="37"/>
      <c r="V1994" s="37"/>
      <c r="W1994" s="9"/>
      <c r="X1994" s="8"/>
      <c r="Y1994" s="8"/>
      <c r="Z1994" s="8"/>
      <c r="AA1994" s="8"/>
      <c r="AB1994" s="8"/>
      <c r="AC1994" s="8"/>
      <c r="AD1994" s="8"/>
      <c r="AE1994" s="8"/>
      <c r="AG1994" s="37"/>
      <c r="AH1994" s="37"/>
      <c r="AI1994" s="9"/>
      <c r="AJ1994" s="8"/>
      <c r="AK1994" s="8"/>
      <c r="AL1994" s="8"/>
      <c r="AM1994" s="8"/>
      <c r="AN1994" s="8"/>
      <c r="AO1994" s="8"/>
      <c r="AP1994" s="8"/>
      <c r="AQ1994" s="8"/>
      <c r="AS1994" s="37"/>
      <c r="AT1994" s="37"/>
      <c r="AU1994" s="9"/>
      <c r="AV1994" s="8"/>
      <c r="AW1994" s="8"/>
      <c r="AX1994" s="8"/>
      <c r="AY1994" s="8"/>
      <c r="AZ1994" s="8"/>
      <c r="BA1994" s="8"/>
      <c r="BB1994" s="8"/>
      <c r="BC1994" s="8"/>
    </row>
    <row r="1995" spans="1:55" x14ac:dyDescent="0.25">
      <c r="A1995" s="46">
        <v>74</v>
      </c>
      <c r="B1995" s="48" t="b">
        <v>1</v>
      </c>
      <c r="U1995" s="37"/>
      <c r="V1995" s="37"/>
      <c r="W1995" s="9"/>
      <c r="X1995" s="8"/>
      <c r="Y1995" s="8"/>
      <c r="Z1995" s="8"/>
      <c r="AA1995" s="8"/>
      <c r="AB1995" s="8"/>
      <c r="AC1995" s="8"/>
      <c r="AD1995" s="8"/>
      <c r="AE1995" s="8"/>
      <c r="AG1995" s="37"/>
      <c r="AH1995" s="37"/>
      <c r="AI1995" s="9"/>
      <c r="AJ1995" s="8"/>
      <c r="AK1995" s="8"/>
      <c r="AL1995" s="8"/>
      <c r="AM1995" s="8"/>
      <c r="AN1995" s="8"/>
      <c r="AO1995" s="8"/>
      <c r="AP1995" s="8"/>
      <c r="AQ1995" s="8"/>
      <c r="AS1995" s="37"/>
      <c r="AT1995" s="37"/>
      <c r="AU1995" s="9"/>
      <c r="AV1995" s="8"/>
      <c r="AW1995" s="8"/>
      <c r="AX1995" s="8"/>
      <c r="AY1995" s="8"/>
      <c r="AZ1995" s="8"/>
      <c r="BA1995" s="8"/>
      <c r="BB1995" s="8"/>
      <c r="BC1995" s="8"/>
    </row>
    <row r="1996" spans="1:55" x14ac:dyDescent="0.25">
      <c r="A1996" s="46">
        <v>73.900000000000006</v>
      </c>
      <c r="B1996" s="48" t="b">
        <v>1</v>
      </c>
      <c r="U1996" s="37"/>
      <c r="V1996" s="37"/>
      <c r="W1996" s="9"/>
      <c r="X1996" s="8"/>
      <c r="Y1996" s="8"/>
      <c r="Z1996" s="8"/>
      <c r="AA1996" s="8"/>
      <c r="AB1996" s="8"/>
      <c r="AC1996" s="8"/>
      <c r="AD1996" s="8"/>
      <c r="AE1996" s="8"/>
      <c r="AG1996" s="37"/>
      <c r="AH1996" s="37"/>
      <c r="AI1996" s="9"/>
      <c r="AJ1996" s="8"/>
      <c r="AK1996" s="8"/>
      <c r="AL1996" s="8"/>
      <c r="AM1996" s="8"/>
      <c r="AN1996" s="8"/>
      <c r="AO1996" s="8"/>
      <c r="AP1996" s="8"/>
      <c r="AQ1996" s="8"/>
      <c r="AS1996" s="37"/>
      <c r="AT1996" s="37"/>
      <c r="AU1996" s="9"/>
      <c r="AV1996" s="8"/>
      <c r="AW1996" s="8"/>
      <c r="AX1996" s="8"/>
      <c r="AY1996" s="8"/>
      <c r="AZ1996" s="8"/>
      <c r="BA1996" s="8"/>
      <c r="BB1996" s="8"/>
      <c r="BC1996" s="8"/>
    </row>
    <row r="1997" spans="1:55" x14ac:dyDescent="0.25">
      <c r="A1997" s="46">
        <v>73.8</v>
      </c>
      <c r="B1997" s="48" t="b">
        <v>1</v>
      </c>
      <c r="U1997" s="37"/>
      <c r="V1997" s="37"/>
      <c r="W1997" s="9"/>
      <c r="X1997" s="8"/>
      <c r="Y1997" s="8"/>
      <c r="Z1997" s="8"/>
      <c r="AA1997" s="8"/>
      <c r="AB1997" s="8"/>
      <c r="AC1997" s="8"/>
      <c r="AD1997" s="8"/>
      <c r="AE1997" s="8"/>
      <c r="AG1997" s="37"/>
      <c r="AH1997" s="37"/>
      <c r="AI1997" s="9"/>
      <c r="AJ1997" s="8"/>
      <c r="AK1997" s="8"/>
      <c r="AL1997" s="8"/>
      <c r="AM1997" s="8"/>
      <c r="AN1997" s="8"/>
      <c r="AO1997" s="8"/>
      <c r="AP1997" s="8"/>
      <c r="AQ1997" s="8"/>
      <c r="AS1997" s="37"/>
      <c r="AT1997" s="37"/>
      <c r="AU1997" s="9"/>
      <c r="AV1997" s="8"/>
      <c r="AW1997" s="8"/>
      <c r="AX1997" s="8"/>
      <c r="AY1997" s="8"/>
      <c r="AZ1997" s="8"/>
      <c r="BA1997" s="8"/>
      <c r="BB1997" s="8"/>
      <c r="BC1997" s="8"/>
    </row>
    <row r="1998" spans="1:55" x14ac:dyDescent="0.25">
      <c r="A1998" s="46">
        <v>73.599999999999994</v>
      </c>
      <c r="B1998" s="48" t="b">
        <v>1</v>
      </c>
      <c r="U1998" s="37"/>
      <c r="V1998" s="37"/>
      <c r="W1998" s="9"/>
      <c r="X1998" s="8"/>
      <c r="Y1998" s="8"/>
      <c r="Z1998" s="8"/>
      <c r="AA1998" s="8"/>
      <c r="AB1998" s="8"/>
      <c r="AC1998" s="8"/>
      <c r="AD1998" s="8"/>
      <c r="AE1998" s="8"/>
      <c r="AG1998" s="37"/>
      <c r="AH1998" s="37"/>
      <c r="AI1998" s="9"/>
      <c r="AJ1998" s="8"/>
      <c r="AK1998" s="8"/>
      <c r="AL1998" s="8"/>
      <c r="AM1998" s="8"/>
      <c r="AN1998" s="8"/>
      <c r="AO1998" s="8"/>
      <c r="AP1998" s="8"/>
      <c r="AQ1998" s="8"/>
      <c r="AS1998" s="37"/>
      <c r="AT1998" s="37"/>
      <c r="AU1998" s="9"/>
      <c r="AV1998" s="8"/>
      <c r="AW1998" s="8"/>
      <c r="AX1998" s="8"/>
      <c r="AY1998" s="8"/>
      <c r="AZ1998" s="8"/>
      <c r="BA1998" s="8"/>
      <c r="BB1998" s="8"/>
      <c r="BC1998" s="8"/>
    </row>
    <row r="1999" spans="1:55" x14ac:dyDescent="0.25">
      <c r="A1999" s="46">
        <v>73.400000000000006</v>
      </c>
      <c r="B1999" s="48" t="b">
        <v>1</v>
      </c>
      <c r="U1999" s="37"/>
      <c r="V1999" s="37"/>
      <c r="W1999" s="9"/>
      <c r="X1999" s="8"/>
      <c r="Y1999" s="8"/>
      <c r="Z1999" s="8"/>
      <c r="AA1999" s="8"/>
      <c r="AB1999" s="8"/>
      <c r="AC1999" s="8"/>
      <c r="AD1999" s="8"/>
      <c r="AE1999" s="8"/>
      <c r="AG1999" s="37"/>
      <c r="AH1999" s="37"/>
      <c r="AI1999" s="9"/>
      <c r="AJ1999" s="8"/>
      <c r="AK1999" s="8"/>
      <c r="AL1999" s="8"/>
      <c r="AM1999" s="8"/>
      <c r="AN1999" s="8"/>
      <c r="AO1999" s="8"/>
      <c r="AP1999" s="8"/>
      <c r="AQ1999" s="8"/>
      <c r="AS1999" s="37"/>
      <c r="AT1999" s="37"/>
      <c r="AU1999" s="9"/>
      <c r="AV1999" s="8"/>
      <c r="AW1999" s="8"/>
      <c r="AX1999" s="8"/>
      <c r="AY1999" s="8"/>
      <c r="AZ1999" s="8"/>
      <c r="BA1999" s="8"/>
      <c r="BB1999" s="8"/>
      <c r="BC1999" s="8"/>
    </row>
    <row r="2000" spans="1:55" x14ac:dyDescent="0.25">
      <c r="A2000" s="46">
        <v>73.2</v>
      </c>
      <c r="B2000" s="48" t="b">
        <v>1</v>
      </c>
      <c r="U2000" s="37"/>
      <c r="V2000" s="37"/>
      <c r="W2000" s="9"/>
      <c r="X2000" s="8"/>
      <c r="Y2000" s="8"/>
      <c r="Z2000" s="8"/>
      <c r="AA2000" s="8"/>
      <c r="AB2000" s="8"/>
      <c r="AC2000" s="8"/>
      <c r="AD2000" s="8"/>
      <c r="AE2000" s="8"/>
      <c r="AG2000" s="37"/>
      <c r="AH2000" s="37"/>
      <c r="AI2000" s="9"/>
      <c r="AJ2000" s="8"/>
      <c r="AK2000" s="8"/>
      <c r="AL2000" s="8"/>
      <c r="AM2000" s="8"/>
      <c r="AN2000" s="8"/>
      <c r="AO2000" s="8"/>
      <c r="AP2000" s="8"/>
      <c r="AQ2000" s="8"/>
      <c r="AS2000" s="37"/>
      <c r="AT2000" s="37"/>
      <c r="AU2000" s="9"/>
      <c r="AV2000" s="8"/>
      <c r="AW2000" s="8"/>
      <c r="AX2000" s="8"/>
      <c r="AY2000" s="8"/>
      <c r="AZ2000" s="8"/>
      <c r="BA2000" s="8"/>
      <c r="BB2000" s="8"/>
      <c r="BC2000" s="8"/>
    </row>
    <row r="2001" spans="1:55" x14ac:dyDescent="0.25">
      <c r="A2001" s="46">
        <v>73</v>
      </c>
      <c r="B2001" s="48" t="b">
        <v>1</v>
      </c>
      <c r="U2001" s="37"/>
      <c r="V2001" s="37"/>
      <c r="W2001" s="9"/>
      <c r="X2001" s="8"/>
      <c r="Y2001" s="8"/>
      <c r="Z2001" s="8"/>
      <c r="AA2001" s="8"/>
      <c r="AB2001" s="8"/>
      <c r="AC2001" s="8"/>
      <c r="AD2001" s="8"/>
      <c r="AE2001" s="8"/>
      <c r="AG2001" s="37"/>
      <c r="AH2001" s="37"/>
      <c r="AI2001" s="9"/>
      <c r="AJ2001" s="8"/>
      <c r="AK2001" s="8"/>
      <c r="AL2001" s="8"/>
      <c r="AM2001" s="8"/>
      <c r="AN2001" s="8"/>
      <c r="AO2001" s="8"/>
      <c r="AP2001" s="8"/>
      <c r="AQ2001" s="8"/>
      <c r="AS2001" s="37"/>
      <c r="AT2001" s="37"/>
      <c r="AU2001" s="9"/>
      <c r="AV2001" s="8"/>
      <c r="AW2001" s="8"/>
      <c r="AX2001" s="8"/>
      <c r="AY2001" s="8"/>
      <c r="AZ2001" s="8"/>
      <c r="BA2001" s="8"/>
      <c r="BB2001" s="8"/>
      <c r="BC2001" s="8"/>
    </row>
    <row r="2002" spans="1:55" x14ac:dyDescent="0.25">
      <c r="A2002" s="46">
        <v>72.7</v>
      </c>
      <c r="B2002" s="48" t="b">
        <v>1</v>
      </c>
      <c r="U2002" s="37"/>
      <c r="V2002" s="37"/>
      <c r="W2002" s="9"/>
      <c r="X2002" s="8"/>
      <c r="Y2002" s="8"/>
      <c r="Z2002" s="8"/>
      <c r="AA2002" s="8"/>
      <c r="AB2002" s="8"/>
      <c r="AC2002" s="8"/>
      <c r="AD2002" s="8"/>
      <c r="AE2002" s="8"/>
      <c r="AG2002" s="37"/>
      <c r="AH2002" s="37"/>
      <c r="AI2002" s="9"/>
      <c r="AJ2002" s="8"/>
      <c r="AK2002" s="8"/>
      <c r="AL2002" s="8"/>
      <c r="AM2002" s="8"/>
      <c r="AN2002" s="8"/>
      <c r="AO2002" s="8"/>
      <c r="AP2002" s="8"/>
      <c r="AQ2002" s="8"/>
      <c r="AS2002" s="37"/>
      <c r="AT2002" s="37"/>
      <c r="AU2002" s="9"/>
      <c r="AV2002" s="8"/>
      <c r="AW2002" s="8"/>
      <c r="AX2002" s="8"/>
      <c r="AY2002" s="8"/>
      <c r="AZ2002" s="8"/>
      <c r="BA2002" s="8"/>
      <c r="BB2002" s="8"/>
      <c r="BC2002" s="8"/>
    </row>
    <row r="2003" spans="1:55" x14ac:dyDescent="0.25">
      <c r="A2003" s="46">
        <v>72.5</v>
      </c>
      <c r="B2003" s="48" t="b">
        <v>1</v>
      </c>
      <c r="U2003" s="37"/>
      <c r="V2003" s="37"/>
      <c r="W2003" s="9"/>
      <c r="X2003" s="8"/>
      <c r="Y2003" s="8"/>
      <c r="Z2003" s="8"/>
      <c r="AA2003" s="8"/>
      <c r="AB2003" s="8"/>
      <c r="AC2003" s="8"/>
      <c r="AD2003" s="8"/>
      <c r="AE2003" s="8"/>
      <c r="AG2003" s="37"/>
      <c r="AH2003" s="37"/>
      <c r="AI2003" s="9"/>
      <c r="AJ2003" s="8"/>
      <c r="AK2003" s="8"/>
      <c r="AL2003" s="8"/>
      <c r="AM2003" s="8"/>
      <c r="AN2003" s="8"/>
      <c r="AO2003" s="8"/>
      <c r="AP2003" s="8"/>
      <c r="AQ2003" s="8"/>
      <c r="AS2003" s="37"/>
      <c r="AT2003" s="37"/>
      <c r="AU2003" s="9"/>
      <c r="AV2003" s="8"/>
      <c r="AW2003" s="8"/>
      <c r="AX2003" s="8"/>
      <c r="AY2003" s="8"/>
      <c r="AZ2003" s="8"/>
      <c r="BA2003" s="8"/>
      <c r="BB2003" s="8"/>
      <c r="BC2003" s="8"/>
    </row>
    <row r="2004" spans="1:55" x14ac:dyDescent="0.25">
      <c r="A2004">
        <v>72.3</v>
      </c>
      <c r="B2004" t="b">
        <v>1</v>
      </c>
    </row>
    <row r="2005" spans="1:55" x14ac:dyDescent="0.25">
      <c r="A2005">
        <v>72.099999999999994</v>
      </c>
      <c r="B2005" t="b">
        <v>1</v>
      </c>
    </row>
    <row r="2006" spans="1:55" x14ac:dyDescent="0.25">
      <c r="A2006">
        <v>71.900000000000006</v>
      </c>
      <c r="B2006" t="b">
        <v>1</v>
      </c>
    </row>
    <row r="2007" spans="1:55" x14ac:dyDescent="0.25">
      <c r="A2007">
        <v>71.7</v>
      </c>
      <c r="B2007" t="b">
        <v>1</v>
      </c>
    </row>
    <row r="2008" spans="1:55" x14ac:dyDescent="0.25">
      <c r="A2008">
        <v>71.5</v>
      </c>
      <c r="B2008" t="b">
        <v>1</v>
      </c>
    </row>
    <row r="2009" spans="1:55" x14ac:dyDescent="0.25">
      <c r="A2009">
        <v>71.2</v>
      </c>
      <c r="B2009" t="b">
        <v>1</v>
      </c>
    </row>
    <row r="2010" spans="1:55" x14ac:dyDescent="0.25">
      <c r="A2010">
        <v>79</v>
      </c>
      <c r="B2010" t="b">
        <v>1</v>
      </c>
    </row>
    <row r="2011" spans="1:55" x14ac:dyDescent="0.25">
      <c r="A2011">
        <v>75.5</v>
      </c>
      <c r="B2011" t="b">
        <v>1</v>
      </c>
    </row>
    <row r="2012" spans="1:55" x14ac:dyDescent="0.25">
      <c r="A2012">
        <v>75.3</v>
      </c>
      <c r="B2012" t="b">
        <v>1</v>
      </c>
    </row>
    <row r="2013" spans="1:55" x14ac:dyDescent="0.25">
      <c r="A2013">
        <v>75.3</v>
      </c>
      <c r="B2013" t="b">
        <v>1</v>
      </c>
    </row>
    <row r="2014" spans="1:55" x14ac:dyDescent="0.25">
      <c r="A2014">
        <v>74.900000000000006</v>
      </c>
      <c r="B2014" t="b">
        <v>1</v>
      </c>
    </row>
    <row r="2015" spans="1:55" x14ac:dyDescent="0.25">
      <c r="A2015">
        <v>74.5</v>
      </c>
      <c r="B2015" t="b">
        <v>1</v>
      </c>
    </row>
    <row r="2016" spans="1:55"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BE53:BY53"/>
    <mergeCell ref="CA53:CU53"/>
    <mergeCell ref="U1:BC1"/>
    <mergeCell ref="G2:S2"/>
    <mergeCell ref="BE1:BY1"/>
    <mergeCell ref="CA1:CU1"/>
    <mergeCell ref="BE27:BY27"/>
    <mergeCell ref="CA27:CU27"/>
  </mergeCells>
  <conditionalFormatting sqref="G5:S12">
    <cfRule type="expression" dxfId="12" priority="1" stopIfTrue="1">
      <formula>$P5=MIN($P$5:$P$12)</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BM3">
    <cfRule type="expression" dxfId="11" priority="2" stopIfTrue="1">
      <formula>OR(INDEX(Grid_Argument_Minimum(UV_WB_S1),1,3)=1,INDEX(Grid_Argument_Minimum(UV_WB_S1),1,3)=$BF$3)</formula>
    </cfRule>
  </conditionalFormatting>
  <conditionalFormatting sqref="BM4">
    <cfRule type="expression" dxfId="10" priority="3" stopIfTrue="1">
      <formula>OR(INDEX(Grid_Argument_Minimum(UV_WB_S1),1,2)=1,INDEX(Grid_Argument_Minimum(UV_WB_S1),1,2)=$BF$3)</formula>
    </cfRule>
  </conditionalFormatting>
  <conditionalFormatting sqref="BM29">
    <cfRule type="expression" dxfId="9" priority="8" stopIfTrue="1">
      <formula>OR(INDEX(Grid_Argument_Minimum(UV_GAMMA_S1),1,3)=1,INDEX(Grid_Argument_Minimum(UV_GAMMA_S1),1,3)=$BF$29)</formula>
    </cfRule>
  </conditionalFormatting>
  <conditionalFormatting sqref="BM30">
    <cfRule type="expression" dxfId="8" priority="9" stopIfTrue="1">
      <formula>OR(INDEX(Grid_Argument_Minimum(UV_GAMMA_S1),1,2)=1,INDEX(Grid_Argument_Minimum(UV_GAMMA_S1),1,2)=$BF$29)</formula>
    </cfRule>
  </conditionalFormatting>
  <conditionalFormatting sqref="BM55">
    <cfRule type="expression" dxfId="7" priority="14" stopIfTrue="1">
      <formula>OR(INDEX(Grid_Argument_Minimum(UV_BETA_S1),1,3)=1,INDEX(Grid_Argument_Minimum(UV_BETA_S1),1,3)=$BF$55)</formula>
    </cfRule>
  </conditionalFormatting>
  <conditionalFormatting sqref="BM56">
    <cfRule type="expression" dxfId="6" priority="15" stopIfTrue="1">
      <formula>OR(INDEX(Grid_Argument_Minimum(UV_BETA_S1),1,2)=1,INDEX(Grid_Argument_Minimum(UV_BETA_S1),1,2)=$BF$55)</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CB58:CU77">
    <cfRule type="colorScale" priority="19">
      <colorScale>
        <cfvo type="min"/>
        <cfvo type="percentile" val="50"/>
        <cfvo type="max"/>
        <color rgb="FF7BBE63"/>
        <color rgb="FF84EBFF"/>
        <color rgb="FF6B69F8"/>
      </colorScale>
    </cfRule>
  </conditionalFormatting>
  <conditionalFormatting sqref="CI3">
    <cfRule type="expression" dxfId="5" priority="5" stopIfTrue="1">
      <formula>OR(INDEX(Grid_Argument_Minimum(UV_WB_S2),1,3)=1,INDEX(Grid_Argument_Minimum(UV_WB_S2),1,3)=$CB$3)</formula>
    </cfRule>
  </conditionalFormatting>
  <conditionalFormatting sqref="CI4">
    <cfRule type="expression" dxfId="4" priority="6" stopIfTrue="1">
      <formula>OR(INDEX(Grid_Argument_Minimum(UV_WB_S2),1,2)=1,INDEX(Grid_Argument_Minimum(UV_WB_S2),1,2)=$CB$3)</formula>
    </cfRule>
  </conditionalFormatting>
  <conditionalFormatting sqref="CI29">
    <cfRule type="expression" dxfId="3" priority="11" stopIfTrue="1">
      <formula>OR(INDEX(Grid_Argument_Minimum(UV_GAMMA_S2),1,3)=1,INDEX(Grid_Argument_Minimum(UV_GAMMA_S2),1,3)=$CB$29)</formula>
    </cfRule>
  </conditionalFormatting>
  <conditionalFormatting sqref="CI30">
    <cfRule type="expression" dxfId="2" priority="12" stopIfTrue="1">
      <formula>OR(INDEX(Grid_Argument_Minimum(UV_GAMMA_S2),1,2)=1,INDEX(Grid_Argument_Minimum(UV_GAMMA_S2),1,2)=$CB$29)</formula>
    </cfRule>
  </conditionalFormatting>
  <conditionalFormatting sqref="CI55">
    <cfRule type="expression" dxfId="1" priority="17" stopIfTrue="1">
      <formula>OR(INDEX(Grid_Argument_Minimum(UV_BETA_S2),1,3)=1,INDEX(Grid_Argument_Minimum(UV_BETA_S2),1,3)=$CB$55)</formula>
    </cfRule>
  </conditionalFormatting>
  <conditionalFormatting sqref="CI56">
    <cfRule type="expression" dxfId="0" priority="18" stopIfTrue="1">
      <formula>OR(INDEX(Grid_Argument_Minimum(UV_BETA_S2),1,2)=1,INDEX(Grid_Argument_Minimum(UV_BETA_S2),1,2)=$CB$55)</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LAMBDA_functions</vt:lpstr>
      <vt:lpstr>Life Expectancy Data</vt:lpstr>
      <vt:lpstr>Regression Instructions</vt:lpstr>
      <vt:lpstr>Diagnostic Guide</vt:lpstr>
      <vt:lpstr>Version History</vt:lpstr>
      <vt:lpstr>Regression</vt:lpstr>
      <vt:lpstr>Model Construction</vt:lpstr>
      <vt:lpstr>Univariate</vt:lpstr>
      <vt:lpstr>Regression!All_Xs</vt:lpstr>
      <vt:lpstr>Regression!Allow_Intercept</vt:lpstr>
      <vt:lpstr>Regression!alpha</vt:lpstr>
      <vt:lpstr>Regression!data_identifiers</vt:lpstr>
      <vt:lpstr>'Model Construction'!Header_Names</vt:lpstr>
      <vt:lpstr>Regression!Ind_Var_Include</vt:lpstr>
      <vt:lpstr>Regression!Regression_Sample_Include</vt:lpstr>
      <vt:lpstr>'Model Construction'!Source_Data</vt:lpstr>
      <vt:lpstr>'Model Construction'!Spec_Include</vt:lpstr>
      <vt:lpstr>'Model Construction'!Spec_Order</vt:lpstr>
      <vt:lpstr>'Model Construction'!Spec_Reference</vt:lpstr>
      <vt:lpstr>'Model Construction'!Spec_Role</vt:lpstr>
      <vt:lpstr>'Model Construction'!Spec_Transform</vt:lpstr>
      <vt:lpstr>'Model Construction'!Spec_Type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2026-07-04T19:27:58Z</dcterms:modified>
</cp:coreProperties>
</file>